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7571"/>
  <workbookPr/>
  <mc:AlternateContent xmlns:mc="http://schemas.openxmlformats.org/markup-compatibility/2006">
    <mc:Choice Requires="x15">
      <x15ac:absPath xmlns:x15ac="http://schemas.microsoft.com/office/spreadsheetml/2010/11/ac" url="G:\copy\"/>
    </mc:Choice>
  </mc:AlternateContent>
  <bookViews>
    <workbookView xWindow="0" yWindow="0" windowWidth="16320" windowHeight="5340" firstSheet="7" activeTab="8"/>
  </bookViews>
  <sheets>
    <sheet name="acer Notebook commercial - DIS" sheetId="37" r:id="rId1"/>
    <sheet name="Acer Mobile PC Pricebook " sheetId="42" r:id="rId2"/>
    <sheet name="Acer MPC Pricebook " sheetId="43" r:id="rId3"/>
    <sheet name="dell Desktop(Summary)" sheetId="40" r:id="rId4"/>
    <sheet name="dell Notebook (Summary)" sheetId="41" r:id="rId5"/>
    <sheet name="CPU LEN M700 (Promotion)" sheetId="34" r:id="rId6"/>
    <sheet name="CPU LEN S510 TOWER INN" sheetId="28" r:id="rId7"/>
    <sheet name="notebook LENOVO" sheetId="32" r:id="rId8"/>
    <sheet name="ASUS Price List" sheetId="31" r:id="rId9"/>
    <sheet name="MACBOOK AIR &amp; PRO" sheetId="9" r:id="rId10"/>
    <sheet name="IMAC " sheetId="10" r:id="rId11"/>
    <sheet name="Summary hp notebook" sheetId="36" r:id="rId12"/>
    <sheet name="HP Tower PC" sheetId="38" r:id="rId13"/>
    <sheet name="HP All in One PC" sheetId="39"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s>
  <definedNames>
    <definedName name="\DELETE" localSheetId="10">#REF!</definedName>
    <definedName name="\DELETE">#REF!</definedName>
    <definedName name="\TEST" localSheetId="10">#REF!</definedName>
    <definedName name="\TEST">#REF!</definedName>
    <definedName name="_1_1QCA" localSheetId="10">#REF!</definedName>
    <definedName name="_1_1QCA">#REF!</definedName>
    <definedName name="_1_1QCA1" localSheetId="10">#REF!</definedName>
    <definedName name="_1_1QCA1">#REF!</definedName>
    <definedName name="_1_1QQQ" localSheetId="10">#REF!</definedName>
    <definedName name="_1_1QQQ">#REF!</definedName>
    <definedName name="_10_4QIE" localSheetId="10">#REF!</definedName>
    <definedName name="_10_4QIE">#REF!</definedName>
    <definedName name="_11_4QNBMC" localSheetId="10">#REF!</definedName>
    <definedName name="_11_4QNBMC">#REF!</definedName>
    <definedName name="_12_4QNBMC" localSheetId="10">#REF!</definedName>
    <definedName name="_12_4QNBMC">#REF!</definedName>
    <definedName name="_12_4QSGA" localSheetId="10">#REF!</definedName>
    <definedName name="_12_4QSGA">#REF!</definedName>
    <definedName name="_13BB_TABLE">'[1]Jun3 Table'!$AD$6:$AX$24</definedName>
    <definedName name="_14I_E" localSheetId="10">#REF!</definedName>
    <definedName name="_14I_E">#REF!</definedName>
    <definedName name="_15JUN1_1ST_DIGIT" localSheetId="10">#REF!</definedName>
    <definedName name="_15JUN1_1ST_DIGIT">#REF!</definedName>
    <definedName name="_16MT_TABLE">'[2]Yuk3 Table'!$C$6:$C$25</definedName>
    <definedName name="_17PLANAR_TABLE" localSheetId="10">#REF!</definedName>
    <definedName name="_17PLANAR_TABLE">#REF!</definedName>
    <definedName name="_18PRINT_CONTENTS">[3]Contents!$A$1:$F$49</definedName>
    <definedName name="_19PRINT_EXPRESS" localSheetId="10">#REF!</definedName>
    <definedName name="_19PRINT_EXPRESS">#REF!</definedName>
    <definedName name="_1C" localSheetId="10">#REF!</definedName>
    <definedName name="_1C">#REF!</definedName>
    <definedName name="_2_1QNMBC" localSheetId="10">#REF!</definedName>
    <definedName name="_2_1QNMBC">#REF!</definedName>
    <definedName name="_20PRINT_ROADMAP" localSheetId="10">#REF!</definedName>
    <definedName name="_20PRINT_ROADMAP">#REF!</definedName>
    <definedName name="_21PRINT_TOP_DEALS" localSheetId="10">'[4]India Key Customers Update'!#REF!</definedName>
    <definedName name="_21PRINT_TOP_DEALS">'[4]India Key Customers Update'!#REF!</definedName>
    <definedName name="_22PRINT_TRACK" localSheetId="10">#REF!</definedName>
    <definedName name="_22PRINT_TRACK">#REF!</definedName>
    <definedName name="_3_200711_RPT_V_SUP_CTY_SUM" localSheetId="10">#REF!</definedName>
    <definedName name="_3_200711_RPT_V_SUP_CTY_SUM">#REF!</definedName>
    <definedName name="_4_2QIE" localSheetId="10">#REF!</definedName>
    <definedName name="_4_2QIE">#REF!</definedName>
    <definedName name="_5_2QNBMC" localSheetId="10">#REF!</definedName>
    <definedName name="_5_2QNBMC">#REF!</definedName>
    <definedName name="_6_2QSGA" localSheetId="10">#REF!</definedName>
    <definedName name="_6_2QSGA">#REF!</definedName>
    <definedName name="_7_3QIE" localSheetId="10">#REF!</definedName>
    <definedName name="_7_3QIE">#REF!</definedName>
    <definedName name="_8_3QNBMC" localSheetId="10">#REF!</definedName>
    <definedName name="_8_3QNBMC">#REF!</definedName>
    <definedName name="_9_3QSGA" localSheetId="10">#REF!</definedName>
    <definedName name="_9_3QSGA">#REF!</definedName>
    <definedName name="_l180">'[5]CA_REV_BKLG_INV VIS 0309FL'!$CT$161:$CW$164,'[5]CA_REV_BKLG_INV VIS 0309FL'!$CY$161:$DB$164,'[5]CA_REV_BKLG_INV VIS 0309FL'!$DD$161:$DG$164,'[5]CA_REV_BKLG_INV VIS 0309FL'!$DI$161:$DT$164</definedName>
    <definedName name="_PSB01" localSheetId="10">[6]PSB!#REF!</definedName>
    <definedName name="_PSB01">[6]PSB!#REF!</definedName>
    <definedName name="_sum2">[7]Summary!$S$1+[7]Summary!$Q$3:$AM$32</definedName>
    <definedName name="a" localSheetId="10">#REF!</definedName>
    <definedName name="a">#REF!</definedName>
    <definedName name="AA">[8]SUMMARY!$AZ$13</definedName>
    <definedName name="aaa">'[9]3QDiv(L)'!$A$1:$S$57</definedName>
    <definedName name="abc" localSheetId="10">#REF!</definedName>
    <definedName name="abc">#REF!</definedName>
    <definedName name="Access" localSheetId="10">#REF!</definedName>
    <definedName name="Access">#REF!</definedName>
    <definedName name="AccessDatabase" hidden="1">"D:\ECA\2001\FIW\Fiw_2Q_2001.mdb"</definedName>
    <definedName name="AcctRep">OFFSET('[10]Validation list'!$B$2,0,0,COUNTA('[10]Validation list'!$B:$B),1)</definedName>
    <definedName name="acer">[11]Model!$A$89:$IV$103</definedName>
    <definedName name="ALL" localSheetId="10">#REF!</definedName>
    <definedName name="ALL">#REF!</definedName>
    <definedName name="AP_CustomReport" localSheetId="10">#REF!</definedName>
    <definedName name="AP_CustomReport" localSheetId="11">#REF!</definedName>
    <definedName name="AP_CustomReport">#REF!</definedName>
    <definedName name="APDesktopTotalCPC">'[12]Data Input'!$D$30</definedName>
    <definedName name="APJapanDesktopTotalCPC">'[12]Data Input'!$E$30</definedName>
    <definedName name="ApprcIDList">OFFSET([10]BPProfile!$D$2,0,0,COUNTA([10]BPProfile!$B:$B)-1,1)</definedName>
    <definedName name="ASEAN" localSheetId="10">#REF!</definedName>
    <definedName name="ASEAN">#REF!</definedName>
    <definedName name="ASSMENTSUM" localSheetId="10">#REF!</definedName>
    <definedName name="ASSMENTSUM">#REF!</definedName>
    <definedName name="ASSMT" localSheetId="10">#REF!</definedName>
    <definedName name="ASSMT">#REF!</definedName>
    <definedName name="asus">#REF!</definedName>
    <definedName name="ATA" localSheetId="10">[13]NOTES!#REF!</definedName>
    <definedName name="ATA">[13]NOTES!#REF!</definedName>
    <definedName name="AuExchRate">[14]Variables!$C$3</definedName>
    <definedName name="AuGSTRate">[14]Variables!$C$10</definedName>
    <definedName name="BASE_DATA" localSheetId="10">#REF!</definedName>
    <definedName name="BASE_DATA">#REF!</definedName>
    <definedName name="Battery">[15]Battery!$A$2:$A$100</definedName>
    <definedName name="BB">[8]SUMMARY!$AZ$42</definedName>
    <definedName name="BB_TABLE" localSheetId="10">#REF!</definedName>
    <definedName name="BB_TABLE">#REF!</definedName>
    <definedName name="BK">[16]BK_ACT!$D$6:$K$140</definedName>
    <definedName name="BPProfile">OFFSET([10]BPProfile!$D$2,0,0,COUNTA([10]BPProfile!$D:$D)-1,COUNTA([10]BPProfile!$1:$1)-1)</definedName>
    <definedName name="BRIDGE" localSheetId="10">#REF!</definedName>
    <definedName name="BRIDGE">#REF!</definedName>
    <definedName name="BT">[15]BT!$A$2:$A$100</definedName>
    <definedName name="Button_377">"Fiw_2Q_2001_May_0606__List2"</definedName>
    <definedName name="byb" localSheetId="10">#REF!</definedName>
    <definedName name="byb">#REF!</definedName>
    <definedName name="ca" localSheetId="10">'[17]Qtr Assess'!#REF!</definedName>
    <definedName name="ca">'[17]Qtr Assess'!#REF!</definedName>
    <definedName name="CA_DATE">[16]SAKAI!$AJ$5:$AQ$5</definedName>
    <definedName name="Cache" localSheetId="10">[13]NOTES!#REF!</definedName>
    <definedName name="Cache">[13]NOTES!#REF!</definedName>
    <definedName name="CAMobileTotalCPC">'[12]Data Input'!$H$36</definedName>
    <definedName name="CC" localSheetId="10">'[18]2QMONTH'!#REF!</definedName>
    <definedName name="CC">'[18]2QMONTH'!#REF!</definedName>
    <definedName name="cf" localSheetId="10">#REF!</definedName>
    <definedName name="cf">#REF!</definedName>
    <definedName name="CFC_ETHERNET" localSheetId="10">'[19]SBB Table'!#REF!</definedName>
    <definedName name="CFC_ETHERNET">'[19]SBB Table'!#REF!</definedName>
    <definedName name="CFC_WIRELESS" localSheetId="10">'[19]SBB Table'!#REF!</definedName>
    <definedName name="CFC_WIRELESS">'[19]SBB Table'!#REF!</definedName>
    <definedName name="Chassis">[20]Validation!$A$50:$A$57</definedName>
    <definedName name="Check">'[21]SUMMARY&lt;ALL&gt;0310FL'!$BM$48:$BN$92,'[21]SUMMARY&lt;ALL&gt;0310FL'!$BM$143:$BN$187</definedName>
    <definedName name="Commercial_Desktop_Value_of_Shipments_by_Vendor___Quarterly_Comparison">[22]APXPRCXHKXINDIABase!$B$10</definedName>
    <definedName name="ConsumerMTM" localSheetId="10">OFFSET(#REF!,5,0,COUNTA(#REF!),1)</definedName>
    <definedName name="ConsumerMTM" localSheetId="9">OFFSET(#REF!,5,0,COUNTA(#REF!),1)</definedName>
    <definedName name="ConsumerMTM">OFFSET(#REF!,5,0,COUNTA(#REF!),1)</definedName>
    <definedName name="copy_cur_qtr" localSheetId="10">#REF!</definedName>
    <definedName name="copy_cur_qtr">#REF!</definedName>
    <definedName name="cost">'[23]CDT Cost'!$C$1:$I$1492</definedName>
    <definedName name="Countries">[24]sheet1!$A$1342:$A$1348</definedName>
    <definedName name="COVCA" localSheetId="10">#REF!</definedName>
    <definedName name="COVCA">#REF!</definedName>
    <definedName name="CTOFile">[25]CTOFile!$B$1:$V$65536</definedName>
    <definedName name="CTOParts">[25]PartsFileBB!$A$1:$AK$65536</definedName>
    <definedName name="CTY" localSheetId="10">#REF!</definedName>
    <definedName name="CTY">#REF!</definedName>
    <definedName name="d" localSheetId="10">#REF!</definedName>
    <definedName name="d">#REF!</definedName>
    <definedName name="DA">[16]BK_ACT!$Q$6:$Y$117</definedName>
    <definedName name="data" localSheetId="8">#REF!</definedName>
    <definedName name="data" localSheetId="10">#REF!</definedName>
    <definedName name="data" localSheetId="9">#REF!</definedName>
    <definedName name="data">#REF!</definedName>
    <definedName name="_xlnm.Database" localSheetId="10">#REF!</definedName>
    <definedName name="_xlnm.Database">#REF!</definedName>
    <definedName name="DB" localSheetId="10">#REF!</definedName>
    <definedName name="DB">#REF!</definedName>
    <definedName name="DD" localSheetId="10">'[18]2QMONTH'!#REF!</definedName>
    <definedName name="DD">'[18]2QMONTH'!#REF!</definedName>
    <definedName name="ddd" localSheetId="10">#REF!</definedName>
    <definedName name="ddd">#REF!</definedName>
    <definedName name="ddhj" localSheetId="10">#REF!</definedName>
    <definedName name="ddhj">#REF!</definedName>
    <definedName name="DISTRI_Euca_2004_1Q_" localSheetId="10">#REF!</definedName>
    <definedName name="DISTRI_Euca_2004_1Q_">#REF!</definedName>
    <definedName name="DISTRI_Euca_2004_4Q_" localSheetId="10">[26]Base!#REF!</definedName>
    <definedName name="DISTRI_Euca_2004_4Q_">[26]Base!#REF!</definedName>
    <definedName name="DISTRI_Euca_4Q_2_" localSheetId="10">#REF!</definedName>
    <definedName name="DISTRI_Euca_4Q_2_">#REF!</definedName>
    <definedName name="DISTRI_Euca_Runrate_" localSheetId="10">#REF!</definedName>
    <definedName name="DISTRI_Euca_Runrate_">#REF!</definedName>
    <definedName name="djd" localSheetId="10">#REF!</definedName>
    <definedName name="djd">#REF!</definedName>
    <definedName name="dpy" localSheetId="10">#REF!</definedName>
    <definedName name="dpy">#REF!</definedName>
    <definedName name="dsgtr" localSheetId="10">#REF!</definedName>
    <definedName name="dsgtr">#REF!</definedName>
    <definedName name="EE" comment="FAFF" localSheetId="10">[27]IdeaPad!#REF!</definedName>
    <definedName name="EE" comment="FAFF">[27]IdeaPad!#REF!</definedName>
    <definedName name="EMEADesktopTotalCPC">'[12]Data Input'!$F$30</definedName>
    <definedName name="EMEAMobileTotalCPC">'[12]Data Input'!$F$36</definedName>
    <definedName name="ex" localSheetId="10">#REF!</definedName>
    <definedName name="ex">#REF!</definedName>
    <definedName name="ExchangeRate">[28]Variables!$D$4</definedName>
    <definedName name="Express">'[21]CA_REV_BKLG_INV&lt;VIS&gt;0310FL'!$CT$119:$CW$122,'[21]CA_REV_BKLG_INV&lt;VIS&gt;0310FL'!$CY$119:$DB$122,'[21]CA_REV_BKLG_INV&lt;VIS&gt;0310FL'!$DD$119:$DG$122,'[21]CA_REV_BKLG_INV&lt;VIS&gt;0310FL'!$DI$119:$DT$122</definedName>
    <definedName name="F" localSheetId="10">#REF!</definedName>
    <definedName name="F">#REF!</definedName>
    <definedName name="FEB">[16]BK_ACT!$AL$6:$AT$185</definedName>
    <definedName name="ffghh" localSheetId="10">#REF!</definedName>
    <definedName name="ffghh">#REF!</definedName>
    <definedName name="FORECAST08" localSheetId="10">#REF!</definedName>
    <definedName name="FORECAST08">#REF!</definedName>
    <definedName name="FPTCOUNT" localSheetId="10">#REF!</definedName>
    <definedName name="FPTCOUNT">#REF!</definedName>
    <definedName name="FSB" localSheetId="10">[13]NOTES!#REF!</definedName>
    <definedName name="FSB">[13]NOTES!#REF!</definedName>
    <definedName name="FY" localSheetId="10">'[29]Brand(L)'!#REF!</definedName>
    <definedName name="FY">'[29]Brand(L)'!#REF!</definedName>
    <definedName name="g" localSheetId="10">#REF!</definedName>
    <definedName name="g">#REF!</definedName>
    <definedName name="ghko" localSheetId="10">#REF!</definedName>
    <definedName name="ghko">#REF!</definedName>
    <definedName name="GHz" localSheetId="10">[13]NOTES!#REF!</definedName>
    <definedName name="GHz">[13]NOTES!#REF!</definedName>
    <definedName name="gjiu" localSheetId="10">#REF!</definedName>
    <definedName name="gjiu">#REF!</definedName>
    <definedName name="gsewe" localSheetId="10">#REF!</definedName>
    <definedName name="gsewe">#REF!</definedName>
    <definedName name="GST">#REF!</definedName>
    <definedName name="h" localSheetId="10">#REF!</definedName>
    <definedName name="h">#REF!</definedName>
    <definedName name="Hardware">[30]Assumptions!$H$7:$H$19</definedName>
    <definedName name="hd" localSheetId="10">[31]NOTES!#REF!</definedName>
    <definedName name="hd">[31]NOTES!#REF!</definedName>
    <definedName name="HDD">[15]HDD!$A$2:$A$99</definedName>
    <definedName name="hhd" localSheetId="10">#REF!</definedName>
    <definedName name="hhd">#REF!</definedName>
    <definedName name="hidh" localSheetId="10">#REF!</definedName>
    <definedName name="hidh">#REF!</definedName>
    <definedName name="Hp">[11]Model!$A$33:$IV$47</definedName>
    <definedName name="i" localSheetId="10">#REF!</definedName>
    <definedName name="i">#REF!</definedName>
    <definedName name="IBM">[11]Model!$A$6:$IV$20</definedName>
    <definedName name="IMAC">#REF!</definedName>
    <definedName name="ind">'[32](All)Base'!$A$140:$Q$177</definedName>
    <definedName name="INPUT" localSheetId="10">#REF!</definedName>
    <definedName name="INPUT">#REF!</definedName>
    <definedName name="Intg" localSheetId="10">#REF!</definedName>
    <definedName name="Intg">#REF!</definedName>
    <definedName name="JAN">[16]BK_ACT!$AB$6:$AJ$128</definedName>
    <definedName name="jdd" localSheetId="10">#REF!</definedName>
    <definedName name="jdd">#REF!</definedName>
    <definedName name="JUN1_1ST_DIGIT">'[33]Kod3 Table'!$BG$6:$BH$25</definedName>
    <definedName name="KOD_1ST_DIGIT" localSheetId="10">#REF!</definedName>
    <definedName name="KOD_1ST_DIGIT">#REF!</definedName>
    <definedName name="LAMobileTotalCPC">'[12]Data Input'!$G$36</definedName>
    <definedName name="Last_week">[34]Dashboard!$E$1</definedName>
    <definedName name="LINE1" localSheetId="10">#REF!</definedName>
    <definedName name="LINE1">#REF!</definedName>
    <definedName name="m" localSheetId="10">[31]NOTES!#REF!</definedName>
    <definedName name="m">[31]NOTES!#REF!</definedName>
    <definedName name="Managed">'[35]Validation list'!$H$2:$H$3</definedName>
    <definedName name="masyi" localSheetId="10">OFFSET(#REF!,5,0,COUNTA(#REF!),1)</definedName>
    <definedName name="masyi">OFFSET(#REF!,5,0,COUNTA(#REF!),1)</definedName>
    <definedName name="Memory" localSheetId="10">[13]NOTES!#REF!</definedName>
    <definedName name="Memory">[13]NOTES!#REF!</definedName>
    <definedName name="METRICS" localSheetId="10">#REF!</definedName>
    <definedName name="METRICS">#REF!</definedName>
    <definedName name="mob" localSheetId="10">#REF!</definedName>
    <definedName name="mob">#REF!</definedName>
    <definedName name="Mobile" localSheetId="10">#REF!</definedName>
    <definedName name="Mobile">#REF!</definedName>
    <definedName name="Model">'[15]Model List'!$A$2:$A$313</definedName>
    <definedName name="Month" localSheetId="10">[36]CAs!#REF!</definedName>
    <definedName name="Month">[36]CAs!#REF!</definedName>
    <definedName name="Months">[37]Data!$J$9:$J$20</definedName>
    <definedName name="MT_TABLE" localSheetId="10">#REF!</definedName>
    <definedName name="MT_TABLE">#REF!</definedName>
    <definedName name="MTHFCST" localSheetId="10">#REF!</definedName>
    <definedName name="MTHFCST">#REF!</definedName>
    <definedName name="MTMNO">'[38]Lenovo Home &amp; SMB Master MTM'!$A$4:$A$65536</definedName>
    <definedName name="nama">#REF!</definedName>
    <definedName name="NAMEa2">'[39]A51p kit table'!$K$77:$EI$77</definedName>
    <definedName name="NAMEb2">'[39]A51p kit table'!$K$76:$EI$76</definedName>
    <definedName name="navicode別AccessOrder累計" localSheetId="10">#REF!</definedName>
    <definedName name="navicode別AccessOrder累計">#REF!</definedName>
    <definedName name="NBMC" localSheetId="10">#REF!</definedName>
    <definedName name="NBMC">#REF!</definedName>
    <definedName name="NBMC_L" localSheetId="10">#REF!</definedName>
    <definedName name="NBMC_L">#REF!</definedName>
    <definedName name="Nov" localSheetId="10">#REF!</definedName>
    <definedName name="Nov">#REF!</definedName>
    <definedName name="obi" localSheetId="10">#REF!</definedName>
    <definedName name="obi">#REF!</definedName>
    <definedName name="October" localSheetId="10">#REF!</definedName>
    <definedName name="October">#REF!</definedName>
    <definedName name="Old" localSheetId="10">#REF!</definedName>
    <definedName name="Old">#REF!</definedName>
    <definedName name="OPTIONS" localSheetId="10">#REF!</definedName>
    <definedName name="OPTIONS">#REF!</definedName>
    <definedName name="order" localSheetId="10">#REF!</definedName>
    <definedName name="order">#REF!</definedName>
    <definedName name="order2" localSheetId="10">#REF!</definedName>
    <definedName name="order2">#REF!</definedName>
    <definedName name="Orderのクロス集計" localSheetId="10">#REF!</definedName>
    <definedName name="Orderのクロス集計">#REF!</definedName>
    <definedName name="Order内容" localSheetId="10">#REF!</definedName>
    <definedName name="Order内容">#REF!</definedName>
    <definedName name="Order詳細RawData" localSheetId="10">#REF!</definedName>
    <definedName name="Order詳細RawData">#REF!</definedName>
    <definedName name="OS">[15]OS!$A$2:$A$100</definedName>
    <definedName name="p">'[40]Plan Exit POR '!$B$1:$BL$46</definedName>
    <definedName name="PartsCountry">[41]Updates!$F$1</definedName>
    <definedName name="PC_AsiaDat_Bulletin">"TableII_1314"</definedName>
    <definedName name="PC_Data">[42]PC!$G$1:$AR$65536</definedName>
    <definedName name="PCAPercent">[14]Variables!$C$14</definedName>
    <definedName name="PCDCOVCA" localSheetId="10">#REF!</definedName>
    <definedName name="PCDCOVCA">#REF!</definedName>
    <definedName name="PCDTXT" localSheetId="10">#REF!</definedName>
    <definedName name="PCDTXT">#REF!</definedName>
    <definedName name="PitchedTarget">'[43]BusinessShop '!$R$12</definedName>
    <definedName name="pkp" localSheetId="10">#REF!</definedName>
    <definedName name="pkp">#REF!</definedName>
    <definedName name="PLANAR_TABLE" localSheetId="10">#REF!</definedName>
    <definedName name="PLANAR_TABLE">#REF!</definedName>
    <definedName name="Plat3_Cat2" localSheetId="3">'[44]FHC Components'!$D$31:$D$40</definedName>
    <definedName name="Plat3_Cat2" localSheetId="4">'[44]FHC Components'!$D$31:$D$40</definedName>
    <definedName name="Plat6_Cat5">'[45]FHC Components'!$H$70:$H$79</definedName>
    <definedName name="pr" localSheetId="10">[31]NOTES!#REF!</definedName>
    <definedName name="pr">[31]NOTES!#REF!</definedName>
    <definedName name="Price" localSheetId="10">#REF!</definedName>
    <definedName name="Price">#REF!</definedName>
    <definedName name="Print" localSheetId="10">'[17]Qtr Assess'!#REF!</definedName>
    <definedName name="Print">'[17]Qtr Assess'!#REF!</definedName>
    <definedName name="_xlnm.Print_Area" localSheetId="8">'ASUS Price List'!$A$1:$S$81</definedName>
    <definedName name="_xlnm.Print_Area" localSheetId="13">'HP All in One PC'!$B$2:$I$30</definedName>
    <definedName name="_xlnm.Print_Area" localSheetId="12">'HP Tower PC'!$B$4:$M$32</definedName>
    <definedName name="_xlnm.Print_Area" localSheetId="10">'IMAC '!$A$1:$N$75</definedName>
    <definedName name="_xlnm.Print_Area" localSheetId="9">'MACBOOK AIR &amp; PRO'!$A$1:$M$74</definedName>
    <definedName name="_xlnm.Print_Area" localSheetId="11">'Summary hp notebook'!$A$1:$E$45</definedName>
    <definedName name="_xlnm.Print_Area">#REF!</definedName>
    <definedName name="Print_Area_1" localSheetId="10">#REF!</definedName>
    <definedName name="Print_Area_1">#REF!</definedName>
    <definedName name="Print_Area2" localSheetId="10">'[46]2Q06FY Assess'!#REF!</definedName>
    <definedName name="Print_Area2">'[46]2Q06FY Assess'!#REF!</definedName>
    <definedName name="Print_M1" localSheetId="10">#REF!</definedName>
    <definedName name="Print_M1">#REF!</definedName>
    <definedName name="Print_M2" localSheetId="10">#REF!</definedName>
    <definedName name="Print_M2">#REF!</definedName>
    <definedName name="Print_M3" localSheetId="10">#REF!</definedName>
    <definedName name="Print_M3">#REF!</definedName>
    <definedName name="_xlnm.Print_Titles" localSheetId="8">'ASUS Price List'!$1:$3</definedName>
    <definedName name="_xlnm.Print_Titles" localSheetId="13">'HP All in One PC'!$B:$B</definedName>
    <definedName name="_xlnm.Print_Titles" localSheetId="12">'HP Tower PC'!$B:$B</definedName>
    <definedName name="_xlnm.Print_Titles" localSheetId="10">#REF!</definedName>
    <definedName name="_xlnm.Print_Titles">#REF!</definedName>
    <definedName name="PRINTALL" localSheetId="10">#REF!</definedName>
    <definedName name="PRINTALL">#REF!</definedName>
    <definedName name="PRINTBRAND" localSheetId="10">#REF!</definedName>
    <definedName name="PRINTBRAND">#REF!</definedName>
    <definedName name="Processor" localSheetId="10">#REF!</definedName>
    <definedName name="Processor">#REF!</definedName>
    <definedName name="Processors" localSheetId="10">[13]NOTES!#REF!</definedName>
    <definedName name="Processors">[13]NOTES!#REF!</definedName>
    <definedName name="PYACT" localSheetId="10">#REF!</definedName>
    <definedName name="PYACT">#REF!</definedName>
    <definedName name="q">[47]SS!$A$76:$IV$77</definedName>
    <definedName name="Q_Response_curv_eDM" localSheetId="10">#REF!</definedName>
    <definedName name="Q_Response_curv_eDM">#REF!</definedName>
    <definedName name="RAM">[15]RAM!$A$2:$A$100</definedName>
    <definedName name="RAS">[48]Sheet1!$A$2:$J$130</definedName>
    <definedName name="RebAssumpPer">[14]Variables!$C$13</definedName>
    <definedName name="Region" localSheetId="10">[36]CAs!#REF!</definedName>
    <definedName name="Region">[36]CAs!#REF!</definedName>
    <definedName name="Region2">[37]Data!$E$9:$E$22</definedName>
    <definedName name="Relay_VLH">'[21]CA_REV_BKLG_INV&lt;VLH&gt;0310FL'!$AW$959:$AZ$966,'[21]CA_REV_BKLG_INV&lt;VLH&gt;0310FL'!$BD$959:$BG$966,'[21]CA_REV_BKLG_INV&lt;VLH&gt;0310FL'!$BK$959:$BN$966,'[21]CA_REV_BKLG_INV&lt;VLH&gt;0310FL'!$BR$959:$DO$966</definedName>
    <definedName name="Relay1">'[21]CA_REV_BKLG_INV&lt;VIS&gt;0310FL'!$AX$119:$BA$122,'[21]CA_REV_BKLG_INV&lt;VIS&gt;0310FL'!$BE$119:$BH$122,'[21]CA_REV_BKLG_INV&lt;VIS&gt;0310FL'!$BL$119:$BO$122,'[21]CA_REV_BKLG_INV&lt;VIS&gt;0310FL'!$BS$119:$CR$122</definedName>
    <definedName name="Relay2">'[21]CA_REV_BKLG_INV&lt;VIS&gt;0310FL'!$CT$119:$CW$122,'[21]CA_REV_BKLG_INV&lt;VIS&gt;0310FL'!$CY$119:$DB$122,'[21]CA_REV_BKLG_INV&lt;VIS&gt;0310FL'!$DD$119:$DG$122,'[21]CA_REV_BKLG_INV&lt;VIS&gt;0310FL'!$DI$119:$DT$122</definedName>
    <definedName name="Relay3">'[49]CA_REV_BKLG_INV VIS 030415'!$AX$135:$BA$138,'[49]CA_REV_BKLG_INV VIS 030415'!$BE$135:$BH$138,'[49]CA_REV_BKLG_INV VIS 030415'!$BL$135:$BO$138,'[49]CA_REV_BKLG_INV VIS 030415'!$BS$135:$CR$138</definedName>
    <definedName name="Relay4">'[49]CA_REV_BKLG_INV VIS 030415'!$CT$135:$CW$138,'[49]CA_REV_BKLG_INV VIS 030415'!$CY$135:$DB$138,'[49]CA_REV_BKLG_INV VIS 030415'!$DD$135:$DG$138,'[49]CA_REV_BKLG_INV VIS 030415'!$DI$135:$DT$138</definedName>
    <definedName name="response" localSheetId="10">#REF!</definedName>
    <definedName name="response">#REF!</definedName>
    <definedName name="RET" localSheetId="10">#REF!</definedName>
    <definedName name="RET">#REF!</definedName>
    <definedName name="rev_market" localSheetId="10">#REF!</definedName>
    <definedName name="rev_market">#REF!</definedName>
    <definedName name="Roadmap" localSheetId="10">'[50]BRAND 01'!#REF!</definedName>
    <definedName name="Roadmap">'[50]BRAND 01'!#REF!</definedName>
    <definedName name="RPM" localSheetId="10">[13]NOTES!#REF!</definedName>
    <definedName name="RPM">[13]NOTES!#REF!</definedName>
    <definedName name="RRRRR" comment="CCCCCCCCC" localSheetId="10">[27]IdeaPad!#REF!</definedName>
    <definedName name="RRRRR" comment="CCCCCCCCC">[27]IdeaPad!#REF!</definedName>
    <definedName name="s" localSheetId="10">#REF!</definedName>
    <definedName name="s">#REF!</definedName>
    <definedName name="S_RM" localSheetId="10">#REF!</definedName>
    <definedName name="S_RM">#REF!</definedName>
    <definedName name="S_RM_FEB" localSheetId="10">#REF!</definedName>
    <definedName name="S_RM_FEB">#REF!</definedName>
    <definedName name="sbb" localSheetId="10">#REF!</definedName>
    <definedName name="sbb">#REF!</definedName>
    <definedName name="SBB_Base" localSheetId="10">'[51]SBB Table'!#REF!</definedName>
    <definedName name="SBB_Base">'[51]SBB Table'!#REF!</definedName>
    <definedName name="SBB_BAT" localSheetId="10">'[19]SBB Table'!#REF!</definedName>
    <definedName name="SBB_BAT">'[19]SBB Table'!#REF!</definedName>
    <definedName name="SBB_CA_ANZ" localSheetId="10">'[19]SBB Table'!#REF!</definedName>
    <definedName name="SBB_CA_ANZ">'[19]SBB Table'!#REF!</definedName>
    <definedName name="SBB_CA_ASEAN" localSheetId="10">'[19]SBB Table'!#REF!</definedName>
    <definedName name="SBB_CA_ASEAN">'[19]SBB Table'!#REF!</definedName>
    <definedName name="SBB_CA_EMEA" localSheetId="10">'[19]SBB Table'!#REF!</definedName>
    <definedName name="SBB_CA_EMEA">'[19]SBB Table'!#REF!</definedName>
    <definedName name="SBB_CA_HK" localSheetId="10">'[19]SBB Table'!#REF!</definedName>
    <definedName name="SBB_CA_HK">'[19]SBB Table'!#REF!</definedName>
    <definedName name="SBB_CA_LA" localSheetId="10">'[19]SBB Table'!#REF!</definedName>
    <definedName name="SBB_CA_LA">'[19]SBB Table'!#REF!</definedName>
    <definedName name="SBB_CA_TW" localSheetId="10">'[19]SBB Table'!#REF!</definedName>
    <definedName name="SBB_CA_TW">'[19]SBB Table'!#REF!</definedName>
    <definedName name="SBB_CA_USCF" localSheetId="10">'[19]SBB Table'!#REF!</definedName>
    <definedName name="SBB_CA_USCF">'[19]SBB Table'!#REF!</definedName>
    <definedName name="SBB_CBL" localSheetId="10">'[19]SBB Table'!#REF!</definedName>
    <definedName name="SBB_CBL">'[19]SBB Table'!#REF!</definedName>
    <definedName name="SBB_CD" localSheetId="10">'[19]SBB Table'!#REF!</definedName>
    <definedName name="SBB_CD">'[19]SBB Table'!#REF!</definedName>
    <definedName name="SBB_COPT_CDC" localSheetId="10">'[19]SBB Table'!#REF!</definedName>
    <definedName name="SBB_COPT_CDC">'[19]SBB Table'!#REF!</definedName>
    <definedName name="SBB_COPT_LABEL_AP" localSheetId="10">'[19]SBB Table'!#REF!</definedName>
    <definedName name="SBB_COPT_LABEL_AP">'[19]SBB Table'!#REF!</definedName>
    <definedName name="SBB_COPT_LABEL_EMEA" localSheetId="10">'[19]SBB Table'!#REF!</definedName>
    <definedName name="SBB_COPT_LABEL_EMEA">'[19]SBB Table'!#REF!</definedName>
    <definedName name="SBB_COPT_LABEL_INTEL" localSheetId="10">'[19]SBB Table'!#REF!</definedName>
    <definedName name="SBB_COPT_LABEL_INTEL">'[19]SBB Table'!#REF!</definedName>
    <definedName name="SBB_COPT_LABEL_TW" localSheetId="10">'[19]SBB Table'!#REF!</definedName>
    <definedName name="SBB_COPT_LABEL_TW">'[19]SBB Table'!#REF!</definedName>
    <definedName name="SBB_COPT_LABEL_USCF" localSheetId="10">'[19]SBB Table'!#REF!</definedName>
    <definedName name="SBB_COPT_LABEL_USCF">'[19]SBB Table'!#REF!</definedName>
    <definedName name="SBB_CPK" localSheetId="10">'[19]SBB Table'!#REF!</definedName>
    <definedName name="SBB_CPK">'[19]SBB Table'!#REF!</definedName>
    <definedName name="SBB_DPY" localSheetId="10">'[51]SBB Table'!#REF!</definedName>
    <definedName name="SBB_DPY">'[51]SBB Table'!#REF!</definedName>
    <definedName name="SBB_HD" localSheetId="10">'[19]SBB Table'!#REF!</definedName>
    <definedName name="SBB_HD">'[19]SBB Table'!#REF!</definedName>
    <definedName name="SBB_HDR" localSheetId="10">'[19]SBB Table'!#REF!</definedName>
    <definedName name="SBB_HDR">'[19]SBB Table'!#REF!</definedName>
    <definedName name="SBB_KYB_CF" localSheetId="10">'[19]SBB Table'!#REF!</definedName>
    <definedName name="SBB_KYB_CF">'[19]SBB Table'!#REF!</definedName>
    <definedName name="SBB_KYB_US" localSheetId="10">'[19]SBB Table'!#REF!</definedName>
    <definedName name="SBB_KYB_US">'[19]SBB Table'!#REF!</definedName>
    <definedName name="SBB_LPK_CF" localSheetId="10">'[19]SBB Table'!#REF!</definedName>
    <definedName name="SBB_LPK_CF">'[19]SBB Table'!#REF!</definedName>
    <definedName name="SBB_LPK_US" localSheetId="10">'[19]SBB Table'!#REF!</definedName>
    <definedName name="SBB_LPK_US">'[19]SBB Table'!#REF!</definedName>
    <definedName name="SBB_OPSYS" localSheetId="10">'[19]SBB Table'!#REF!</definedName>
    <definedName name="SBB_OPSYS">'[19]SBB Table'!#REF!</definedName>
    <definedName name="SBB_OSL_AP_ENG" localSheetId="10">'[19]SBB Table'!#REF!</definedName>
    <definedName name="SBB_OSL_AP_ENG">'[19]SBB Table'!#REF!</definedName>
    <definedName name="SBB_OSL_AP_TC" localSheetId="10">'[19]SBB Table'!#REF!</definedName>
    <definedName name="SBB_OSL_AP_TC">'[19]SBB Table'!#REF!</definedName>
    <definedName name="SBB_OSL_BZ_POR" localSheetId="10">'[19]SBB Table'!#REF!</definedName>
    <definedName name="SBB_OSL_BZ_POR">'[19]SBB Table'!#REF!</definedName>
    <definedName name="SBB_OSL_CF" localSheetId="10">'[19]SBB Table'!#REF!</definedName>
    <definedName name="SBB_OSL_CF">'[19]SBB Table'!#REF!</definedName>
    <definedName name="SBB_OSL_EMEA" localSheetId="10">'[19]SBB Table'!#REF!</definedName>
    <definedName name="SBB_OSL_EMEA">'[19]SBB Table'!#REF!</definedName>
    <definedName name="SBB_OSL_HK_TC" localSheetId="10">'[19]SBB Table'!#REF!</definedName>
    <definedName name="SBB_OSL_HK_TC">'[19]SBB Table'!#REF!</definedName>
    <definedName name="SBB_OSL_LA_SPA" localSheetId="10">'[19]SBB Table'!#REF!</definedName>
    <definedName name="SBB_OSL_LA_SPA">'[19]SBB Table'!#REF!</definedName>
    <definedName name="SBB_OSL_US" localSheetId="10">'[19]SBB Table'!#REF!</definedName>
    <definedName name="SBB_OSL_US">'[19]SBB Table'!#REF!</definedName>
    <definedName name="SBB_PKG_USCF" localSheetId="10">'[19]SBB Table'!#REF!</definedName>
    <definedName name="SBB_PKG_USCF">'[19]SBB Table'!#REF!</definedName>
    <definedName name="SBB_RHD" localSheetId="10">'[19]SBB Table'!#REF!</definedName>
    <definedName name="SBB_RHD">'[19]SBB Table'!#REF!</definedName>
    <definedName name="SBB_SM" localSheetId="10">'[19]SBB Table'!#REF!</definedName>
    <definedName name="SBB_SM">'[19]SBB Table'!#REF!</definedName>
    <definedName name="SBB_SM1" localSheetId="10">'[19]SBB Table'!#REF!</definedName>
    <definedName name="SBB_SM1">'[19]SBB Table'!#REF!</definedName>
    <definedName name="SBB_SP" localSheetId="10">'[19]SBB Table'!#REF!</definedName>
    <definedName name="SBB_SP">'[19]SBB Table'!#REF!</definedName>
    <definedName name="SBB_SWAPP_VST" localSheetId="10">'[19]SBB Table'!#REF!</definedName>
    <definedName name="SBB_SWAPP_VST">'[19]SBB Table'!#REF!</definedName>
    <definedName name="sd">'[52]Kod3 Table'!$AD$6:$AX$24</definedName>
    <definedName name="sdfgfr" localSheetId="10">#REF!</definedName>
    <definedName name="sdfgfr">#REF!</definedName>
    <definedName name="section" localSheetId="10">#REF!</definedName>
    <definedName name="section">#REF!</definedName>
    <definedName name="Section_DB添付用_CA_　Flag付" localSheetId="10">#REF!</definedName>
    <definedName name="Section_DB添付用_CA_　Flag付">#REF!</definedName>
    <definedName name="Segment">[30]Assumptions!$B$6:$B$9</definedName>
    <definedName name="Series2">[24]sheet1!$A$1315:$A$1327</definedName>
    <definedName name="Service_Offerings">[30]Assumptions!$F$7:$F$53</definedName>
    <definedName name="sfef" localSheetId="10">#REF!</definedName>
    <definedName name="sfef">#REF!</definedName>
    <definedName name="sfrf" localSheetId="10">#REF!</definedName>
    <definedName name="sfrf">#REF!</definedName>
    <definedName name="shdo" localSheetId="10">#REF!</definedName>
    <definedName name="shdo">#REF!</definedName>
    <definedName name="SK_CA_FEB">[16]SAKAI!$X$6:$AF$342</definedName>
    <definedName name="SK_CA_JAN">[16]SAKAI!$M$6:$U$316</definedName>
    <definedName name="SK_CA_NOW">[16]SAKAI!$AJ$7:$AR$344</definedName>
    <definedName name="SK_IN_12E">[16]SAKAI!$B$6:$J$383</definedName>
    <definedName name="SKEW" localSheetId="10">#REF!</definedName>
    <definedName name="SKEW">#REF!</definedName>
    <definedName name="ss" localSheetId="10">#REF!</definedName>
    <definedName name="ss" localSheetId="11">#REF!</definedName>
    <definedName name="ss">#REF!</definedName>
    <definedName name="Street">'[11]Street Value'!$A$1:$J$65536</definedName>
    <definedName name="sum" localSheetId="10">#REF!</definedName>
    <definedName name="sum">#REF!</definedName>
    <definedName name="SUMMARY1" localSheetId="10">#REF!</definedName>
    <definedName name="SUMMARY1">#REF!</definedName>
    <definedName name="SUMMARY2" localSheetId="10">#REF!</definedName>
    <definedName name="SUMMARY2">#REF!</definedName>
    <definedName name="t" localSheetId="10">#REF!</definedName>
    <definedName name="t">#REF!</definedName>
    <definedName name="Table_I01">'[53](All)Base'!$A$21:$O$56</definedName>
    <definedName name="Table_I02">'[53](All)Base'!$A$59:$O$93</definedName>
    <definedName name="Table_I0304">'[53](All)Base'!$A$100:$O$137</definedName>
    <definedName name="Table_I0506">'[53](All)Base'!$A$140:$O$177</definedName>
    <definedName name="Table_I0708">'[53](All)Base'!$A$180:$O$217</definedName>
    <definedName name="Table_I0910">'[53](All)Base'!$A$220:$O$257</definedName>
    <definedName name="Table_I1112">'[53](All)Base'!$A$260:$O$297</definedName>
    <definedName name="Table_I1314">'[53](All)Base'!$A$300:$O$337</definedName>
    <definedName name="Table_I1516">'[53](All)Base'!$A$340:$O$379</definedName>
    <definedName name="Table_I1718" localSheetId="10">'[54](All)Base'!#REF!</definedName>
    <definedName name="Table_I1718">'[54](All)Base'!#REF!</definedName>
    <definedName name="Table_I1920" localSheetId="10">'[54](All)Base'!#REF!</definedName>
    <definedName name="Table_I1920">'[54](All)Base'!#REF!</definedName>
    <definedName name="Table_I2122">'[53](All)Base'!$A$460:$N$498</definedName>
    <definedName name="Table_I2122_ANZ">[55]ANZBase!$A$460:$O$498</definedName>
    <definedName name="Table_I2122_APEJ">[56]APEJBase!$A$460:$N$498</definedName>
    <definedName name="Table_I2122_APEJXANZ">[57]APEJXANZBase!$A$460:$O$498</definedName>
    <definedName name="Table_I2122_APEJXANZXROAP">[58]APEJXANZXROAPBase!$A$460:$O$498</definedName>
    <definedName name="Table_I2122_APXANZXROAP">[59]APXANZXROAPBase!$A$460:$O$498</definedName>
    <definedName name="Table_I2122_ASEAN">[60]ASEANBase!$A$460:$O$498</definedName>
    <definedName name="Table_I2122_ASEANIBM" localSheetId="10">#REF!</definedName>
    <definedName name="Table_I2122_ASEANIBM">#REF!</definedName>
    <definedName name="Table_I2122_ASEANIndia">[61]ASEANIndiaBase!$A$460:$O$498</definedName>
    <definedName name="Table_I2122_Australia">[62]AustraliaBase!$A$460:$O$498</definedName>
    <definedName name="Table_I2122_GCD">[63]GCDBase!$A$460:$O$498</definedName>
    <definedName name="Table_I2122_HK">'[64]Hong KongBase'!$A$460:$O$498</definedName>
    <definedName name="Table_I2122_India" localSheetId="10">#REF!</definedName>
    <definedName name="Table_I2122_India">#REF!</definedName>
    <definedName name="Table_I2122_Indonesia">[65]IndonesiaBase!$A$460:$O$498</definedName>
    <definedName name="Table_I2122_Japan">[65]JapanBase!$A$460:$O$498</definedName>
    <definedName name="Table_I2122_Korea">[65]KoreaBase!$A$460:$O$498</definedName>
    <definedName name="Table_I2122_Malaysia">[65]MalaysiaBase!$A$460:$O$498</definedName>
    <definedName name="Table_I2122_NZ">'[65]New ZealandBase'!$A$460:$O$498</definedName>
    <definedName name="Table_I2122_Philippines">[65]PhilippinesBase!$A$460:$O$498</definedName>
    <definedName name="Table_I2122_PRC">[65]PRCBase!$A$460:$O$498</definedName>
    <definedName name="Table_I2122_ROAP" localSheetId="10">#REF!</definedName>
    <definedName name="Table_I2122_ROAP">#REF!</definedName>
    <definedName name="Table_I2122_Singapore">[65]SingaporeBase!$A$460:$O$498</definedName>
    <definedName name="Table_I2122_Taiwan">[65]TaiwanBase!$A$460:$O$498</definedName>
    <definedName name="Table_I2122_Thailand">[65]ThailandBase!$A$460:$O$498</definedName>
    <definedName name="Table_I2122_Vietnam">[65]VietnamBase!$A$460:$O$498</definedName>
    <definedName name="Table_III" localSheetId="10">#REF!</definedName>
    <definedName name="Table_III">#REF!</definedName>
    <definedName name="Table_IV" localSheetId="10">#REF!</definedName>
    <definedName name="Table_IV">#REF!</definedName>
    <definedName name="Table_V">[66]APDChan!$A$1:$K$20</definedName>
    <definedName name="TableII_01">'[53](All)FF'!$A$1:$O$31</definedName>
    <definedName name="TableII_02">'[53](All)FF'!$A$35:$O$55</definedName>
    <definedName name="TableII_0304" localSheetId="10">'[67](All)FF'!#REF!</definedName>
    <definedName name="TableII_0304">'[67](All)FF'!#REF!</definedName>
    <definedName name="TableII_0506" localSheetId="10">'[67](All)FF'!#REF!</definedName>
    <definedName name="TableII_0506">'[67](All)FF'!#REF!</definedName>
    <definedName name="TableII_0708" localSheetId="10">'[67](All)FF'!#REF!</definedName>
    <definedName name="TableII_0708">'[67](All)FF'!#REF!</definedName>
    <definedName name="TableII_0910" localSheetId="10">'[67](All)FF'!#REF!</definedName>
    <definedName name="TableII_0910">'[67](All)FF'!#REF!</definedName>
    <definedName name="TableII_1112" localSheetId="10">'[67](All)FF'!#REF!</definedName>
    <definedName name="TableII_1112">'[67](All)FF'!#REF!</definedName>
    <definedName name="TableII_1314" localSheetId="10">'[67](All)FF'!#REF!</definedName>
    <definedName name="TableII_1314">'[67](All)FF'!#REF!</definedName>
    <definedName name="TableII_1516" localSheetId="10">'[67](All)FF'!#REF!</definedName>
    <definedName name="TableII_1516">'[67](All)FF'!#REF!</definedName>
    <definedName name="TableII_1718" localSheetId="10">'[67](All)FF'!#REF!</definedName>
    <definedName name="TableII_1718">'[67](All)FF'!#REF!</definedName>
    <definedName name="TableII_1920" localSheetId="10">'[67](All)FF'!#REF!</definedName>
    <definedName name="TableII_1920">'[67](All)FF'!#REF!</definedName>
    <definedName name="TableVI_0203" localSheetId="10">#REF!</definedName>
    <definedName name="TableVI_0203">#REF!</definedName>
    <definedName name="TableVI_1" localSheetId="10">#REF!</definedName>
    <definedName name="TableVI_1">#REF!</definedName>
    <definedName name="tahoma" localSheetId="10">#REF!</definedName>
    <definedName name="tahoma">#REF!</definedName>
    <definedName name="TC" localSheetId="10">[36]CAs!#REF!</definedName>
    <definedName name="TC">[36]CAs!#REF!</definedName>
    <definedName name="test" localSheetId="10">#REF!</definedName>
    <definedName name="test">#REF!</definedName>
    <definedName name="This_week">[34]Dashboard!$B$1</definedName>
    <definedName name="TP" localSheetId="10">[36]CAs!#REF!</definedName>
    <definedName name="TP">[36]CAs!#REF!</definedName>
    <definedName name="TPAUChanDisc">[14]Variables!$D$8</definedName>
    <definedName name="TR" localSheetId="10">'[68] 1Q I&amp;E'!#REF!</definedName>
    <definedName name="TR">'[68] 1Q I&amp;E'!#REF!</definedName>
    <definedName name="TVBklgAll">[69]TV_Roadmap!$I$210:$Y$210</definedName>
    <definedName name="TVCAsAll">[69]TV_Roadmap!$I$10:$Y$10</definedName>
    <definedName name="TVRev">[69]TV_Roadmap!$I$8:$Y$8</definedName>
    <definedName name="TVType">[69]TV_Roadmap!$I$2:$Y$2</definedName>
    <definedName name="Type2" localSheetId="10">[13]NOTES!#REF!</definedName>
    <definedName name="Type2">[13]NOTES!#REF!</definedName>
    <definedName name="UNIT">[70]FACTOR!$B$6</definedName>
    <definedName name="Url">[71]Kakakuhyoucrcg!$AL$2:$AL$65536</definedName>
    <definedName name="us" localSheetId="10">#REF!</definedName>
    <definedName name="us">#REF!</definedName>
    <definedName name="USDesktopTotalCPC">'[12]Data Input'!$C$30</definedName>
    <definedName name="WEEK">#REF!</definedName>
    <definedName name="werr">'[32](All)Base'!$A$180:$Q$217</definedName>
    <definedName name="Which_week">[34]Dashboard!$B$1</definedName>
    <definedName name="x" localSheetId="10">#REF!</definedName>
    <definedName name="x">#REF!</definedName>
    <definedName name="xx">'[5]CA_REV_BKLG_INV VIS 0309FL'!$CT$140:$CW$143,'[5]CA_REV_BKLG_INV VIS 0309FL'!$CY$140:$DB$143,'[5]CA_REV_BKLG_INV VIS 0309FL'!$DD$140:$DG$143,'[5]CA_REV_BKLG_INV VIS 0309FL'!$DI$140:$DT$143</definedName>
    <definedName name="xxx" localSheetId="10">#REF!</definedName>
    <definedName name="xxx">#REF!</definedName>
    <definedName name="y" localSheetId="10">'[72]DATA INPUT-linked'!#REF!</definedName>
    <definedName name="y">'[72]DATA INPUT-linked'!#REF!</definedName>
    <definedName name="yp" localSheetId="10">[31]NOTES!#REF!</definedName>
    <definedName name="yp">[31]NOTES!#REF!</definedName>
    <definedName name="z" localSheetId="10">#REF!</definedName>
    <definedName name="z">#REF!</definedName>
    <definedName name="あ">'[21]CA_REV_BKLG_INV&lt;VIS&gt;0310FL'!$CT$119:$CW$122,'[21]CA_REV_BKLG_INV&lt;VIS&gt;0310FL'!$CY$119:$DB$122,'[21]CA_REV_BKLG_INV&lt;VIS&gt;0310FL'!$DD$119:$DG$122,'[21]CA_REV_BKLG_INV&lt;VIS&gt;0310FL'!$DI$119:$DT$122</definedName>
    <definedName name="ネットワーク" localSheetId="10">#REF!</definedName>
    <definedName name="ネットワーク">#REF!</definedName>
    <definedName name="ﾒｰｶｰ型番" localSheetId="10">#REF!</definedName>
    <definedName name="ﾒｰｶｰ型番">#REF!</definedName>
    <definedName name="もに" localSheetId="10">#REF!</definedName>
    <definedName name="もに">#REF!</definedName>
    <definedName name="もに2" localSheetId="10">#REF!</definedName>
    <definedName name="もに2">#REF!</definedName>
    <definedName name="モニタ1" localSheetId="10">#REF!</definedName>
    <definedName name="モニタ1">#REF!</definedName>
    <definedName name="モニタ2" localSheetId="10">#REF!</definedName>
    <definedName name="モニタ2">#REF!</definedName>
    <definedName name="ㅇㅇㅇ">[47]SS!$A$76:$IV$77</definedName>
    <definedName name="仕切基準単価">[71]Kakakuhyoucrcg!$F$2:$F$65536</definedName>
    <definedName name="仕切率gp">[71]Kakakuhyoucrcg!$G$2:$G$65536</definedName>
    <definedName name="価格表">[73]Sheet2!$A$1:$IV$65536</definedName>
    <definedName name="全体_Order数" localSheetId="10">#REF!</definedName>
    <definedName name="全体_Order数">#REF!</definedName>
    <definedName name="受発注商品区分">[71]Kakakuhyoucrcg!$J$2:$J$65536</definedName>
    <definedName name="商品cd">[71]Kakakuhyoucrcg!$A$2:$A$65536</definedName>
    <definedName name="商品名" localSheetId="10">#REF!</definedName>
    <definedName name="商品名">#REF!</definedName>
    <definedName name="商品概要" localSheetId="10">#REF!</definedName>
    <definedName name="商品概要">#REF!</definedName>
    <definedName name="在庫区分" localSheetId="10">#REF!</definedName>
    <definedName name="在庫区分">#REF!</definedName>
    <definedName name="案内用商品cd" localSheetId="10">#REF!</definedName>
    <definedName name="案内用商品cd">#REF!</definedName>
    <definedName name="標準原価">[71]Kakakuhyoucrcg!$C$2:$C$65536</definedName>
    <definedName name="標準原価率" localSheetId="10">#REF!</definedName>
    <definedName name="標準原価率">#REF!</definedName>
    <definedName name="標準小売単価" localSheetId="10">#REF!</definedName>
    <definedName name="標準小売単価">#REF!</definedName>
    <definedName name="率テーブル" localSheetId="10">#REF!</definedName>
    <definedName name="率テーブル">#REF!</definedName>
    <definedName name="腌00" localSheetId="10">#REF!</definedName>
    <definedName name="腌00">#REF!</definedName>
    <definedName name="製造会社名" localSheetId="10">#REF!</definedName>
    <definedName name="製造会社名">#REF!</definedName>
    <definedName name="製造会社名k" localSheetId="10">#REF!</definedName>
    <definedName name="製造会社名k">#REF!</definedName>
    <definedName name="販売店価格" localSheetId="10">#REF!</definedName>
    <definedName name="販売店価格">#REF!</definedName>
    <definedName name="販売管理価格">[71]Kakakuhyoucrcg!$D$2:$D$65536</definedName>
    <definedName name="連結価格" localSheetId="10">#REF!</definedName>
    <definedName name="連結価格">#REF!</definedName>
  </definedNames>
  <calcPr calcId="171027" iterate="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24" i="43" l="1"/>
  <c r="D23" i="43"/>
  <c r="D22" i="43"/>
  <c r="D20" i="43"/>
  <c r="D19" i="43"/>
  <c r="D18" i="43"/>
  <c r="D17" i="43"/>
  <c r="D15" i="43"/>
  <c r="D13" i="43"/>
  <c r="D12" i="43"/>
  <c r="D11" i="43"/>
  <c r="D10" i="43"/>
  <c r="B34" i="42"/>
  <c r="B33" i="42"/>
  <c r="B32" i="42"/>
  <c r="B31" i="42"/>
  <c r="B30" i="42"/>
  <c r="B29" i="42"/>
  <c r="B28" i="42"/>
  <c r="B27" i="42"/>
  <c r="B26" i="42"/>
  <c r="B25" i="42"/>
  <c r="B24" i="42"/>
  <c r="B23" i="42"/>
  <c r="B22" i="42"/>
  <c r="B21" i="42"/>
  <c r="B20" i="42"/>
  <c r="B19" i="42"/>
  <c r="B18" i="42"/>
  <c r="B17" i="42"/>
  <c r="B16" i="42"/>
  <c r="B15" i="42"/>
  <c r="B14" i="42"/>
  <c r="B12" i="42"/>
  <c r="B11" i="42"/>
  <c r="B10" i="42"/>
  <c r="B9" i="42"/>
  <c r="B8" i="42"/>
  <c r="B7" i="42"/>
  <c r="B6" i="42"/>
  <c r="B5" i="42"/>
  <c r="B4" i="42"/>
  <c r="C27" i="41"/>
  <c r="C26" i="41"/>
  <c r="C25" i="41"/>
  <c r="C24" i="41"/>
  <c r="C23" i="41"/>
  <c r="C22" i="41"/>
  <c r="C21" i="41"/>
  <c r="C20" i="41"/>
  <c r="C19" i="41"/>
  <c r="C18" i="41"/>
  <c r="C17" i="41"/>
  <c r="C16" i="41"/>
  <c r="C15" i="41"/>
  <c r="C14" i="41"/>
  <c r="C13" i="41"/>
  <c r="C12" i="41"/>
  <c r="C11" i="41"/>
  <c r="C10" i="41"/>
  <c r="C9" i="41"/>
  <c r="C8" i="41"/>
  <c r="C7" i="41"/>
  <c r="C6" i="41"/>
  <c r="C5" i="41"/>
  <c r="C4" i="41"/>
  <c r="J11" i="40"/>
  <c r="J10" i="40"/>
  <c r="J8" i="40"/>
  <c r="J7" i="40"/>
  <c r="O7" i="39" l="1"/>
  <c r="M7" i="39"/>
  <c r="L7" i="39"/>
  <c r="K7" i="39"/>
  <c r="J7" i="39"/>
  <c r="H7" i="39"/>
  <c r="F7" i="39"/>
  <c r="N9" i="38"/>
  <c r="L9" i="38"/>
  <c r="J9" i="38"/>
  <c r="I9" i="38"/>
  <c r="H9" i="38"/>
  <c r="G9" i="38"/>
  <c r="F9" i="38"/>
  <c r="C7" i="39" l="1"/>
  <c r="D7" i="39"/>
  <c r="D9" i="38" l="1"/>
  <c r="C9" i="38"/>
  <c r="B4" i="39"/>
  <c r="E35" i="36" l="1"/>
  <c r="D9" i="37" l="1"/>
  <c r="D10" i="37"/>
  <c r="D11" i="37"/>
  <c r="E45" i="36"/>
  <c r="E43" i="36"/>
  <c r="E42" i="36"/>
  <c r="E41" i="36"/>
  <c r="E40" i="36"/>
  <c r="E39" i="36"/>
  <c r="E38" i="36"/>
  <c r="E37" i="36"/>
  <c r="E36" i="36"/>
  <c r="E34" i="36"/>
  <c r="E33" i="36"/>
  <c r="E32" i="36"/>
  <c r="E31" i="36"/>
  <c r="E30" i="36"/>
  <c r="E29" i="36"/>
  <c r="E28" i="36"/>
  <c r="E27" i="36"/>
  <c r="E26" i="36"/>
  <c r="E25" i="36"/>
  <c r="E24" i="36"/>
  <c r="E23" i="36"/>
  <c r="E22" i="36"/>
  <c r="E21" i="36"/>
  <c r="E20" i="36"/>
  <c r="E19" i="36"/>
  <c r="E18" i="36"/>
  <c r="E17" i="36"/>
  <c r="E16" i="36"/>
  <c r="E15" i="36"/>
  <c r="E14" i="36"/>
  <c r="E13" i="36"/>
  <c r="E12" i="36"/>
  <c r="E11" i="36"/>
  <c r="E10" i="36"/>
  <c r="E9" i="36" l="1"/>
  <c r="D61" i="34" l="1"/>
  <c r="D48" i="34"/>
  <c r="D35" i="34"/>
  <c r="D22" i="34"/>
  <c r="C24" i="32" l="1"/>
  <c r="C23" i="32"/>
  <c r="C22" i="32"/>
  <c r="C21" i="32"/>
  <c r="C20" i="32"/>
  <c r="C19" i="32"/>
  <c r="C18" i="32"/>
  <c r="C17" i="32"/>
  <c r="C16" i="32"/>
  <c r="C15" i="32"/>
  <c r="C14" i="32"/>
  <c r="C13" i="32"/>
  <c r="C12" i="32"/>
  <c r="C11" i="32"/>
  <c r="C10" i="32"/>
  <c r="D81" i="31" l="1"/>
  <c r="D76" i="31"/>
  <c r="D72" i="31"/>
  <c r="D65" i="31"/>
  <c r="D61" i="31"/>
  <c r="D60" i="31"/>
  <c r="D59" i="31"/>
  <c r="D58" i="31"/>
  <c r="D57" i="31"/>
  <c r="D56" i="31"/>
  <c r="D55" i="31"/>
  <c r="D54" i="31"/>
  <c r="D52" i="31"/>
  <c r="D50" i="31"/>
  <c r="D48" i="31"/>
  <c r="D46" i="31"/>
  <c r="D44" i="31"/>
  <c r="D41" i="31"/>
  <c r="D40" i="31"/>
  <c r="D39" i="31"/>
  <c r="D38" i="31"/>
  <c r="D37" i="31"/>
  <c r="D36" i="31"/>
  <c r="D35" i="31"/>
  <c r="D34" i="31"/>
  <c r="D33" i="31"/>
  <c r="D32" i="31"/>
  <c r="D31" i="31"/>
  <c r="D30" i="31"/>
  <c r="D25" i="31"/>
  <c r="D24" i="31"/>
  <c r="D23" i="31"/>
  <c r="D18" i="31"/>
  <c r="D17" i="31"/>
  <c r="D16" i="31"/>
  <c r="D15" i="31"/>
  <c r="D14" i="31"/>
  <c r="D13" i="31"/>
  <c r="D68" i="31"/>
  <c r="C22" i="28" l="1"/>
  <c r="C9" i="28"/>
</calcChain>
</file>

<file path=xl/sharedStrings.xml><?xml version="1.0" encoding="utf-8"?>
<sst xmlns="http://schemas.openxmlformats.org/spreadsheetml/2006/main" count="2497" uniqueCount="1091">
  <si>
    <t>Model</t>
  </si>
  <si>
    <t>Size</t>
  </si>
  <si>
    <t>Image</t>
  </si>
  <si>
    <t>RRP</t>
  </si>
  <si>
    <t>Processor</t>
  </si>
  <si>
    <t>RAM</t>
  </si>
  <si>
    <t>HDD</t>
  </si>
  <si>
    <t>VGA</t>
  </si>
  <si>
    <t>Optical Dive</t>
  </si>
  <si>
    <t>FOC</t>
  </si>
  <si>
    <t>OS</t>
  </si>
  <si>
    <t>Warranty</t>
  </si>
  <si>
    <t>Full Spec</t>
  </si>
  <si>
    <t>In. GST</t>
  </si>
  <si>
    <t>Nil</t>
  </si>
  <si>
    <t>No</t>
  </si>
  <si>
    <t>1TB</t>
  </si>
  <si>
    <t>Intel® Core™ i3 6100</t>
  </si>
  <si>
    <t>3 yr onsite</t>
  </si>
  <si>
    <t>Intel® Core™ i5 6400</t>
  </si>
  <si>
    <t>Intel® Core™ i7 6700</t>
  </si>
  <si>
    <t>500GB</t>
  </si>
  <si>
    <t>3 yr</t>
  </si>
  <si>
    <t>AZ3705-5005W10</t>
  </si>
  <si>
    <t>21.5" 1920x1080 (with touch)</t>
  </si>
  <si>
    <t>Intel® Core™ i3 5005</t>
  </si>
  <si>
    <t>Genuine Windows® 10                  
Intel® Core™ Ci3-5005U (2.0GHz)       
21.5" 1920x1080 resolution, LED-backlit LCD                                            
Multi-touch input points : 10
4GB DDR3L (upgradable to 8GB*2)
1TB SATA
DVD SuperMultiplus Writer 
Built-in stereo speakers
Built-In 2.0MP HD Webcam    
802.11 b/g/n, Gigabit Ethernet, Bluetooth®4.0  Front/Side I/O connectors :
• Card reader •  Audio jack(s): 1 
• USB 3.0 port(s): 2
Rear I/O connectors
• HDMI- port(s): 2 • LAN port(s): 1
• USB 2.0 port(s): 3 
Acer Wireless Kyb &amp; Mse                       
3 Years Onsite Local Limited Warranty</t>
  </si>
  <si>
    <t>AZ3715-6400W10D</t>
  </si>
  <si>
    <t xml:space="preserve">23.8" 1920x1080 (with touch)  </t>
  </si>
  <si>
    <t>Intel® Core™ i5 6400T</t>
  </si>
  <si>
    <t>4GB DDR4</t>
  </si>
  <si>
    <t>NVIDIA® GeForce® 940M 2GB</t>
  </si>
  <si>
    <t>Colour</t>
  </si>
  <si>
    <t>Weight</t>
  </si>
  <si>
    <t xml:space="preserve">OS </t>
  </si>
  <si>
    <t>Remarks</t>
  </si>
  <si>
    <t>Acer Iconia &amp; Aspire Switch (2-in1) Series</t>
  </si>
  <si>
    <t>Integrated</t>
  </si>
  <si>
    <t>N/A</t>
  </si>
  <si>
    <t>Black</t>
  </si>
  <si>
    <t>Switch Alpha 12</t>
  </si>
  <si>
    <t>128GB SSD</t>
  </si>
  <si>
    <t>256GB SSD</t>
  </si>
  <si>
    <t>Switch Alpha 12 / i5-6200 / 8GB DDR3L / 256GB /  802.11ac / 12" QHD LED / W10
Windows 10 Home 64-bit
Intel® Core i5-6200U processor (3 MB L3 cache, 2.3 GHz with Turbo Boost up to 2.8 GHz, DDR3L 1600 MHz, 15 W), supporting Intel® 64 architecture, Intel® Smart Cache
Intel® HD Graphics 520, supporting OpenGL® 4.4, OpenCL 2.0, Microsoft® DirectX® 12
12.0" display with IPS, QHD 2160 x 1440 resolution, LED-backlit TFT LCD with integrated 10-finger touch
8GB DDR3L RAM (onboard, not upgradable)
256GB SSD
802.11 ac/a/b/g/n wireless LAN supporting MU-MIMO Technology
Bluetooth® 4.0
Acer 5.0M  webcam, 2592 x 1944 resolution, 88-degree wide angle lens
37.0 Wh 4870 mAh 3.8 V 2-cell Li-ion battery pack
Battery life: up to 8 hours
microSD card reader
USB Type-C port
292.1 (W) x 201.4 (D) x 9.5 (H)mm
900g Pad only, 1.25kg with dock
1-Year International Traveller Warranty
Free: Acer Active Stylus</t>
  </si>
  <si>
    <t>Intel® Core i7-6500U</t>
  </si>
  <si>
    <t>Switch Alpha 12 / i7-6500 / 8GB DDR3L / 256GB /  802.11ac / 12" QHD LED / W10Pro
Windows 10 Pro 64-bit
Intel® Core i7-6500U processor (4 MB L3 cache, 2.5 GHz with Turbo Boost up to 3.1 GHz, DDR3L 1600 MHz, 15 W), supporting Intel® 64 architecture, Intel® Smart Cache
Intel® HD Graphics 520, supporting OpenGL® 4.4, OpenCL 2.0, Microsoft® DirectX® 12
12.0" display with IPS, QHD 2160 x 1440 resolution, LED-backlit TFT LCD with integrated 10-finger touch
8GB DDR3L RAM (onboard, not upgradable)
256GB SSD
802.11 ac/a/b/g/n wireless LAN supporting MU-MIMO Technology
Bluetooth® 4.0
Acer 5.0M  webcam, 2592 x 1944 resolution, 88-degree wide angle lens
37.0 Wh 4870 mAh 3.8 V 2-cell Li-ion battery pack
Battery life: up to 8 hours
microSD card reader
USB Type-C port
292.1 (W) x 201.4 (D) x 9.5 (H)mm
900g Pad only, 1.25kg with dock
1-Year International Traveller Warranty
Free: Acer Active Stylus</t>
  </si>
  <si>
    <t>Acer Aspire Notebook</t>
  </si>
  <si>
    <t>2.1 kg</t>
  </si>
  <si>
    <t>Yes</t>
  </si>
  <si>
    <t>Aspire E 15 / A12-9700P / 4GB DDR4 / 1TB / M445DX 2GB / 802.11ac / 15.6" FHD LED / W10 / Obsidian Black
Windows 10 Home 64-bit
AMD A-Series quad-core processor A12-9700P (2 MB L2 cache, 2.5 GHz with Turbo CORE Technology up to 3.4 GHz, 15 W)
AMD Radeon R8 M445DX with 2GB of dedicated DDR3 VRAM, supporting Shader Model 5.0, Microsoft® DirectX® 11.2/12, OpenGL® 4.3, OpenCL 1.2
15.6" Full HD 1920 x 1080, Acer ComfyView LED, supporting Acer ColorBlast technology
4GB DDR4 RAM (2GB x 2 upgradable to 16GB DDR4 x 2)
1TB SATA HDD
Gigabit Ethernet, Wake-on-LAN ready
802.11 ac/a/b/g/n wireless LAN supporting MU-MIMO Technology
Bluetooth® 4.1
8X DVD Super Multi Plus Drive (M-DISC™ Ready Drive)
Acer HD webcam, 1280 x 720 resolution, supporting HDR Imaging
62.2 Wh 2800 mAh 11.1 V 6-cell Li-ion battery
Battery life: up to 8.5 hours
SD card reader
USB Type-C port, Two USB3.0 &amp; One USB 2.0 ports
HDMI™ port with HDCP support
381.6 (W) x 259 (D) x 23.9/30.2 (H)mm
2.4 kg 
1-Year International Traveller Warranty
Free: Acer Designed BackPack</t>
  </si>
  <si>
    <t>Intel® Core i5-6200U</t>
  </si>
  <si>
    <t>NVIDIA® GeForce® 940MX 2GB GDDR5</t>
  </si>
  <si>
    <t>NVIDIA® GeForce® 940MX 4GB GDDR5</t>
  </si>
  <si>
    <t>Aspire S 13</t>
  </si>
  <si>
    <t xml:space="preserve">Terms and Conditions </t>
  </si>
  <si>
    <t xml:space="preserve">1) Prices, specifications and availability of products are subject to change without any notice. </t>
  </si>
  <si>
    <t xml:space="preserve">    Due to the dynamic nature of the computer industry, descriptions may not reflect current technical information. </t>
  </si>
  <si>
    <t xml:space="preserve">   Any typographical or photographic errors in the product specifications or errors in the pricing or offers are subject to correction. </t>
  </si>
  <si>
    <t xml:space="preserve">   If a product is not currently available due to unforeseen circumstances or reasons, we will keep you posted on the next delivery date.</t>
  </si>
  <si>
    <t>2) GOODS AND Services effectively from 01 April 2015 all our invoicing is subject to Goods and Services Tax (GST) 6% compiance with all prevailing laws, guidelines and rulings required</t>
  </si>
  <si>
    <t xml:space="preserve">     by the relevant authorities.</t>
  </si>
  <si>
    <t>3) RM 25.00 delivery charges will be imposed on confirmed order for NB and RM 50.00 for desktop / SABAH SARAWAK : RM90(NB) RM150 (DESKTOP)</t>
  </si>
  <si>
    <t xml:space="preserve">4) For NOTEBOOK Price inclusive bundle package @ RM131 only(Ms Office 365 University Installation+Thumbdrive 8 GB+Optical Mouse+backpack) </t>
  </si>
  <si>
    <t xml:space="preserve">5) For DESKTOP Price inclusive bundle package @ RM57 only(Ms Office 365 University Installation+Optical Mouse) </t>
  </si>
  <si>
    <t>6) All price including GST</t>
  </si>
  <si>
    <t>Optical Drive</t>
  </si>
  <si>
    <t>BT</t>
  </si>
  <si>
    <t>2GB DDR3</t>
  </si>
  <si>
    <t>SERIES</t>
  </si>
  <si>
    <t>MODEL</t>
  </si>
  <si>
    <t>(RM)</t>
  </si>
  <si>
    <t>Specification</t>
  </si>
  <si>
    <t>Segment</t>
  </si>
  <si>
    <t>Model Name</t>
  </si>
  <si>
    <t>LCD Display</t>
  </si>
  <si>
    <t>Memory</t>
  </si>
  <si>
    <t>Extra Ram Slot (to upgrade)</t>
  </si>
  <si>
    <t>VRAM</t>
  </si>
  <si>
    <t>WiFi</t>
  </si>
  <si>
    <t>WebCam</t>
  </si>
  <si>
    <t>Battery</t>
  </si>
  <si>
    <t xml:space="preserve">  Specs Remarks</t>
  </si>
  <si>
    <t>DESKTOP/AIO PC (On Site Service)</t>
  </si>
  <si>
    <t>n/a</t>
  </si>
  <si>
    <t>4G</t>
  </si>
  <si>
    <t>1TB 7200R SATA</t>
  </si>
  <si>
    <t>2G</t>
  </si>
  <si>
    <t xml:space="preserve">Win10 </t>
  </si>
  <si>
    <t>Multimedia Series</t>
  </si>
  <si>
    <t>i5-6400</t>
  </si>
  <si>
    <t>NV GT730</t>
  </si>
  <si>
    <t>DVD-RW</t>
  </si>
  <si>
    <t>wifi(802.11 AC)+BT4.0(AZ)</t>
  </si>
  <si>
    <t>USB3.0</t>
  </si>
  <si>
    <t>Power supply (300W)
Power code*1</t>
  </si>
  <si>
    <t>Win10 (64bit)</t>
  </si>
  <si>
    <t>New model with i5 Skylake CPU, wired USB Keyboard &amp; Mouse</t>
  </si>
  <si>
    <t>i3-4170</t>
  </si>
  <si>
    <t>1 x PCI-e x 1
1 x PCI-e x 16 
1 x mini PCI-e
1 x DDR3 LONG-DIMM SLOT</t>
  </si>
  <si>
    <t>share (Intel® HD Graphics)</t>
  </si>
  <si>
    <t>share</t>
  </si>
  <si>
    <t>WIFI(AC)+BT4.0(BI ANT*2)</t>
  </si>
  <si>
    <t>Daily Computing</t>
  </si>
  <si>
    <t>i5-4460</t>
  </si>
  <si>
    <t>wired Keyboard &amp; Mouse</t>
  </si>
  <si>
    <t>Power supply 300W</t>
  </si>
  <si>
    <t>Daily AIO</t>
  </si>
  <si>
    <t>Intel® Core™ i3-4160T</t>
  </si>
  <si>
    <t>19.5" HD+ 1600x900 LED-backlit (Touch)</t>
  </si>
  <si>
    <t>SuperMulti DVDRW</t>
  </si>
  <si>
    <t>WLAN 802.11B/G/N</t>
  </si>
  <si>
    <t>1.0M Camera</t>
  </si>
  <si>
    <t>AD+PW CORD 65W</t>
  </si>
  <si>
    <t>Win10</t>
  </si>
  <si>
    <t>1GB</t>
  </si>
  <si>
    <t>i5-6200U</t>
  </si>
  <si>
    <t>2GB</t>
  </si>
  <si>
    <t>Zen AIO</t>
  </si>
  <si>
    <t>23.8” Full HD 1920x1080</t>
  </si>
  <si>
    <t>1TB 5400R SATA</t>
  </si>
  <si>
    <t>WLAN 802.11AC + BT, 2T2R, M.2</t>
  </si>
  <si>
    <t>USB3.1 (Type c)
USB 3.0</t>
  </si>
  <si>
    <t>AD+PW CORD 180W</t>
  </si>
  <si>
    <t>Maetay, Gold, Wireless KB+MS</t>
  </si>
  <si>
    <t>CGKGC068X</t>
  </si>
  <si>
    <t>i5-6400T</t>
  </si>
  <si>
    <t xml:space="preserve">NV® GTX950M </t>
  </si>
  <si>
    <t>COMMERCIAL DT (On Site Service)</t>
  </si>
  <si>
    <t>(GST Incl.)</t>
  </si>
  <si>
    <t>ASUSPRO BP ESSENTIAL</t>
  </si>
  <si>
    <t>BT1AD</t>
  </si>
  <si>
    <t>Share</t>
  </si>
  <si>
    <t xml:space="preserve"> SuperMulti DVDRW</t>
  </si>
  <si>
    <t>Wifi+BT</t>
  </si>
  <si>
    <t>6X USB2.0
2X USB3.0</t>
  </si>
  <si>
    <t>120W ADAPTER</t>
  </si>
  <si>
    <t>Win7 Pro</t>
  </si>
  <si>
    <t>New Commercial USFF DT [USB KB&amp;MSE]</t>
  </si>
  <si>
    <t>I341700092 (Black)</t>
  </si>
  <si>
    <t>500G 5400R SATA</t>
  </si>
  <si>
    <t>Tower</t>
  </si>
  <si>
    <t>New Commercial MT DT [USB KB&amp;MS)</t>
  </si>
  <si>
    <t>Commercial AIO</t>
  </si>
  <si>
    <t>New Commercial AIO [Wired KB&amp;MS]</t>
  </si>
  <si>
    <t>LED Monitor (3 Years - 1 to 1 )</t>
  </si>
  <si>
    <t xml:space="preserve">Display  </t>
  </si>
  <si>
    <t>Accessories</t>
  </si>
  <si>
    <t>Panel Size(diagonal)</t>
  </si>
  <si>
    <t>Panel Backlight/ Type</t>
  </si>
  <si>
    <t>Display Surface</t>
  </si>
  <si>
    <t>True Resolution</t>
  </si>
  <si>
    <t>Box Dimension (WxHxD)</t>
  </si>
  <si>
    <t xml:space="preserve">Net Weight (Esti.)   </t>
  </si>
  <si>
    <t xml:space="preserve">Gross Weight (Esti.)   </t>
  </si>
  <si>
    <t>LED Monitor</t>
  </si>
  <si>
    <t>WLED/ TN</t>
  </si>
  <si>
    <t>Non-glare</t>
  </si>
  <si>
    <t>VGA cable, , Power cord, Warranty card, Quick start guide</t>
  </si>
  <si>
    <t>Wall Mount Support</t>
  </si>
  <si>
    <t>19.5"(49.5cm)  Wide Screen (16:9)</t>
  </si>
  <si>
    <t>1600x900</t>
  </si>
  <si>
    <t>530x412x115mm</t>
  </si>
  <si>
    <t>2.75kg</t>
  </si>
  <si>
    <t>4.05kg</t>
  </si>
  <si>
    <t>Consumer Notebook (1 &amp; 2 Years Global Warranty)</t>
  </si>
  <si>
    <t>ZENBOOK</t>
  </si>
  <si>
    <t>i7-6700HQ</t>
  </si>
  <si>
    <t>SATA3 512G M.2 SSD</t>
  </si>
  <si>
    <t>NV GeForce GTX960M (N16P-GX)</t>
  </si>
  <si>
    <t>4GB GDDR5</t>
  </si>
  <si>
    <t>Y/USB3.0</t>
  </si>
  <si>
    <t>HD</t>
  </si>
  <si>
    <t>SATA3 256G M.2 SSD</t>
  </si>
  <si>
    <t>802.11ac+Bluetooth 4.0 (Dual band) -Intel WIDI</t>
  </si>
  <si>
    <t>SATA3 128G M.2 SSD</t>
  </si>
  <si>
    <t>Ultra slim K Series</t>
  </si>
  <si>
    <t>K501U</t>
  </si>
  <si>
    <t>i7-6500U</t>
  </si>
  <si>
    <t>15.6 FHD(GL,LED)</t>
  </si>
  <si>
    <t>CB-802.11bgn_WW+BT</t>
  </si>
  <si>
    <t>3-cell Li-ion Prismatic Battery</t>
  </si>
  <si>
    <t>[BAG INSIDE]</t>
  </si>
  <si>
    <t>K401U</t>
  </si>
  <si>
    <t>14.0 FHD(GL,LED)</t>
  </si>
  <si>
    <t>Transformer Book Flip Series</t>
  </si>
  <si>
    <t>SATA 1TB 5400RPM 2.5' HDD</t>
  </si>
  <si>
    <t>NV® GeForce® 920M</t>
  </si>
  <si>
    <t>VGA camera</t>
  </si>
  <si>
    <t>38WHrs, 2S1P, 2-cell Li-ion  Polymer Battery Pack</t>
  </si>
  <si>
    <t>A Series - Multi color</t>
  </si>
  <si>
    <t>A556U</t>
  </si>
  <si>
    <t>15.6 HD(GL,LED)</t>
  </si>
  <si>
    <t>8X S-M DL</t>
  </si>
  <si>
    <t>4CELL2950</t>
  </si>
  <si>
    <t>14.0 HD(GL,LED)</t>
  </si>
  <si>
    <t>CB-802.11bgn_SEA+BT</t>
  </si>
  <si>
    <t>DDR3 2GB</t>
  </si>
  <si>
    <t>37WHrs, 2S1P, 2-cell Li-ion  Polymer Battery Pack</t>
  </si>
  <si>
    <t>* Stock duration: 4-6 weeks if without parts constraints</t>
  </si>
  <si>
    <t>* No cancellation is allowed after log in order</t>
  </si>
  <si>
    <t>11-inch MacBook Air</t>
  </si>
  <si>
    <t>13-inch MacBook Air</t>
  </si>
  <si>
    <t>11-inch : 128GB : MJVM2ZP/A</t>
  </si>
  <si>
    <t>11-inch : 256GB :MJVP2ZP/A</t>
  </si>
  <si>
    <t>13-inch : 128GB : MMGF2ZP/A</t>
  </si>
  <si>
    <t>13-inch : 256GB : MMGG2ZP/A</t>
  </si>
  <si>
    <t>Specifications</t>
  </si>
  <si>
    <t>1.6GHz dual-core Intel Core i5 processor</t>
  </si>
  <si>
    <t>Turbo Boost up to 2.7GHz</t>
  </si>
  <si>
    <t>Intel HD Graphics 6000</t>
  </si>
  <si>
    <t>4GB memory</t>
  </si>
  <si>
    <t>8GB memory</t>
  </si>
  <si>
    <r>
      <t>128GB PCIe-based flash storage</t>
    </r>
    <r>
      <rPr>
        <vertAlign val="superscript"/>
        <sz val="18"/>
        <color rgb="FF666666"/>
        <rFont val="Calibri"/>
        <family val="2"/>
        <scheme val="minor"/>
      </rPr>
      <t>1</t>
    </r>
  </si>
  <si>
    <r>
      <t>256GB PCIe-based flash storage</t>
    </r>
    <r>
      <rPr>
        <vertAlign val="superscript"/>
        <sz val="18"/>
        <color rgb="FF666666"/>
        <rFont val="Calibri"/>
        <family val="2"/>
        <scheme val="minor"/>
      </rPr>
      <t>1</t>
    </r>
  </si>
  <si>
    <t>Stock Status: Available</t>
  </si>
  <si>
    <t>Stock Status: Not Available</t>
  </si>
  <si>
    <t>13-inch MacBook Pro with Retina display</t>
  </si>
  <si>
    <t>13-inch MacBook Pro</t>
  </si>
  <si>
    <t>13-inch: 2.7GHz : MF839ZP/A</t>
  </si>
  <si>
    <t>13-inch: 2.7GHz : MF840ZP/A</t>
  </si>
  <si>
    <t>13-inch: 2.9GHz : MF841ZP/A</t>
  </si>
  <si>
    <t>13-inch: 2.95GHz : MD101ZP/A</t>
  </si>
  <si>
    <t>with Retina display</t>
  </si>
  <si>
    <t>2.7GHz dual-core Intel Core i5</t>
  </si>
  <si>
    <t>2.9GHz dual-core Intel Core i5</t>
  </si>
  <si>
    <t>2.5GHz dual-core Intel Core i5</t>
  </si>
  <si>
    <t>Turbo Boost up to 3.1GHz</t>
  </si>
  <si>
    <t>Turbo Boost up to 3.3GHz</t>
  </si>
  <si>
    <t>8GB 1866MHz LPDDR3 memory</t>
  </si>
  <si>
    <t>4GB 1600MHz LPDDR3 memory</t>
  </si>
  <si>
    <r>
      <t>512GB PCIe-based flash storage</t>
    </r>
    <r>
      <rPr>
        <vertAlign val="superscript"/>
        <sz val="18"/>
        <color rgb="FF666666"/>
        <rFont val="Calibri"/>
        <family val="2"/>
        <scheme val="minor"/>
      </rPr>
      <t>1</t>
    </r>
  </si>
  <si>
    <t>500GB 5400-rpm hard drive</t>
  </si>
  <si>
    <t>Intel Iris Graphics 6100</t>
  </si>
  <si>
    <t>Intel HD Graphics 4000</t>
  </si>
  <si>
    <r>
      <t>Built-in battery (10 hours)</t>
    </r>
    <r>
      <rPr>
        <vertAlign val="superscript"/>
        <sz val="18"/>
        <color rgb="FF666666"/>
        <rFont val="Calibri"/>
        <family val="2"/>
        <scheme val="minor"/>
      </rPr>
      <t>2</t>
    </r>
  </si>
  <si>
    <r>
      <t>Built-in battery (7 hours)</t>
    </r>
    <r>
      <rPr>
        <vertAlign val="superscript"/>
        <sz val="18"/>
        <color rgb="FF666666"/>
        <rFont val="Calibri"/>
        <family val="2"/>
        <scheme val="minor"/>
      </rPr>
      <t>2</t>
    </r>
  </si>
  <si>
    <t>Force Touch trackpad</t>
  </si>
  <si>
    <t>Multi Touch trackpad</t>
  </si>
  <si>
    <t>Stock Status: No ETA</t>
  </si>
  <si>
    <t>15-inch MacBook Pro with Retina display</t>
  </si>
  <si>
    <t>15-inch: 2.2GHz : MJLQ2ZP/A</t>
  </si>
  <si>
    <t>15-inch: 2.5GHz : MJLT2ZP/A</t>
  </si>
  <si>
    <t>2.2GHz quad-core Intel Core i7</t>
  </si>
  <si>
    <t>2.5GHz quad-core Intel Core i7</t>
  </si>
  <si>
    <t>Turbo Boost up to 3.4GHz</t>
  </si>
  <si>
    <t>Turbo Boost up to 3.7GHz</t>
  </si>
  <si>
    <t>16GB 1600MHz memory</t>
  </si>
  <si>
    <t>Intel Iris Pro Graphics</t>
  </si>
  <si>
    <t>—</t>
  </si>
  <si>
    <t>AMD RADEON R9 M370</t>
  </si>
  <si>
    <r>
      <t>Built-in battery (9 hours)</t>
    </r>
    <r>
      <rPr>
        <vertAlign val="superscript"/>
        <sz val="18"/>
        <color rgb="FF666666"/>
        <rFont val="Calibri"/>
        <family val="2"/>
        <scheme val="minor"/>
      </rPr>
      <t>2</t>
    </r>
  </si>
  <si>
    <t>Force-Touch trackpad</t>
  </si>
  <si>
    <t>21.5-inch iMac</t>
  </si>
  <si>
    <t>21.5-inch iMac with Retina 4K display</t>
  </si>
  <si>
    <t>1.6GHz Processor : MK142ZP/A</t>
  </si>
  <si>
    <t>2.8GHz Processor  : MK442ZP/A</t>
  </si>
  <si>
    <t>3.1GHz Processor : MK452ZP/A</t>
  </si>
  <si>
    <t>1.6GHz dual-core Intel Core i5</t>
  </si>
  <si>
    <t>2.8GHz quad-core Intel Core i5</t>
  </si>
  <si>
    <t>3.1GHz quad-core Intel Core i5</t>
  </si>
  <si>
    <t>Turbo Boost up to 3.6GHz</t>
  </si>
  <si>
    <t>8GB of onboard memory, configurable up to 16GB</t>
  </si>
  <si>
    <t>1TB hard drive1</t>
  </si>
  <si>
    <r>
      <t>1TB hard drive</t>
    </r>
    <r>
      <rPr>
        <vertAlign val="superscript"/>
        <sz val="18"/>
        <color rgb="FF333333"/>
        <rFont val="Calibri"/>
        <family val="2"/>
        <scheme val="minor"/>
      </rPr>
      <t>1</t>
    </r>
  </si>
  <si>
    <t>Intel Iris Pro Graphics 6200</t>
  </si>
  <si>
    <t>1920x1080 sRGB display</t>
  </si>
  <si>
    <t>Retina 4K 4096x2304 P3 display</t>
  </si>
  <si>
    <t>27-inch iMac with Retina 5K display</t>
  </si>
  <si>
    <t>3.2GHz Processor 1TB Storage</t>
  </si>
  <si>
    <t>3.3GHz Processor 2TB Storage</t>
  </si>
  <si>
    <t>MK462ZP/A</t>
  </si>
  <si>
    <t>MK472ZP/A</t>
  </si>
  <si>
    <t>MK482ZP/A</t>
  </si>
  <si>
    <t>3.2GHz qual-core Intel Core i5</t>
  </si>
  <si>
    <t>3.3GHz qual-core Intel Core i5</t>
  </si>
  <si>
    <t>Turbo Boost up to 3.9GHz</t>
  </si>
  <si>
    <t>8GB (two 4GB) memory, configurable up to 32 GB</t>
  </si>
  <si>
    <t>1TB hard drive</t>
  </si>
  <si>
    <t>1TB Fusion drive</t>
  </si>
  <si>
    <t>2TB Fusion Drive</t>
  </si>
  <si>
    <t>AMD Dadeon R9 M380 with 2GB video memory</t>
  </si>
  <si>
    <t>AMD Dadeon R9 M390 with 2GB video memory</t>
  </si>
  <si>
    <t>AMD Dadeon R9 M395 with 2GB video memory</t>
  </si>
  <si>
    <t>Retina 5K 5120x2880 P3 display</t>
  </si>
  <si>
    <t>6% GST</t>
  </si>
  <si>
    <t>2) Goods &amp; Services effectively from 01 April 2015 all our invoicing is subject to Goods and Services Tax (GST) 6% compiance with all prevailing laws, guidelines and rulings required</t>
  </si>
  <si>
    <t>4G, DDR4 2133</t>
  </si>
  <si>
    <t>4G, DDR3 1600</t>
  </si>
  <si>
    <t>4G *2, DDR4 2133</t>
  </si>
  <si>
    <t>4G, DDR3</t>
  </si>
  <si>
    <t>D310MT</t>
  </si>
  <si>
    <t>4G (2G*2), DDR3</t>
  </si>
  <si>
    <t>A4320</t>
  </si>
  <si>
    <t>ROG Gaming Series</t>
  </si>
  <si>
    <t>17.3 FHD(LED)</t>
  </si>
  <si>
    <t>802.11ac+Bluetooth 4.1 (Dual band)</t>
  </si>
  <si>
    <t>GL552V</t>
  </si>
  <si>
    <t>15.6 FHD (LED)</t>
  </si>
  <si>
    <t xml:space="preserve">4G, DRAM DDR4 </t>
  </si>
  <si>
    <t>SATA 1TB 5400RPM 2.5' HDD + SATA3 128G M.2 SSD</t>
  </si>
  <si>
    <t>NV GTX960M (N16P-GX)</t>
  </si>
  <si>
    <t>2GB GDDR5</t>
  </si>
  <si>
    <t xml:space="preserve"> 4-cell Li-ion Battery Pack</t>
  </si>
  <si>
    <t>SATA 1TB 5400RPM + SATA3 128G M.2 SSD</t>
  </si>
  <si>
    <t>GL552VW</t>
  </si>
  <si>
    <t>DM136T (Deep Black/Aluminum)</t>
  </si>
  <si>
    <t>XDM044T (Deep Black / Aluminum)</t>
  </si>
  <si>
    <t>NV GeForce GTX 950M</t>
  </si>
  <si>
    <t>8G, DDR3 1600</t>
  </si>
  <si>
    <t xml:space="preserve">4G [ON BD.], DDR3 1600 </t>
  </si>
  <si>
    <t>4G[ON BD.], DDR3 1600</t>
  </si>
  <si>
    <t>NV GT 920M</t>
  </si>
  <si>
    <t>4G, DDR3L 1600</t>
  </si>
  <si>
    <t>500G 5400RPM 2.5'</t>
  </si>
  <si>
    <t>33WHrs, 3S1P, 3-cell Li-ion Polymer Battery Pack</t>
  </si>
  <si>
    <t>JWX360T (Black)</t>
  </si>
  <si>
    <t>i3-5005U</t>
  </si>
  <si>
    <t>WX361T (Red)</t>
  </si>
  <si>
    <t>WX362T (Dark Blue)</t>
  </si>
  <si>
    <t>BDN028T (Black)</t>
  </si>
  <si>
    <t>15.6 FHD 1920x1080(GL,LED) Touch</t>
  </si>
  <si>
    <t>NV® GeForce® 940M (N16S-GT)</t>
  </si>
  <si>
    <t>BCJ044T (Black)</t>
  </si>
  <si>
    <t>15.6 HD (GL,LED) Touch</t>
  </si>
  <si>
    <t>NVIDIA® GeForce® 930MX</t>
  </si>
  <si>
    <t>RXX041T (Gold)</t>
  </si>
  <si>
    <t>RXX042T (Red)</t>
  </si>
  <si>
    <t>RXX045T (Dark Brown)</t>
  </si>
  <si>
    <t>HP SPECTRE 13</t>
  </si>
  <si>
    <t>Aspire S 13 / i5-6200 / 4GB DDR3L / 128GB /  802.11ac / 13.3" FHD IPS / W10 / Obsidian Black
Windows 10 Home 64-bit
Intel® Core i5-6200U processor (3 MB L3 cache, 2.3 GHz with Turbo Boost up to 2.8 GHz, DDR3L 1600 MHz, 15 W), supporting Intel® 64 architecture, Intel® Smart Cache
Intel® HD Graphics 520, supporting OpenGL® 4.4, OpenCL 2.0, Microsoft® DirectX® 12
13.3" Full HD 1920 x 1080 IPS display, Acer ComfyView LED-backlit TFT LCD
4GB DDR3L RAM (4GB onboard)
128GB SSD
802.11 ac/a/b/g/n wireless LAN supporting MU-MIMO Technology
Bluetooth® 4.0
Acer HD webcam, 1280 x 720 resolution, supporting HDR Imaging
45 Wh 4030 mAh 11.25 V 3-cell Li-ion battery
Battery life: up to 11 hours
SD card reader
USB Type-C port, Two USB 3.0 ports with one featuring power-off USB charging
HDMI™ port with HDCP support
327 (W) x 228 (D) x 14.58 (H)mm
1.3 kg 
1-Year International Traveller Warranty
Free: Acer Designed BackPack</t>
  </si>
  <si>
    <t>Aspire S 13 / i5-6200 / 4GB DDR3L / 128GB /  802.11ac / 13.3" FHD IPS / W10 / Pearl White
Windows 10 Home 64-bit
Intel® Core i5-6200U processor (3 MB L3 cache, 2.3 GHz with Turbo Boost up to 2.8 GHz, DDR3L 1600 MHz, 15 W), supporting Intel® 64 architecture, Intel® Smart Cache
Intel® HD Graphics 520, supporting OpenGL® 4.4, OpenCL 2.0, Microsoft® DirectX® 12
13.3" Full HD 1920 x 1080 IPS display, Acer ComfyView LED-backlit TFT LCD
4GB DDR3L RAM (4GB onboard)
128GB SSD
802.11 ac/a/b/g/n wireless LAN supporting MU-MIMO Technology
Bluetooth® 4.0
Acer HD webcam, 1280 x 720 resolution, supporting HDR Imaging
45 Wh 4030 mAh 11.25 V 3-cell Li-ion battery
Battery life: up to 11 hours
SD card reader
USB Type-C port, Two USB 3.0 ports with one featuring power-off USB charging
HDMI™ port with HDCP support
327 (W) x 228 (D) x 14.58 (H)mm
1.3 kg 
1-Year International Traveller Warranty
Free: Acer Designed BackPack</t>
  </si>
  <si>
    <t>Aspire S 13 / i5-6200 / 8GB DDR3L / 256GB /  802.11ac / 13.3" FHD IPS / W10 / Obsidian Black
Windows 10 Home 64-bit
Intel® Core i5-6200U processor (3 MB L3 cache, 2.3 GHz with Turbo Boost up to 2.8 GHz, DDR3L 1600 MHz, 15 W), supporting Intel® 64 architecture, Intel® Smart Cache
Intel® HD Graphics 520, supporting OpenGL® 4.4, OpenCL 2.0, Microsoft® DirectX® 12
13.3" Full HD 1920 x 1080 IPS display, Acer ComfyView LED-backlit TFT LCD
8GB DDR3L RAM (8GB onboard)
256GB SSD
802.11 ac/a/b/g/n wireless LAN supporting MU-MIMO Technology
Bluetooth® 4.0
Acer HD webcam, 1280 x 720 resolution, supporting HDR Imaging
45 Wh 4030 mAh 11.25 V 3-cell Li-ion battery
Battery life: up to 11 hours
SD card reader
USB Type-C port, Two USB 3.0 ports with one featuring power-off USB charging
HDMI™ port with HDCP support
327 (W) x 228 (D) x 14.58 (H)mm
1.3 kg 
1-Year International Traveller Warranty
Free: Acer Designed BackPack</t>
  </si>
  <si>
    <t>Aspire S 13 / i5-6200 / 8GB DDR3L / 256GB /  802.11ac / 13.3" FHD IPS / W10 / Pearl White
Windows 10 Home 64-bit
Intel® Core i5-6200U processor (3 MB L3 cache, 2.3 GHz with Turbo Boost up to 2.8 GHz, DDR3L 1600 MHz, 15 W), supporting Intel® 64 architecture, Intel® Smart Cache
Intel® HD Graphics 520, supporting OpenGL® 4.4, OpenCL 2.0, Microsoft® DirectX® 12
13.3" Full HD 1920 x 1080 IPS display, Acer ComfyView LED-backlit TFT LCD
8GB DDR3L RAM (8GB onboard)
256GB SSD
802.11 ac/a/b/g/n wireless LAN supporting MU-MIMO Technology
Bluetooth® 4.0
Acer HD webcam, 1280 x 720 resolution, supporting HDR Imaging
45 Wh 4030 mAh 11.25 V 3-cell Li-ion battery
Battery life: up to 11 hours
SD card reader
USB Type-C port, Two USB 3.0 ports with one featuring power-off USB charging
HDMI™ port with HDCP support
327 (W) x 228 (D) x 14.58 (H)mm
1.3 kg 
1-Year International Traveller Warranty
Free: Acer Designed BackPack</t>
  </si>
  <si>
    <t>Aspire S 13 / i7-6500 / 8GB DDR3L / 256GB /  802.11ac / 13.3" FHD IPS Touch / W10 / Obsidian Black
Windows 10 Home 64-bit
Intel® Core i7-6500U processor (4 MB L3 cache, 2.5 GHz with Turbo Boost up to 3.1 GHz, DDR3L 1600 MHz, 15 W), supporting Intel® 64 architecture, Intel® Smart Cache
Intel® HD Graphics 520, supporting OpenGL® 4.4, OpenCL 2.0, Microsoft® DirectX® 12
13.3" Full HD 1920 x 1080 IPS display, Acer ComfyView LED-backlit TFT LCD with integrated 10-finger touch
8GB DDR3L RAM (8GB onboard)
256GB SSD
802.11 ac/a/b/g/n wireless LAN supporting MU-MIMO Technology
Bluetooth® 4.0
Acer HD webcam, 1280 x 720 resolution, supporting HDR Imaging
54.8 Wh 4810 mAh 11.4 V 3-cell Li-polymer battery pack
Battery life: up to 13 hours
SD card reader
USB Type-C port, Two USB 3.0 ports with one featuring power-off USB charging
HDMI™ port with HDCP support
327 (W) x 228 (D) x 14.58 (H)mm
1.36 kg 
1-Year International Traveller Warranty
Free: Acer Designed BackPack</t>
  </si>
  <si>
    <t>Intel® Pentium® J3710</t>
  </si>
  <si>
    <t>AXC780-6100W10</t>
  </si>
  <si>
    <t>AXC780-6400W10</t>
  </si>
  <si>
    <t>AXC780-6400W10D</t>
  </si>
  <si>
    <t>AX3780-6700W10D</t>
  </si>
  <si>
    <t>Genuine Windows® 10
Intel® Core™ i7 6700 (3.4GHz w/Turbo Boost ≤4.0GHz)
Intel® H110 Express Chipset 
4GB DDR4 2133 MHz UDIMM (upgradable to 16GB*2)
2TB SATA 7200rpm
DVD SuperMultiplus Writer 
NVIDIA® GeForce® GTX 745, 4 GB DDR3           (supporting: DVI, HDMI ®)                                                  
Qi wireless charging compatible (output power: 5 W) Integrated high-definition, 5.1-channel surround sound
802.11 ac/a/b/g/n, Bluetooth®4.0 
Front/Side I/O connectors :
• Card reader • Audio jack(s): 2 • USB 3.0 port(s): 2
Rear I/O connectors :                                                                              •  HDMI-out port(s): 2 • LAN port(s): 1
• Audio jack(s): 3 • USB 2.0 port(s): 4 • USB 3.0 port(s): 1
Expansion :
• PCIe x16 slot(s): 1 • PCIe x1 slot(s): 1
• M.2 slot (for SSD): 1 • M.2 slot (for WLAN): 1
175.5 (W) x 462.91 (D) x 396.39 (H) mm
Acer Wireless Kyb &amp; Mse
3 Years Onsite Local Limited Warranty</t>
  </si>
  <si>
    <t>QFR064T (Gray)</t>
  </si>
  <si>
    <t>ILP PRICE + 6% GST (RM)</t>
  </si>
  <si>
    <t>-</t>
  </si>
  <si>
    <t>PROCESSOR</t>
  </si>
  <si>
    <t>OPTICAL DRIVE</t>
  </si>
  <si>
    <t>None</t>
  </si>
  <si>
    <t>OPERATING SYSTEM</t>
  </si>
  <si>
    <t>Windows 10 (64bit)</t>
  </si>
  <si>
    <t>WARRANTY</t>
  </si>
  <si>
    <t>HP</t>
  </si>
  <si>
    <t>HP Pavilion</t>
  </si>
  <si>
    <t>Free: Acer Active Stylus</t>
  </si>
  <si>
    <t>SPECIFICATION</t>
  </si>
  <si>
    <t>COLOR</t>
  </si>
  <si>
    <t>ILP PRICE +</t>
  </si>
  <si>
    <t>Notebook Series</t>
  </si>
  <si>
    <t>Jack Black</t>
  </si>
  <si>
    <t>Turbo Silver</t>
  </si>
  <si>
    <t>Cardinal Red</t>
  </si>
  <si>
    <t>Natural Silver</t>
  </si>
  <si>
    <t xml:space="preserve">HP ENVY </t>
  </si>
  <si>
    <t>HP ENVY 13-d066TU</t>
  </si>
  <si>
    <t>ENVY13 FHD/i3-6100U/4GB/128GBSSD/NO-DVD/W10/UMA/2YW/BP/SILVER</t>
  </si>
  <si>
    <t>HP ENVY 13-d044TU</t>
  </si>
  <si>
    <t>ENVY13 QHD+/i5-6200U/4GB/128GBSSD/NO-DVD/W10/UMA/2YW/BP/SILVER</t>
  </si>
  <si>
    <t>HP ENVY 13-d135TU</t>
  </si>
  <si>
    <t>ENVY13 QHD+/i5-6200U/8GB/256GBSSD/NO-DVD/Win10/UMA/2YR/BP/SILVER</t>
  </si>
  <si>
    <t>HP ENVY 13-d045TU</t>
  </si>
  <si>
    <t>ENVY13 QHD+/i7-6500U/8GB/256GBSSD/NO-DVD/W10/UMA/2YW/BP/SILVER</t>
  </si>
  <si>
    <t>HP ENVY 13-d132TU</t>
  </si>
  <si>
    <t>ENVY13 QHD+/i7-6500U/8GB/512GBSSD/NO-DVD/Win10/UMA/2YR/BP/SILVER/FLUSH</t>
  </si>
  <si>
    <t>HP ENVY 15-as033TU</t>
  </si>
  <si>
    <t>ENVY 15 FHD/i5-6200U/8GB/1TB/NO-DVD/Win10/UMA/2YR/BP/SILVER</t>
  </si>
  <si>
    <t>HP ENVY 15-as105TU</t>
  </si>
  <si>
    <t>ENVY15 NT FHD/i7-7500U/8GB DDR4/1TB+128GBSSD/NO-DVDR/W10/UMA/2YW/BP/SILVER</t>
  </si>
  <si>
    <t>HP SPECTRE 13-v025TU</t>
  </si>
  <si>
    <t>SPECTRE13 FHD/i5-6200U/8GB/256SSD/No DVD/Win10/UMA/2YR/SLEEVE/ASH SILVER</t>
  </si>
  <si>
    <t xml:space="preserve">DARK ASH SILVER </t>
  </si>
  <si>
    <t>HP SPECTRE 13-v020TU</t>
  </si>
  <si>
    <t>SPECTRE13 FHD/i7-6500U/8GB/256SSD/No DVD/Win10/UMA/2YR/SLEEVE/ASH SILVER</t>
  </si>
  <si>
    <t>OMEN by HP</t>
  </si>
  <si>
    <t>OMEN by HP 15-ax040TX</t>
  </si>
  <si>
    <t>i7-6700HQ/8GB DDR4/1TB+128SSD/NO ODD/GTX960 4GB DDR5/Win10 /FHD NT/2YR</t>
  </si>
  <si>
    <t>Shadow mesh cover, Twinkle black base</t>
  </si>
  <si>
    <t>Hybrid Series</t>
  </si>
  <si>
    <t>HP Spectre</t>
  </si>
  <si>
    <t>HP Spectre x360 13-4136TU</t>
  </si>
  <si>
    <t>SPC X360 FHD TS/i5-6200U/8GB/128GB SSD/EXT-DVDRW/W10/UMA/2YW/SLEEVE/SILVER</t>
  </si>
  <si>
    <t>BackPack</t>
  </si>
  <si>
    <t>Spin 5</t>
  </si>
  <si>
    <t>Spin 5 / i3-6100U / 4GB DDR4 / 128GB SSD / BT 4.1 / HD Webcam / 13.3" FHD Multi Touch LED / W10 / 802.11ac / Obsidian Black
Windows 10 Home 64-bit
Intel® Core i3-6100U processor (3 MB L3 cache, 2.3 GHz, DDR3L 1600 MHz, 15W), supporting Intel® 64 architecture, Intel® Smart Cache)
Intel® HD Graphics 520, supporting OpenGL® 4.4, OpenCL 2.0, Microsoft® DirectX® 12
13.3" IPS Full HD 1920 x 1080, LED-backlit TFT LCD with integrated multi touch
4 GB DDR4 (4GB x 1, upgradable to 16GBx1)
128GB SSD 
802.11 ac/a/b/g/n wireless LAN supporting MU-MIMO Technology
Bluetooth® 4.1
Acer HD webcam, 1280 x 720 resolution
48 Wh 3220 mAh 15.2 V 4-cell Li-ion battery pack
Battery life: up to 10 hour
microSD Card reader
Two USB2.0 &amp; One USB 3.0 ports
HDMI™ port  
328.8 (W) x 228.5 (D) x 19.7 (H) mm
1.6 kg 
2-Year Local Warranty
Free: Acer Designed BackPack</t>
  </si>
  <si>
    <t>Aspire E 14 / i5-7200 / 4GB DDR4 / 1TB / NV940 2GB DDR5/ 802.11ac / 14" HD LED /Red Copper
Windows 10 Home 64-bit
Intel® Core i5-7200U processor (3 MB L3 cache, 2.5 GHz with Turbo Boost up to 3.1 GHz, DDR3L 1600 MHz, 15 W), supporting Intel® 64 architecture, Intel® Smart Cache
NVIDIA® GeForce® 940MX with 2 GB of dedicated GDDR5 VRAM, supporting NVIDIA® CUD, PhysX, PureVideo® HD technology, HDMI® and Blu-Ray 3D support, Hardware Video Decode Acceleration, Microsoft® DirectX® 11.2/12, OpenGL® 4.4, OpenCL 1.1
14" HD 1366 x 768 resolution, high-brightness Acer CineCrystal LED-backlit TFT LCD
4GB DDR4 RAM (4GB x 1, upgradable to 16GB DDR4 x 2)
1TB SATA HDD
Gigabit Ethernet, Wake-on-LAN ready
802.11 ac/a/b/g/n wireless LAN supporting MU-MIMO Technology
Bluetooth® 4.1
8X DVD Super Multi Plus Drive (M-DISC™ Ready Drive)
Acer HD webcam, 1280 x 720 resolution, supporting HDR Imaging
41.4 Wh 2800 mAh 14.8 V 4-cell Li-ion battery
Battery life: up to 8 hours
SD card reader
Two USB3.0 &amp; One USB 2.0 ports
VGA &amp; HDMI™ port with HDCP support
343 (W) x 248 (D) x 23.7/30 (H) mm
2.1 kg 
3-Year Local Warranty
Free: Acer Designed BackPack</t>
  </si>
  <si>
    <t>Aspire E 14 / i5-7200 / 4GB DDR4 / 1TB / NV940 2GB DDR5/ 802.11ac / 14" HD LED /Steel gray
Windows 10 Home 64-bit
Intel® Core i5-7200U processor (3 MB L3 cache, 2.5 GHz with Turbo Boost up to 3.1 GHz, DDR3L 1600 MHz, 15 W), supporting Intel® 64 architecture, Intel® Smart Cache
NVIDIA® GeForce® 940MX with 2 GB of dedicated GDDR5 VRAM, supporting NVIDIA® CUD, PhysX, PureVideo® HD technology, HDMI® and Blu-Ray 3D support, Hardware Video Decode Acceleration, Microsoft® DirectX® 11.2/12, OpenGL® 4.4, OpenCL 1.1
14" HD 1366 x 768 resolution, high-brightness Acer CineCrystal LED-backlit TFT LCD
4GB DDR4 RAM (4GB x 1, upgradable to 16GB DDR4 x 2)
1TB SATA HDD
Gigabit Ethernet, Wake-on-LAN ready
802.11 ac/a/b/g/n wireless LAN supporting MU-MIMO Technology
Bluetooth® 4.1
8X DVD Super Multi Plus Drive (M-DISC™ Ready Drive)
Acer HD webcam, 1280 x 720 resolution, supporting HDR Imaging
41.4 Wh 2800 mAh 14.8 V 4-cell Li-ion battery
Battery life: up to 8 hours
SD card reader
Two USB3.0 &amp; One USB 2.0 ports
VGA &amp; HDMI™ port with HDCP support
343 (W) x 248 (D) x 23.7/30 (H) mm
2.1 kg 
3-Year Local Warranty
Free: Acer Designed BackPack</t>
  </si>
  <si>
    <t>Aspire E 14 / i5-7200 / 4GB DDR4 / 1TB / NV940 2GB DDR5/ 802.11ac / 14" HD LED /Twilight Purple
Windows 10 Home 64-bit
Intel® Core i5-7200U processor (3 MB L3 cache, 2.5 GHz with Turbo Boost up to 3.1 GHz, DDR3L 1600 MHz, 15 W), supporting Intel® 64 architecture, Intel® Smart Cache
NVIDIA® GeForce® 940MX with 2 GB of dedicated GDDR5 VRAM, supporting NVIDIA® CUD, PhysX, PureVideo® HD technology, HDMI® and Blu-Ray 3D support, Hardware Video Decode Acceleration, Microsoft® DirectX® 11.2/12, OpenGL® 4.4, OpenCL 1.1
14" HD 1366 x 768 resolution, high-brightness Acer CineCrystal LED-backlit TFT LCD
4GB DDR4 RAM (4GB x 1, upgradable to 16GB DDR4 x 2)
1TB SATA HDD
Gigabit Ethernet, Wake-on-LAN ready
802.11 ac/a/b/g/n wireless LAN supporting MU-MIMO Technology
Bluetooth® 4.1
8X DVD Super Multi Plus Drive (M-DISC™ Ready Drive)
Acer HD webcam, 1280 x 720 resolution, supporting HDR Imaging
41.4 Wh 2800 mAh 14.8 V 4-cell Li-ion battery
Battery life: up to 8 hours
SD card reader
Two USB3.0 &amp; One USB 2.0 ports
VGA &amp; HDMI™ port with HDCP support
343 (W) x 248 (D) x 23.7/30 (H) mm
2.1 kg 
3-Year Local Warranty
Free: Acer Designed BackPack</t>
  </si>
  <si>
    <t>Aspire E 14 / i5-7200 / 4GB DDR4 / 1TB / NV940 2GB DDR5/ 802.11ac / 14" HD LED /Marble White
Windows 10 Home 64-bit
Intel® Core i5-7200U processor (3 MB L3 cache, 2.5 GHz with Turbo Boost up to 3.1 GHz, DDR3L 1600 MHz, 15 W), supporting Intel® 64 architecture, Intel® Smart Cache
NVIDIA® GeForce® 940MX with 2 GB of dedicated GDDR5 VRAM, supporting NVIDIA® CUD, PhysX, PureVideo® HD technology, HDMI® and Blu-Ray 3D support, Hardware Video Decode Acceleration, Microsoft® DirectX® 11.2/12, OpenGL® 4.4, OpenCL 1.1
14" HD 1366 x 768 resolution, high-brightness Acer CineCrystal LED-backlit TFT LCD
4GB DDR4 RAM (4GB x 1, upgradable to 16GB DDR4 x 2)
1TB SATA HDD
Gigabit Ethernet, Wake-on-LAN ready
802.11 ac/a/b/g/n wireless LAN supporting MU-MIMO Technology
Bluetooth® 4.1
8X DVD Super Multi Plus Drive (M-DISC™ Ready Drive)
Acer HD webcam, 1280 x 720 resolution, supporting HDR Imaging
41.4 Wh 2800 mAh 14.8 V 4-cell Li-ion battery
Battery life: up to 8 hours
SD card reader
Two USB3.0 &amp; One USB 2.0 ports
VGA &amp; HDMI™ port with HDCP support
343 (W) x 248 (D) x 23.7/30 (H) mm
2.1 kg 
3-Year Local Warranty
Free: Acer Designed BackPack</t>
  </si>
  <si>
    <t>Aspire E 14 / i5-7200 / 4GB DDR4 / 128GB+1TB / NV940 4GB DDR5/ 802.11ac / 14" HD LED / W10 / Steel Gray
Windows 10 Home 64-bit
Intel® Core i5-7200U processor (3 MB L3 cache, 2.5 GHz with Turbo Boost up to 3.1 GHz, DDR3L 1600 MHz, 15 W), supporting Intel® 64 architecture, Intel® Smart Cache
NVIDIA® GeForce® 940MX with 4 GB of dedicated GDDR5 VRAM, supporting NVIDIA® CUD, PhysX, PureVideo® HD technology, HDMI® and Blu-Ray 3D support, Hardware Video Decode Acceleration, Microsoft® DirectX® 11.2/12, OpenGL® 4.4, OpenCL 1.1
14" HD 1366 x 768 resolution, high-brightness Acer CineCrystal LED-backlit TFT LCD
4GB DDR4 RAM (4GB x 1, upgradable to 16GB DDR4 x 2)
128GB SSD + 1TB SATA HDD
Gigabit Ethernet, Wake-on-LAN ready
802.11 ac/a/b/g/n wireless LAN supporting MU-MIMO Technology
Bluetooth® 4.1
8X DVD Super Multi Plus Drive (M-DISC™ Ready Drive)
Acer HD webcam, 1280 x 720 resolution, supporting HDR Imaging
41.4 Wh 2800 mAh 14.8 V 4-cell Li-ion battery
Battery life: up to 8 hours
SD card reader
Two USB3.0 &amp; One USB 2.0 ports
VGA &amp; HDMI™ port with HDCP support
343 (W) x 248 (D) x 23.7/30 (H) mm
2.1 kg 
+U32
Free: Acer Designed BackPack</t>
  </si>
  <si>
    <t>Aspire E 15 / i5-7200 / 4GB DDR4 / 1TB / NV940 2GB DDR5 / 802.11ac / 15.6" FHD LED / W10 /Rococo Red
Windows 10 Home 64-bit
Intel® Core i5-7200U processor (3 MB L3 cache, 2.5 GHz with Turbo Boost up to 3.1 GHz, DDR3L 1600 MHz, 15 W), supporting Intel® 64 architecture, Intel® Smart Cache
NVIDIA® GeForce® 940MX with 2 GB of dedicated GDDR5 VRAM, supporting NVIDIA® CUD, PhysX, PureVideo® HD technology, HDMI® and Blu-Ray 3D support, Hardware Video Decode Acceleration, Microsoft® DirectX® 11.2/12, OpenGL® 4.4, OpenCL 1.1
15.6" Full HD 1920 x 1080, Acer ComfyView LED, supporting Acer ColorBlast technology
4GB DDR4 RAM (4GB x 1, upgradable to 16GB DDR4 x 2)
1TB SATA HDD
Gigabit Ethernet, Wake-on-LAN ready
802.11 ac/a/b/g/n wireless LAN supporting MU-MIMO Technology
Bluetooth® 4.1
8X DVD Super Multi Plus Drive (M-DISC™ Ready Drive)
Acer HD webcam, 1280 x 720 resolution, supporting HDR Imaging
41.4 Wh 2800 mAh 14.8 V 4-cell Li-ion battery
Battery life: up to 8 hours
SD card reader
USB Type-C port, Two USB3.0 &amp; One USB 2.0 ports
VGA &amp; HDMI™ port with HDCP support
381.6 (W) x 259 (D) x 23.9/30.2 (H)mm
2.2 kg 
3-Year Local Warranty
Free: Acer Designed BackPack</t>
  </si>
  <si>
    <t>Aspire E 15 / i5-7200 / 4GB DDR4 / 1TB / NV940 2GB DDR5 / 802.11ac / 15.6" FHD LED / W10 /Obsidian Black
Windows 10 Home 64-bit
Intel® Core i5-7200U processor (3 MB L3 cache, 2.5 GHz with Turbo Boost up to 3.1 GHz, DDR3L 1600 MHz, 15 W), supporting Intel® 64 architecture, Intel® Smart Cache
NVIDIA® GeForce® 940MX with 2 GB of dedicated GDDR5 VRAM, supporting NVIDIA® CUD, PhysX, PureVideo® HD technology, HDMI® and Blu-Ray 3D support, Hardware Video Decode Acceleration, Microsoft® DirectX® 11.2/12, OpenGL® 4.4, OpenCL 1.1
15.6" Full HD 1920 x 1080, Acer ComfyView LED, supporting Acer ColorBlast technology
4GB DDR4 RAM (4GB x 1, upgradable to 16GB DDR4 x 2)
1TB SATA HDD
Gigabit Ethernet, Wake-on-LAN ready
802.11 ac/a/b/g/n wireless LAN supporting MU-MIMO Technology
Bluetooth® 4.1
8X DVD Super Multi Plus Drive (M-DISC™ Ready Drive)
Acer HD webcam, 1280 x 720 resolution, supporting HDR Imaging
41.4 Wh 2800 mAh 14.8 V 4-cell Li-ion battery
Battery life: up to 8 hours
SD card reader
USB Type-C port, Two USB3.0 &amp; One USB 2.0 ports
VGA &amp; HDMI™ port with HDCP support
381.6 (W) x 259 (D) x 23.9/30.2 (H)mm
2.2 kg 
3-Year Local Warranty
Free: Acer Designed BackPack</t>
  </si>
  <si>
    <t>Aspire E 15 / i5-7200 / 4GB DDR4 / 1TB / NV940 2GB DDR5 / 802.11ac / 15.6" FHD LED / W10 /Indigo Blue
Windows 10 Home 64-bit
Intel® Core i5-7200U processor (3 MB L3 cache, 2.5 GHz with Turbo Boost up to 3.1 GHz, DDR3L 1600 MHz, 15 W), supporting Intel® 64 architecture, Intel® Smart Cache
NVIDIA® GeForce® 940MX with 2 GB of dedicated GDDR5 VRAM, supporting NVIDIA® CUD, PhysX, PureVideo® HD technology, HDMI® and Blu-Ray 3D support, Hardware Video Decode Acceleration, Microsoft® DirectX® 11.2/12, OpenGL® 4.4, OpenCL 1.1
15.6" Full HD 1920 x 1080, Acer ComfyView LED, supporting Acer ColorBlast technology
4GB DDR4 RAM (4GB x 1, upgradable to 16GB DDR4 x 2)
1TB SATA HDD
Gigabit Ethernet, Wake-on-LAN ready
802.11 ac/a/b/g/n wireless LAN supporting MU-MIMO Technology
Bluetooth® 4.1
8X DVD Super Multi Plus Drive (M-DISC™ Ready Drive)
Acer HD webcam, 1280 x 720 resolution, supporting HDR Imaging
41.4 Wh 2800 mAh 14.8 V 4-cell Li-ion battery
Battery life: up to 8 hours
SD card reader
USB Type-C port, Two USB3.0 &amp; One USB 2.0 ports
VGA &amp; HDMI™ port with HDCP support
381.6 (W) x 259 (D) x 23.9/30.2 (H)mm
2.2 kg 
3-Year Local Warranty
Free: Acer Designed BackPack</t>
  </si>
  <si>
    <t>Aspire F 15 / i5-7200 / 4GB DDR4 / 128GB+1TB / NV940 4GB DDR5 / 802.11ac / 15.6" FHD LED / W10 /  Sparkly Silver
Windows 10 Home 64-bit
Intel® Core i5-7200U processor (3 MB L3 cache, 2.5 GHz with Turbo Boost up to 3.1 GHz, DDR3L 1600 MHz, 15 W), supporting Intel® 64 architecture, Intel® Smart Cache
NVIDIA® GeForce® 940MX with 4 GB of dedicated GDDR5 VRAM, supporting NVIDIA® CUD, PhysX, PureVideo® HD technology, HDMI® and Blu-Ray 3D support, Hardware Video Decode Acceleration, Microsoft® DirectX® 11.2/12, OpenGL® 4.4, OpenCL 1.1
15.6" Full HD 1920 x 1080, Acer ComfyView LED, supporting Acer ColorBlast technology
4GB DDR4 RAM (4GB x 1, upgradable to 16GB DDR4 x 2)
128GB SSD + 1TB SATA HDD
Gigabit Ethernet, Wake-on-LAN ready
802.11 ac/a/b/g/n wireless LAN supporting MU-MIMO Technology
Bluetooth® 4.1
8X DVD Super Multi Plus Drive (M-DISC™ Ready Drive)
Acer HD webcam, 1280 x 720 resolution, supporting HDR Imaging
41.4 Wh 2800 mAh 14.8 V 4-cell Li-ion battery
Battery life: up to 8 hours
SD card reader
USB Type-C port, Two USB3.0 &amp; One USB 2.0 ports
VGA &amp; HDMI™ port with HDCP support
381.6 (W) x 259 (D) x 23/28.45 (H)mm
2.3 kg 
1-Year International Traveller Warranty
Free: Acer Designed BackPack</t>
  </si>
  <si>
    <t>VN7-592G-58SJ</t>
  </si>
  <si>
    <r>
      <t xml:space="preserve">V Nitro - i5-6300HQ / 4GB DDR4 / 1TB / Nvidia GTX 960 4GB GDDR5 / 15.6" IPS FHD / 802.11ac / W10
Windows 10 Home 64-bit
Intel® Core i5-6300HQ processor (6 MB L3 cache, 2.3 GHz with Turbo Boost up to 3.2 GHz, DDR3L 1600 MHz, 45 W), supporting Intel® 64 architecture, Intel® Smart Cache 
NVIDIA® GeForce® GTX 960M with 4 GB of dedicated GDDR5 VRAM, supporting NVIDIA® CUDATM, PhysXTM, PureVideo® HD technology, GPU Battery Boost technology, ShadowPlay technology, GameStream technology, Microsoft® DirectX® 11.2/12, OpenGL® 4.4, OpenCLTM 1.1
</t>
    </r>
    <r>
      <rPr>
        <sz val="9"/>
        <color indexed="8"/>
        <rFont val="Calibri"/>
        <family val="2"/>
      </rPr>
      <t>15.6" display with IPS technology, Full HD 1920 x 1080, high-brightness LED-backlit TFT LCD
4GB DDR4 RAM (4GB x 1, upgradable to 16GB DDR4 x 2)
1TB Hard Disk
Dolby® Audio Premium®sound enhancement
Gigabit Ethernet, Wake-on-LAN ready
Intel® RealSense camera, 1080p RGB camera
802.11a/b/g/n/ac wireless LAN with MU-MIMO Technology
Bluetooth® 4.0
52.5 Wh 4605 mAh 11.4 V 3-cell Li-ion battery pack
Estimated battery life: up to 5 hour
SD card reader
One USB Type C port (USB 3.1 Gen2 10 Gbps), Two USB3.0 &amp; One USB2.0
HDMI™ port with HDCP support
390 (W) x 262.8 (D) x 22.9 (H) mm
2.4 kg 
1-Year International Traveller Warranty
Free: Acer Designed BackPack</t>
    </r>
  </si>
  <si>
    <t>VN7-592G-72D3</t>
  </si>
  <si>
    <t>V Nitro - i7-6700HQ / 4GB DDR4 / 128G SSD + 1TB / Nvidia GTX 960 4GB GDDR5 / 15.6" IPS FHD / 802.11ac / W10
Windows 10 Home 64-bit
Intel® Core i7-6700HQ processor (6 MB L3 cache, 2.6 GHz with Turbo Boost up to 3.5 GHz, DDR3L 1600 MHz, 45 W), supporting Intel® 64 architecture, Intel® Smart Cache
NVIDIA® GeForce® GTX 960M with 4 GB of dedicated GDDR5 VRAM, supporting NVIDIA® CUDATM, PhysXTM, PureVideo® HD technology, GPU Battery Boost technology, ShadowPlay technology, GameStream technology, Microsoft® DirectX® 11.2/12, OpenGL® 4.4, OpenCL 1.1
15.6" display with IPS technology, Full HD 1920 x 1080, high-brightness LED-backlit TFT LCD
4GB DDR4 RAM (4GB x 1, upgradable to 16GB DDR4 x 2)
128GB SSD + 1TB 
Dolby® Digital Plus Home Theater® audio enhancement
Gigabit Ethernet, Wake-on-LAN ready
Intel® RealSense camera, 1080p RGB camera
802.11a/b/g/n/ac wireless LAN with MU-MIMO Technology
Bluetooth® 4.0
52.5 Wh 4605 mAh 11.4 V 3-cell Li-ion battery pack
Estimated battery life: up to 5 hour
SD card reader
One USB Type C port (USB 3.1 Gen2 10 Gbps), Two USB3.0 &amp; One USB2.0
HDMI™ port with HDCP support
390 (W) x 262.8 (D) x 22.9 (H) mm
2.3 kg 
1-Year International Traveller Warranty
Free: Acer Designed BackPack</t>
  </si>
  <si>
    <t>Genuine Windows® 10
Intel® Core™ i3 6100 (3.7GHz)
Intel® H110 Express Chipset 
4 GB DDR4 2133 MHz UDIMM (upgradable to 16GB*2)
1TB SATA 7200rpm
DVD SuperMultiplus Writer 
Intel® HD Graphics 530
Integrated high-definition, 5.1 channel surround sound
802.11ac/a/b/g/n wireless LAN, Bluetooth®4.0 
Front/Side I/O connectors :
• Card reader • Audio jack(s): 2 • USB 3.0 port(s): 2
Rear I/O connectors :
• HDMI out port(s): 2 • VGA port(s): 1 • LAN port(s): 1
• Audio jack(s): 3 • USB 2.0 port(s): 4 • USB 3.0 port(s): 1
Expansion :
• PCIe x16 slot(s): 1 • PCIe x1 slot(s): 1                                        • M.2 slot (for SSD): 1 • M.2 slot (for WLAN): 1
100 (W) x 419.48 (D) x 291.63 (H) mm
Acer USB Kyb &amp; Mse
3 Years Onsite Local Limited Warranty</t>
  </si>
  <si>
    <t>Genuine Windows® 10
Intel® Core™ i5 6400 (2.7GHz w/Turbo Boost ≤3.3GHz)
Intel® H110 Express Chipset 
4 GB DDR4 2133 MHz UDIMM (upgradable to 16GB*2)
1TB SATA 7200rpm
DVD SuperMultiplus Writer 
Intel® HD Graphics 530
Integrated high-definition, 5.1 channel surround sound
802.11ac/a/b/g/n wireless LAN, Bluetooth®4.0 
Front/Side I/O connectors :
• Card reader • Audio jack(s): 2 • USB 3.0 port(s): 2
Rear I/O connectors :
• HDMI out port(s): 2 • VGA port(s): 1 • LAN port(s): 1
• Audio jack(s): 3 • USB 2.0 port(s): 4 • USB 3.0 port(s): 1
Expansion :
• PCIe x16 slot(s): 1 • PCIe x1 slot(s): 1                                        • M.2 slot (for SSD): 1 • M.2 slot (for WLAN): 1
100 (W) x 419.48 (D) x 291.63 (H) mm
Acer USB Kyb &amp; Mse
3 Years Onsite Local Limited Warranty</t>
  </si>
  <si>
    <t>Genuine Windows® 10
Intel® Core™ i5 6400 (2.7GHz w/Turbo Boost ≤3.3GHz)
Intel® H110 Express Chipset 
4 GB DDR4 2133 MHz UDIMM (upgradable to 16GB*2)
1TB SATA 7200rpm
DVD SuperMultiplus Writer 
NVIDIA® GeForce® GT 730 with 2 GB of DDR3 (supporting: DVI, HDMI ®)
Integrated high-definition, 5.1 channel surround sound
802.11ac/a/b/g/n wireless LAN, Bluetooth®4.0           
Front/Side I/O connectors :
• Card reader • Audio jack(s): 2 • USB 3.0 port(s): 2
Rear I/O connectors :
• HDMI out port(s): 2 • LAN port(s): 1
• Audio jack(s): 3 • USB 2.0 port(s): 4 • USB 3.0 port(s): 1
Expansion :
• PCIe x16 slot(s): 1 • PCIe x1 slot(s): 1                                        • M.2 slot (for SSD): 1 • M.2 slot (for WLAN): 1
100 (W) x 419.48 (D) x 291.63 (H) mm
Acer Wireless Kyb &amp; Mse 
3 Years Onsite Local Limited Warranty</t>
  </si>
  <si>
    <t>Genuine Windows® 10       
Intel® Core™ i5 6400T (2.2GHz w/Turbo Boost ≤2.8GHz)
Intel® H110 Express Chipset        
23.8" 1920x1080 resolution, LED-backlit LCD
Panel Tiltable from -5° to 25° 
4GB DDR4 (upgradable to 8GB*2)
1TB SATA
DVD SuperMultiplus Writer
NVIDIA® GeForce® 940M, 2 GB DDR3
Built-in stereo speakers
Built-In 2.0MP FHD Webcam
802.11ac/a/b/g/n, supporting MU-MIMO technology, Gigabit Ethernet, Bluetooth®4.0
Front/Side I/O connectors
• Card reader • Audio jack(s): 1 
• USB 3.0 port(s): 2
Rear I/O connectors
• HDMI-in/out port(s): 2 • LAN port(s): 1
• USB 2.0 port(s): 1 • USB 3.0 port(s): 2
Acer Wireless Kyb &amp; Mse
592.8 (W) x 36 (D) x 468.6 (H) mm
3 Years Onsite Local Limited Warranty</t>
  </si>
  <si>
    <r>
      <t xml:space="preserve">* </t>
    </r>
    <r>
      <rPr>
        <b/>
        <sz val="10"/>
        <color rgb="FFFF0000"/>
        <rFont val="Calibri"/>
        <family val="2"/>
        <scheme val="minor"/>
      </rPr>
      <t xml:space="preserve">SEMUA HARGA CPU TIDAK TERMASUK DGN HARGA MONITOR </t>
    </r>
  </si>
  <si>
    <t xml:space="preserve"> </t>
  </si>
  <si>
    <t>MY008T (Black)</t>
  </si>
  <si>
    <r>
      <t>BE019X (Black</t>
    </r>
    <r>
      <rPr>
        <sz val="24"/>
        <rFont val="Calibri"/>
        <family val="2"/>
      </rPr>
      <t>)</t>
    </r>
  </si>
  <si>
    <r>
      <t>Z240I (</t>
    </r>
    <r>
      <rPr>
        <b/>
        <sz val="24"/>
        <color rgb="FFFF0000"/>
        <rFont val="Calibri"/>
        <family val="2"/>
      </rPr>
      <t>Non Touch</t>
    </r>
    <r>
      <rPr>
        <sz val="24"/>
        <rFont val="Calibri"/>
        <family val="2"/>
      </rPr>
      <t>)</t>
    </r>
  </si>
  <si>
    <r>
      <t>I54460149F (Black</t>
    </r>
    <r>
      <rPr>
        <sz val="24"/>
        <rFont val="Calibri"/>
        <family val="2"/>
      </rPr>
      <t>)</t>
    </r>
  </si>
  <si>
    <r>
      <t>BB165X (Black</t>
    </r>
    <r>
      <rPr>
        <sz val="24"/>
        <rFont val="Calibri"/>
        <family val="2"/>
      </rPr>
      <t>)</t>
    </r>
  </si>
  <si>
    <t>SGB140T (Rubber-Painting Design)</t>
  </si>
  <si>
    <t>Intel® Core™ i7-6700HQ Processor 2.6 GHz (6M Cache, up to 3.5 GHz)</t>
  </si>
  <si>
    <t>17.3 UHD(LED)</t>
  </si>
  <si>
    <t>16G, DRAM DDR4</t>
  </si>
  <si>
    <t>PCIEG3x4 256G M.2 SSD + SATA 1TB 5400RPM 2.5' HDD</t>
  </si>
  <si>
    <t>NVIDIA GeForce GTX1070 (N17E-G2)</t>
  </si>
  <si>
    <t>8GB GDDR5</t>
  </si>
  <si>
    <t>802.11ac+Bluetooth 4.1 (Dual band) 2*2</t>
  </si>
  <si>
    <t>88WHrs, 4S2P, 8 cell Li-ion Battery Pack</t>
  </si>
  <si>
    <t>G752VY</t>
  </si>
  <si>
    <t>GC192T (Rubber-Painting Design)</t>
  </si>
  <si>
    <t>8G*2, DRAM DDR4</t>
  </si>
  <si>
    <t>PCIEx4 128G M.2 SSD + SATA 1TB 5400RPM 2.5' HDD</t>
  </si>
  <si>
    <t>NV GeForce GTX980M (N16E-GX)</t>
  </si>
  <si>
    <t>MGC043T (Rubber-Painting Design)</t>
  </si>
  <si>
    <t>8G, DRAM DDR4</t>
  </si>
  <si>
    <t>PCIEG3x4 128G M.2 SSD + SATA 1TB 5400RPM 2.5' HDD</t>
  </si>
  <si>
    <t>NVIDIA GeForce GTX1060 (N17E-G1)</t>
  </si>
  <si>
    <t>6GB GDDR5</t>
  </si>
  <si>
    <t>66WHrs, 3S2P, 6-cell Li-ion Battery Pack</t>
  </si>
  <si>
    <t>G752VT</t>
  </si>
  <si>
    <t xml:space="preserve">GC100T (Rubber-Painting Design) </t>
  </si>
  <si>
    <t>NV GeForce GTX970M (N16E-GT)</t>
  </si>
  <si>
    <t>3GB GDDR5</t>
  </si>
  <si>
    <t>64WHrs, 4S1P, 4-cell Li-ion Prismatic Battery pack</t>
  </si>
  <si>
    <t>WT4498T (Deep Black Aluminium)</t>
  </si>
  <si>
    <t>17.3 FHD 1920x1080 16:9//AG//NTSC:72%//WV</t>
  </si>
  <si>
    <t>1TB 2.5 5400R SATA+ 128G M.2 SSD</t>
  </si>
  <si>
    <t>802.11bgn+Bluetooth 4.0 (Single band) 1*1</t>
  </si>
  <si>
    <t>HD web camera</t>
  </si>
  <si>
    <t>48WHrs, 4S1P, 4-cell Li-ion Battery Pack</t>
  </si>
  <si>
    <t>802.11ac+Bluetooth 4.0 (Dual band) 2*2</t>
  </si>
  <si>
    <t>Y/USB3.1</t>
  </si>
  <si>
    <t>57WHrs, 3S1P, 3-cell Li-ion Polymer Battery Pack</t>
  </si>
  <si>
    <t>802.11ac+Bluetooth 4.1 (Dual band) 2*2 -Intel WIDI</t>
  </si>
  <si>
    <t>New Zenbook Model!</t>
  </si>
  <si>
    <t>QDM016T (Gray)</t>
  </si>
  <si>
    <t>4G, DDR4</t>
  </si>
  <si>
    <t>NVIDIA® GeForce® 940MX ( N16S-GTR)</t>
  </si>
  <si>
    <t>802.11bgn+Bluetooth 4.0 (Single band) 2*2</t>
  </si>
  <si>
    <t>NVIDIA® GeForce® 940MX</t>
  </si>
  <si>
    <r>
      <t>TP501U (</t>
    </r>
    <r>
      <rPr>
        <b/>
        <sz val="24"/>
        <color rgb="FFFF0000"/>
        <rFont val="Calibri"/>
        <family val="2"/>
      </rPr>
      <t>Touch</t>
    </r>
    <r>
      <rPr>
        <sz val="24"/>
        <rFont val="Calibri"/>
        <family val="2"/>
      </rPr>
      <t>)</t>
    </r>
  </si>
  <si>
    <r>
      <t xml:space="preserve">ASUS 360-degree screen rotation Touch Laptop </t>
    </r>
    <r>
      <rPr>
        <sz val="24"/>
        <color rgb="FFFF0000"/>
        <rFont val="Calibri"/>
        <family val="2"/>
      </rPr>
      <t>[BAG INSIDE]</t>
    </r>
  </si>
  <si>
    <t>RXX249T (Dark Blue)</t>
  </si>
  <si>
    <t>i5-7200U</t>
  </si>
  <si>
    <t>NV® GeForce® 930MX</t>
  </si>
  <si>
    <t>VGA web camera (Fixed type)</t>
  </si>
  <si>
    <t>4G[ON BD.], DDR4 2133</t>
  </si>
  <si>
    <t>RGA082T (Dark Brown)</t>
  </si>
  <si>
    <t>RGA083T (Dark Blue)</t>
  </si>
  <si>
    <t>RGA084T (Golden)</t>
  </si>
  <si>
    <t>RGA085T (Red)</t>
  </si>
  <si>
    <t>X Series - Multi color</t>
  </si>
  <si>
    <r>
      <rPr>
        <b/>
        <sz val="24"/>
        <color theme="1"/>
        <rFont val="Calibri"/>
        <family val="2"/>
      </rPr>
      <t xml:space="preserve"> JXX640T (Black)</t>
    </r>
    <r>
      <rPr>
        <b/>
        <sz val="24"/>
        <color rgb="FFFF0000"/>
        <rFont val="Calibri"/>
        <family val="2"/>
      </rPr>
      <t/>
    </r>
  </si>
  <si>
    <r>
      <rPr>
        <b/>
        <sz val="24"/>
        <color theme="1"/>
        <rFont val="Calibri"/>
        <family val="2"/>
      </rPr>
      <t xml:space="preserve"> JXX652T (Red)</t>
    </r>
    <r>
      <rPr>
        <b/>
        <sz val="24"/>
        <color rgb="FFFF0000"/>
        <rFont val="Calibri"/>
        <family val="2"/>
      </rPr>
      <t/>
    </r>
  </si>
  <si>
    <r>
      <rPr>
        <b/>
        <sz val="24"/>
        <color theme="1"/>
        <rFont val="Calibri"/>
        <family val="2"/>
      </rPr>
      <t xml:space="preserve"> JXX653T (Silver)</t>
    </r>
    <r>
      <rPr>
        <b/>
        <sz val="24"/>
        <color rgb="FFFF0000"/>
        <rFont val="Calibri"/>
        <family val="2"/>
      </rPr>
      <t/>
    </r>
  </si>
  <si>
    <r>
      <rPr>
        <b/>
        <sz val="24"/>
        <color theme="1"/>
        <rFont val="Calibri"/>
        <family val="2"/>
      </rPr>
      <t xml:space="preserve"> JXX654T (Blue)</t>
    </r>
    <r>
      <rPr>
        <b/>
        <sz val="24"/>
        <color rgb="FFFF0000"/>
        <rFont val="Calibri"/>
        <family val="2"/>
      </rPr>
      <t/>
    </r>
  </si>
  <si>
    <t>Aspire XC Series</t>
  </si>
  <si>
    <t>Aspire X3 Series</t>
  </si>
  <si>
    <t>AC22760-6100W10</t>
  </si>
  <si>
    <t>21.5" 1920x1080 (Non-Touch)</t>
  </si>
  <si>
    <t>Intel® Core™ i3 6100U</t>
  </si>
  <si>
    <r>
      <t xml:space="preserve"> - Processor </t>
    </r>
    <r>
      <rPr>
        <b/>
        <sz val="10"/>
        <color rgb="FF333333"/>
        <rFont val="Calibri"/>
        <family val="2"/>
      </rPr>
      <t>6th Generation  Intel® Pentium® Processor G4400 / 4GB_DDR4_2133_UDIMM (Two DDR4 DIMM Slots) / 500GB 7200RPM SATA / INTEGRATED VIDEO / DVD Recordable / WIN 10P64 DG WIN7P64 / Warranty S510: 1/1/1 to 3/3/3 + TICRU 5WS0K22158</t>
    </r>
  </si>
  <si>
    <t>10KW006RME - Lenovo™ S510 Tower</t>
  </si>
  <si>
    <t xml:space="preserve"> : 6th Generation Intel® Core™ i3-6100 Processor / 4GB_DDR4_2133_UDIMM (Two DDR4 DIMM Slots) / 1TB 7200RPM SATA / DVD Recordable / WIN 10P64 DG WIN7P64 Warranty 3Y</t>
  </si>
  <si>
    <t>10KWA004ME Lenovo™ S510 Tower</t>
  </si>
  <si>
    <t>MTMs</t>
  </si>
  <si>
    <t>Descriptions</t>
  </si>
  <si>
    <t>60DFAAR1WW</t>
  </si>
  <si>
    <t>E2054-19.5" Monitor</t>
  </si>
  <si>
    <t>i7-6700</t>
  </si>
  <si>
    <t>Gaming series</t>
  </si>
  <si>
    <r>
      <rPr>
        <b/>
        <sz val="24"/>
        <color rgb="FFFF0000"/>
        <rFont val="Calibri"/>
        <family val="2"/>
      </rPr>
      <t>*NEW*</t>
    </r>
    <r>
      <rPr>
        <b/>
        <sz val="24"/>
        <rFont val="Calibri"/>
        <family val="2"/>
      </rPr>
      <t xml:space="preserve"> G11CD</t>
    </r>
  </si>
  <si>
    <t>MY005T (Black)</t>
  </si>
  <si>
    <t>NVIDIA GeForce GTX950 2GB (1HDMI,1DVI,3DP)</t>
  </si>
  <si>
    <t>SuperMulti DVD RW</t>
  </si>
  <si>
    <t>WIFI(802.11 AC)+BT4.0)</t>
  </si>
  <si>
    <t>USB 2.0
USB 3.0
USB 3.1</t>
  </si>
  <si>
    <t>Power supply (300W)</t>
  </si>
  <si>
    <t>Wireless Keyboard &amp; Mouse</t>
  </si>
  <si>
    <t xml:space="preserve">MY012T (Silver + Black Bar) / MY013T (Silver + Blue Bar) </t>
  </si>
  <si>
    <t>MY009T (Black)</t>
  </si>
  <si>
    <t>i3-4160</t>
  </si>
  <si>
    <t xml:space="preserve">NVIDIA GeForce GT720 </t>
  </si>
  <si>
    <r>
      <rPr>
        <b/>
        <sz val="22"/>
        <color rgb="FFFF0000"/>
        <rFont val="Calibri"/>
        <family val="2"/>
        <scheme val="minor"/>
      </rPr>
      <t>*PRICE REVISION: INCREASE*</t>
    </r>
    <r>
      <rPr>
        <b/>
        <sz val="22"/>
        <color theme="1"/>
        <rFont val="Calibri"/>
        <family val="2"/>
        <scheme val="minor"/>
      </rPr>
      <t xml:space="preserve"> VS</t>
    </r>
  </si>
  <si>
    <t>VS207DF (Black)</t>
  </si>
  <si>
    <r>
      <rPr>
        <sz val="24"/>
        <color rgb="FFFF0000"/>
        <rFont val="Calibri"/>
        <family val="2"/>
      </rPr>
      <t>*NEW*</t>
    </r>
    <r>
      <rPr>
        <sz val="24"/>
        <rFont val="Calibri"/>
        <family val="2"/>
      </rPr>
      <t xml:space="preserve"> G752V</t>
    </r>
  </si>
  <si>
    <r>
      <rPr>
        <sz val="24"/>
        <color rgb="FFFF0000"/>
        <rFont val="Calibri"/>
        <family val="2"/>
      </rPr>
      <t>*NEW*</t>
    </r>
    <r>
      <rPr>
        <sz val="24"/>
        <rFont val="Calibri"/>
        <family val="2"/>
      </rPr>
      <t xml:space="preserve"> GL502V</t>
    </r>
  </si>
  <si>
    <t>MFY078T (Deep Black / Alumium)</t>
  </si>
  <si>
    <t>15.6 FHD 1920x1080 16:9//AG//NTSC:72%//WV</t>
  </si>
  <si>
    <t>DDR4 8GB</t>
  </si>
  <si>
    <t>SATA 1TB 5400RPM</t>
  </si>
  <si>
    <r>
      <rPr>
        <sz val="24"/>
        <color rgb="FFFF0000"/>
        <rFont val="Calibri"/>
        <family val="2"/>
      </rPr>
      <t>*NEW*</t>
    </r>
    <r>
      <rPr>
        <sz val="24"/>
        <rFont val="Calibri"/>
        <family val="2"/>
      </rPr>
      <t>GL553V</t>
    </r>
  </si>
  <si>
    <t>WDM113T (Deep Black / Metal)</t>
  </si>
  <si>
    <t>15.6' FHD 1920x1080 16:9//Anti-Glare</t>
  </si>
  <si>
    <t>DDR4 8G</t>
  </si>
  <si>
    <t>NVIDIA® GeForce® GTX 960M</t>
  </si>
  <si>
    <t>GDDR5 4GB</t>
  </si>
  <si>
    <r>
      <rPr>
        <sz val="24"/>
        <color rgb="FFFF0000"/>
        <rFont val="Calibri"/>
        <family val="2"/>
      </rPr>
      <t>*NEW*</t>
    </r>
    <r>
      <rPr>
        <sz val="24"/>
        <rFont val="Calibri"/>
        <family val="2"/>
      </rPr>
      <t xml:space="preserve"> GL752V</t>
    </r>
  </si>
  <si>
    <r>
      <rPr>
        <sz val="24"/>
        <color rgb="FFFF0000"/>
        <rFont val="Calibri"/>
        <family val="2"/>
      </rPr>
      <t xml:space="preserve">*NEW* </t>
    </r>
    <r>
      <rPr>
        <sz val="24"/>
        <rFont val="Calibri"/>
        <family val="2"/>
      </rPr>
      <t>GL552V</t>
    </r>
  </si>
  <si>
    <t>XDM329T (Deep Black)</t>
  </si>
  <si>
    <t>DDR4 4G</t>
  </si>
  <si>
    <t>NVIDIA® GeForce® GTX 950M</t>
  </si>
  <si>
    <r>
      <rPr>
        <b/>
        <sz val="24"/>
        <color rgb="FFFF0000"/>
        <rFont val="Calibri"/>
        <family val="2"/>
      </rPr>
      <t>*NEW*</t>
    </r>
    <r>
      <rPr>
        <b/>
        <sz val="24"/>
        <rFont val="Calibri"/>
        <family val="2"/>
      </rPr>
      <t xml:space="preserve"> UX390U (</t>
    </r>
    <r>
      <rPr>
        <b/>
        <sz val="24"/>
        <color rgb="FFFF0000"/>
        <rFont val="Calibri"/>
        <family val="2"/>
      </rPr>
      <t>Non Touch</t>
    </r>
    <r>
      <rPr>
        <b/>
        <sz val="24"/>
        <rFont val="Calibri"/>
        <family val="2"/>
      </rPr>
      <t>)</t>
    </r>
  </si>
  <si>
    <r>
      <rPr>
        <b/>
        <sz val="24"/>
        <color rgb="FFFF0000"/>
        <rFont val="Calibri"/>
        <family val="2"/>
      </rPr>
      <t>*NEW*</t>
    </r>
    <r>
      <rPr>
        <b/>
        <sz val="24"/>
        <rFont val="Calibri"/>
        <family val="2"/>
      </rPr>
      <t xml:space="preserve"> AGS031T (Royal Blue)</t>
    </r>
  </si>
  <si>
    <t>Intel® Core™ i7-7500U Processor, 2.7GHz (4M Cache, up to 3.5GHz)</t>
  </si>
  <si>
    <t>12.5 FHD 1920x1080 16:9//Glare//NTSC:72%//WV</t>
  </si>
  <si>
    <t>LPDDR3 16G</t>
  </si>
  <si>
    <t>PCIEG3x4 1TB M.2 SSD</t>
  </si>
  <si>
    <t>Intel® HD graphics 620</t>
  </si>
  <si>
    <t>40WHrs, 2S3P, 6-cell Li-ion Polymer Battery Pack</t>
  </si>
  <si>
    <t>CARRY BAG &amp; MINI DOCK INSIDE</t>
  </si>
  <si>
    <t>AGS036T (Gray)</t>
  </si>
  <si>
    <t>PCIEG3x4 512G M.2 SSD</t>
  </si>
  <si>
    <t>AGS048T (Royal Blue)</t>
  </si>
  <si>
    <t>AGS053T (Rose Gold)</t>
  </si>
  <si>
    <r>
      <rPr>
        <b/>
        <sz val="24"/>
        <color rgb="FFFF0000"/>
        <rFont val="Calibri"/>
        <family val="2"/>
      </rPr>
      <t xml:space="preserve">*NEW* </t>
    </r>
    <r>
      <rPr>
        <b/>
        <sz val="24"/>
        <rFont val="Calibri"/>
        <family val="2"/>
      </rPr>
      <t>UX360U</t>
    </r>
  </si>
  <si>
    <t>AKC4205T (Gray)</t>
  </si>
  <si>
    <t>Intel® Core™ i5-7200UProcessor, 2.5GHz (3M Cache, up to 3.1GHz)</t>
  </si>
  <si>
    <t>13.3' FHD 1920x1080 16:9 touch//LED Back-lit//Glare</t>
  </si>
  <si>
    <t>LPDDR3 8G</t>
  </si>
  <si>
    <t>Sleeve &amp; cable</t>
  </si>
  <si>
    <t>AKC4274T (Rose Gold)</t>
  </si>
  <si>
    <t>AC4150T (Champagne Gold)</t>
  </si>
  <si>
    <t>Intel® Core™ m3-7Y30 Processor (4M Cache, up to 2.6GHz)</t>
  </si>
  <si>
    <t>13.3' FHD 1920x1080 16:9//LED Back-lit//Glare//WV</t>
  </si>
  <si>
    <t>LPDDR3 4G</t>
  </si>
  <si>
    <t>AC4151T (Gray)</t>
  </si>
  <si>
    <r>
      <rPr>
        <b/>
        <sz val="24"/>
        <color rgb="FFFF0000"/>
        <rFont val="Calibri"/>
        <family val="2"/>
      </rPr>
      <t>*NEW*</t>
    </r>
    <r>
      <rPr>
        <b/>
        <sz val="24"/>
        <rFont val="Calibri"/>
        <family val="2"/>
      </rPr>
      <t xml:space="preserve"> UX330U</t>
    </r>
  </si>
  <si>
    <t>AFC065T (Gray)</t>
  </si>
  <si>
    <t>13.3' FHD 1920x1080 16:9//LED Back-lit//Anti-Glare//WV</t>
  </si>
  <si>
    <t xml:space="preserve">AFC020T (Rose Gold) </t>
  </si>
  <si>
    <t>AFC134T (Rose Gold)</t>
  </si>
  <si>
    <t>AFC082T (Gray)</t>
  </si>
  <si>
    <t>AFC044T (Grey)</t>
  </si>
  <si>
    <t>54WHrs, 3S1P, 3-cell Li-ion  Polymer Battery Pack</t>
  </si>
  <si>
    <t>AFC045T (Rose Gold)</t>
  </si>
  <si>
    <r>
      <rPr>
        <sz val="24"/>
        <color rgb="FFFF0000"/>
        <rFont val="Calibri"/>
        <family val="2"/>
      </rPr>
      <t>*NEW*</t>
    </r>
    <r>
      <rPr>
        <sz val="24"/>
        <rFont val="Calibri"/>
        <family val="2"/>
      </rPr>
      <t xml:space="preserve"> UX310U</t>
    </r>
  </si>
  <si>
    <t>AFC368T (Quartz Grey)</t>
  </si>
  <si>
    <t>Intel® Core™ i3-7100U Processor, 2.4GHz (3M Cache)</t>
  </si>
  <si>
    <t>13.3" FHD 1920x1080 16:9//Anti-Glare//WV</t>
  </si>
  <si>
    <t>SATA 500G 5400RPM 2.5' HDD</t>
  </si>
  <si>
    <t>48WHrs, 3S1P, 3-cell Li-ion Prismatic Battery pack</t>
  </si>
  <si>
    <t>Transformer 3 Pro</t>
  </si>
  <si>
    <r>
      <rPr>
        <b/>
        <sz val="24"/>
        <color rgb="FFFF0000"/>
        <rFont val="Calibri"/>
        <family val="2"/>
      </rPr>
      <t>*NEW*</t>
    </r>
    <r>
      <rPr>
        <sz val="24"/>
        <rFont val="Calibri"/>
        <family val="2"/>
      </rPr>
      <t xml:space="preserve"> T303U</t>
    </r>
  </si>
  <si>
    <t xml:space="preserve">AGN037T (Metalic Gold) </t>
  </si>
  <si>
    <t>12.6" WQHD 2880x 1920 3:2 touch//LED Back-lit//Glare//WV</t>
  </si>
  <si>
    <t>2M IR +13M dual Camera</t>
  </si>
  <si>
    <t>39WHrs, 2S1P, 2-cell Li-ion  Polymer Battery Pack</t>
  </si>
  <si>
    <t>The World’s Most Versatile PC
Powerful, Convenient, Expandable.</t>
  </si>
  <si>
    <t>AGN045T (Metallic Gold)</t>
  </si>
  <si>
    <t>Intel® Core™ i5-6200U Processor, 2.3GHz (3M Cache, up to 2.8GHz)</t>
  </si>
  <si>
    <t>SATA 256G 2.5' SSD</t>
  </si>
  <si>
    <t>Soft Keyboard &amp; Stylus</t>
  </si>
  <si>
    <r>
      <rPr>
        <b/>
        <sz val="24"/>
        <color rgb="FFFF0000"/>
        <rFont val="Calibri"/>
        <family val="2"/>
      </rPr>
      <t>*PRICE REVISION: INCREASE*</t>
    </r>
    <r>
      <rPr>
        <b/>
        <sz val="24"/>
        <rFont val="Calibri"/>
        <family val="2"/>
      </rPr>
      <t xml:space="preserve"> A556U</t>
    </r>
  </si>
  <si>
    <t>RXX248T (Dark Brown)</t>
  </si>
  <si>
    <t>RXX250T (Golden)</t>
  </si>
  <si>
    <t>RXX251T (Red)</t>
  </si>
  <si>
    <r>
      <rPr>
        <b/>
        <sz val="24"/>
        <color rgb="FFFF0000"/>
        <rFont val="Calibri"/>
        <family val="2"/>
      </rPr>
      <t>*PRICE REVISION: INCREASE*</t>
    </r>
    <r>
      <rPr>
        <b/>
        <sz val="24"/>
        <rFont val="Calibri"/>
        <family val="2"/>
      </rPr>
      <t xml:space="preserve"> A456U</t>
    </r>
  </si>
  <si>
    <r>
      <rPr>
        <b/>
        <sz val="24"/>
        <color rgb="FFFF0000"/>
        <rFont val="Calibri"/>
        <family val="2"/>
      </rPr>
      <t>*PRICE REVISION: INCREASE</t>
    </r>
    <r>
      <rPr>
        <b/>
        <sz val="24"/>
        <rFont val="Calibri"/>
        <family val="2"/>
      </rPr>
      <t>* X540L</t>
    </r>
  </si>
  <si>
    <r>
      <rPr>
        <b/>
        <sz val="24"/>
        <color rgb="FFFF0000"/>
        <rFont val="Calibri"/>
        <family val="2"/>
      </rPr>
      <t>*PRICCE REVISION: INCREASE*</t>
    </r>
    <r>
      <rPr>
        <b/>
        <sz val="24"/>
        <rFont val="Calibri"/>
        <family val="2"/>
      </rPr>
      <t xml:space="preserve"> X455L</t>
    </r>
  </si>
  <si>
    <r>
      <rPr>
        <sz val="24"/>
        <color theme="1"/>
        <rFont val="Calibri"/>
        <family val="2"/>
      </rPr>
      <t>Brand new Intel 7th gen CPU</t>
    </r>
    <r>
      <rPr>
        <sz val="24"/>
        <color rgb="FFFF0000"/>
        <rFont val="Calibri"/>
        <family val="2"/>
      </rPr>
      <t xml:space="preserve"> </t>
    </r>
  </si>
  <si>
    <r>
      <t>Brand new Intel 7th gen CPU</t>
    </r>
    <r>
      <rPr>
        <sz val="24"/>
        <color rgb="FFFF0000"/>
        <rFont val="Calibri"/>
        <family val="2"/>
      </rPr>
      <t xml:space="preserve"> </t>
    </r>
  </si>
  <si>
    <t>M32CD</t>
  </si>
  <si>
    <t>K31AD</t>
  </si>
  <si>
    <r>
      <rPr>
        <b/>
        <sz val="24"/>
        <color rgb="FFFF0000"/>
        <rFont val="Calibri"/>
        <family val="2"/>
      </rPr>
      <t>*PRICE REVISION: DROP*</t>
    </r>
    <r>
      <rPr>
        <sz val="24"/>
        <rFont val="Calibri"/>
        <family val="2"/>
      </rPr>
      <t xml:space="preserve"> K31AD</t>
    </r>
  </si>
  <si>
    <r>
      <t>ET2030IUT</t>
    </r>
    <r>
      <rPr>
        <sz val="24"/>
        <color rgb="FFFF0000"/>
        <rFont val="Calibri"/>
        <family val="2"/>
      </rPr>
      <t xml:space="preserve"> </t>
    </r>
    <r>
      <rPr>
        <sz val="24"/>
        <color theme="1"/>
        <rFont val="Calibri"/>
        <family val="2"/>
      </rPr>
      <t>(</t>
    </r>
    <r>
      <rPr>
        <b/>
        <sz val="24"/>
        <color rgb="FFFF0000"/>
        <rFont val="Calibri"/>
        <family val="2"/>
      </rPr>
      <t>Touch</t>
    </r>
    <r>
      <rPr>
        <sz val="24"/>
        <color theme="1"/>
        <rFont val="Calibri"/>
        <family val="2"/>
      </rPr>
      <t>)</t>
    </r>
  </si>
  <si>
    <t>500G 7200R SATA</t>
    <phoneticPr fontId="15" type="noConversion"/>
  </si>
  <si>
    <t>2X USB2.0
2X USB3.0</t>
    <phoneticPr fontId="14" type="noConversion"/>
  </si>
  <si>
    <t>350W Power supply</t>
    <phoneticPr fontId="13" type="noConversion"/>
  </si>
  <si>
    <t>Win8.1 Pro
(Pre-install Win7Pro)</t>
    <phoneticPr fontId="14" type="noConversion"/>
  </si>
  <si>
    <t>1TB 7200R SATA</t>
    <phoneticPr fontId="15" type="noConversion"/>
  </si>
  <si>
    <t>WLAN 802.11BGN+BT</t>
    <phoneticPr fontId="14" type="noConversion"/>
  </si>
  <si>
    <t>2X USB2.0
4X USB3.0</t>
    <phoneticPr fontId="14" type="noConversion"/>
  </si>
  <si>
    <t>1.0M Camera</t>
    <phoneticPr fontId="10" type="noConversion"/>
  </si>
  <si>
    <t>Win10 Pro
(Pre-install Win7Pro)</t>
    <phoneticPr fontId="14" type="noConversion"/>
  </si>
  <si>
    <t>Y/USB3.1</t>
    <phoneticPr fontId="13" type="noConversion"/>
  </si>
  <si>
    <r>
      <t xml:space="preserve">New model with latest NVIDIA GeForce GTX1070 (N17E-G2) </t>
    </r>
    <r>
      <rPr>
        <sz val="24"/>
        <color rgb="FFFF0000"/>
        <rFont val="Calibri"/>
        <family val="2"/>
      </rPr>
      <t>[BAG INSIDE]</t>
    </r>
  </si>
  <si>
    <t>Free bundling Gaming backpack, mouse and headset</t>
  </si>
  <si>
    <r>
      <t xml:space="preserve">New model with latest NVIDIA GeForce GTX1060 (N17E-G1) </t>
    </r>
    <r>
      <rPr>
        <sz val="24"/>
        <color rgb="FFFF0000"/>
        <rFont val="Calibri"/>
        <family val="2"/>
      </rPr>
      <t>[BAG INSIDE]</t>
    </r>
  </si>
  <si>
    <r>
      <t xml:space="preserve">New G Series Model </t>
    </r>
    <r>
      <rPr>
        <sz val="24"/>
        <color rgb="FFFF0000"/>
        <rFont val="Calibri"/>
        <family val="2"/>
      </rPr>
      <t>[BAG INSIDE]</t>
    </r>
  </si>
  <si>
    <t>ASUSPRO P ESSENTIAL</t>
  </si>
  <si>
    <t>P2420L</t>
  </si>
  <si>
    <t>AWO0391E (Black)</t>
  </si>
  <si>
    <t>i5-5200U</t>
  </si>
  <si>
    <t>500G 7200RPM + TPM</t>
  </si>
  <si>
    <t>Intel HD Graphics 5500</t>
  </si>
  <si>
    <t>802.11ac+BT 4.0 (Dual band)</t>
  </si>
  <si>
    <t>USB 3.0</t>
  </si>
  <si>
    <t>4CELL 37WHrs / Finger Print</t>
  </si>
  <si>
    <t xml:space="preserve">Win10 Pro 
</t>
  </si>
  <si>
    <r>
      <rPr>
        <sz val="24"/>
        <color theme="1"/>
        <rFont val="Calibri"/>
        <family val="2"/>
      </rPr>
      <t>Pre-install Win7Pro</t>
    </r>
    <r>
      <rPr>
        <sz val="24"/>
        <color rgb="FFFF0000"/>
        <rFont val="Calibri"/>
        <family val="2"/>
      </rPr>
      <t xml:space="preserve"> [BAG INSIDE]</t>
    </r>
  </si>
  <si>
    <r>
      <t xml:space="preserve">* </t>
    </r>
    <r>
      <rPr>
        <b/>
        <sz val="24"/>
        <color rgb="FFFF0000"/>
        <rFont val="Arial"/>
        <family val="2"/>
      </rPr>
      <t xml:space="preserve">SEMUA HARGA CPU TIDAK TERMASUK DGN HARGA MONITOR </t>
    </r>
  </si>
  <si>
    <t xml:space="preserve">Brand new NVIDIA® GeForce® 930MX </t>
  </si>
  <si>
    <t>Brand new NVIDIA® GeForce® 940MX</t>
  </si>
  <si>
    <t>SUMMARY OF COMMERCIAL NOTEBOOK</t>
  </si>
  <si>
    <t>Valid from 1st - 31st December 2016 or while stocks last only</t>
  </si>
  <si>
    <t>MTM</t>
  </si>
  <si>
    <t xml:space="preserve">Memory </t>
  </si>
  <si>
    <t xml:space="preserve">Optical </t>
  </si>
  <si>
    <t>Graphic</t>
  </si>
  <si>
    <t>Screen size</t>
  </si>
  <si>
    <t>SRP (RM) + 6%GST</t>
  </si>
  <si>
    <t>80MX00XFMJ</t>
  </si>
  <si>
    <t>i3-6100U</t>
  </si>
  <si>
    <t>4GB</t>
  </si>
  <si>
    <t xml:space="preserve">500GB </t>
  </si>
  <si>
    <t>Optional</t>
  </si>
  <si>
    <t>2 CELL</t>
  </si>
  <si>
    <t>1/1/0</t>
  </si>
  <si>
    <t>13.3"</t>
  </si>
  <si>
    <t>WIN10 PRO DG WIN7P64</t>
  </si>
  <si>
    <t>80MX009PMJ</t>
  </si>
  <si>
    <t xml:space="preserve"> i5-6200U</t>
  </si>
  <si>
    <t>20ETA00VMY</t>
  </si>
  <si>
    <t>6 CELL</t>
  </si>
  <si>
    <t>14"</t>
  </si>
  <si>
    <t>E560</t>
  </si>
  <si>
    <t>20EV0003MY</t>
  </si>
  <si>
    <t xml:space="preserve">i7-6500u </t>
  </si>
  <si>
    <t>8GB</t>
  </si>
  <si>
    <t>YES</t>
  </si>
  <si>
    <t>AMD Radeon™ R7 M370 Graphics 2GB</t>
  </si>
  <si>
    <t>15"</t>
  </si>
  <si>
    <t>3/3/3</t>
  </si>
  <si>
    <t>12.5"</t>
  </si>
  <si>
    <t>i7-6600</t>
  </si>
  <si>
    <t>20BUA1UVMY</t>
  </si>
  <si>
    <t xml:space="preserve"> i5-5300u</t>
  </si>
  <si>
    <t xml:space="preserve"> i5-6200U </t>
  </si>
  <si>
    <t>Nvidia GeForce 2GB</t>
  </si>
  <si>
    <t>20FM002HMY</t>
  </si>
  <si>
    <t>3+3 cell</t>
  </si>
  <si>
    <t>20FA0011MY</t>
  </si>
  <si>
    <t>i7-6600U</t>
  </si>
  <si>
    <t>4 + 4GB</t>
  </si>
  <si>
    <t>256 SSD</t>
  </si>
  <si>
    <t>20FA0012MY</t>
  </si>
  <si>
    <t>8 + 4GB</t>
  </si>
  <si>
    <t>512 SSD</t>
  </si>
  <si>
    <t>20FXA00NMY</t>
  </si>
  <si>
    <t>i5-6440HQ</t>
  </si>
  <si>
    <t>1TB 5400RPM + 128GB SSD</t>
  </si>
  <si>
    <t>20FXA00PMY</t>
  </si>
  <si>
    <t xml:space="preserve">i7-6700HQ </t>
  </si>
  <si>
    <t xml:space="preserve"> Nvidia GeForce 2GB</t>
  </si>
  <si>
    <t>YOGA260</t>
  </si>
  <si>
    <t>20FDA00AMY</t>
  </si>
  <si>
    <t>16GB</t>
  </si>
  <si>
    <t>256SSD</t>
  </si>
  <si>
    <t>4 CELL</t>
  </si>
  <si>
    <t xml:space="preserve">1/1/0 </t>
  </si>
  <si>
    <t>WIN 10 PRO</t>
  </si>
  <si>
    <t>X1 YOGA</t>
  </si>
  <si>
    <t>20FRA002MY</t>
  </si>
  <si>
    <t xml:space="preserve">i7-6600U </t>
  </si>
  <si>
    <t>***Valid from 1st - 31st December 2016 or while stocks last only</t>
  </si>
  <si>
    <t xml:space="preserve">LENOVO E31-80 </t>
  </si>
  <si>
    <t>ThinkPad E460: 14 W HD Antiglare , Black</t>
  </si>
  <si>
    <t>ThinkPad X260</t>
  </si>
  <si>
    <r>
      <rPr>
        <b/>
        <sz val="11"/>
        <color rgb="FFFF0000"/>
        <rFont val="Calibri"/>
        <family val="2"/>
        <scheme val="minor"/>
      </rPr>
      <t>20F5A008MY</t>
    </r>
    <r>
      <rPr>
        <sz val="11"/>
        <color theme="1"/>
        <rFont val="Calibri"/>
        <family val="2"/>
        <scheme val="minor"/>
      </rPr>
      <t xml:space="preserve"> - X260 Intel® Core™ i5-6200U Processor </t>
    </r>
  </si>
  <si>
    <r>
      <rPr>
        <b/>
        <sz val="10"/>
        <color rgb="FFFF0000"/>
        <rFont val="Calibri"/>
        <family val="2"/>
        <scheme val="minor"/>
      </rPr>
      <t xml:space="preserve">20F5A007MY </t>
    </r>
    <r>
      <rPr>
        <sz val="10"/>
        <color rgb="FFFF0000"/>
        <rFont val="Calibri"/>
        <family val="2"/>
        <scheme val="minor"/>
      </rPr>
      <t xml:space="preserve"> </t>
    </r>
    <r>
      <rPr>
        <sz val="10"/>
        <rFont val="Calibri"/>
        <family val="2"/>
        <scheme val="minor"/>
      </rPr>
      <t>-  Intel® Core™ i7-6600U Processor</t>
    </r>
  </si>
  <si>
    <t>ThinkPad T450</t>
  </si>
  <si>
    <t>ThinkPad T460</t>
  </si>
  <si>
    <r>
      <rPr>
        <b/>
        <sz val="11"/>
        <color rgb="FFFF0000"/>
        <rFont val="Calibri"/>
        <family val="2"/>
        <scheme val="minor"/>
      </rPr>
      <t>20FMA03NMY</t>
    </r>
    <r>
      <rPr>
        <sz val="11"/>
        <color theme="1"/>
        <rFont val="Calibri"/>
        <family val="2"/>
        <scheme val="minor"/>
      </rPr>
      <t xml:space="preserve"> - Mobile Ultrabook</t>
    </r>
  </si>
  <si>
    <t xml:space="preserve"> Lenovo™ ThinkPad® T460s - Ultralight Ultrabook</t>
  </si>
  <si>
    <t xml:space="preserve"> Lenovo™ ThinkPad® T460p</t>
  </si>
  <si>
    <t>Description</t>
  </si>
  <si>
    <t>SRP with 6% GST(RM)</t>
  </si>
  <si>
    <t>Form Factor</t>
  </si>
  <si>
    <t>TOWER</t>
  </si>
  <si>
    <t xml:space="preserve">HDD </t>
  </si>
  <si>
    <t>Graphics</t>
  </si>
  <si>
    <t xml:space="preserve"> INTEGRATED VIDEO</t>
  </si>
  <si>
    <t>Internal Spks</t>
  </si>
  <si>
    <t xml:space="preserve">DVD ROM </t>
  </si>
  <si>
    <t>DVD Recordable</t>
  </si>
  <si>
    <t>Operating System</t>
  </si>
  <si>
    <t>WIN 10P64 DG WIN7P64</t>
  </si>
  <si>
    <t>Keyboard &amp; Mouse</t>
  </si>
  <si>
    <t xml:space="preserve">Warranty </t>
  </si>
  <si>
    <t>6th Generation Intel® Core™ i3-6100 Processor 
(3M Cache, 3.70 GHz)</t>
  </si>
  <si>
    <t>1TB 7200RPM SATA</t>
  </si>
  <si>
    <t>ThinkCentre - M700</t>
  </si>
  <si>
    <t>10GRA00BME*</t>
  </si>
  <si>
    <t>Lenovo™ ThinkCentre® M700 Tower</t>
  </si>
  <si>
    <r>
      <t xml:space="preserve">4GB DDR4 2133 </t>
    </r>
    <r>
      <rPr>
        <b/>
        <sz val="10"/>
        <color theme="1"/>
        <rFont val="Calibri"/>
        <family val="2"/>
        <scheme val="minor"/>
      </rPr>
      <t>(Two DDR4 DIMM Slots)</t>
    </r>
  </si>
  <si>
    <t>yes</t>
  </si>
  <si>
    <t>USB FULL SIZE KEYBOARD / USB Mouse</t>
  </si>
  <si>
    <t>3 Years NBD TICRU (5WS0H42847_</t>
  </si>
  <si>
    <t>Others</t>
  </si>
  <si>
    <t>Y-Parallel Port / Y-Serial Port / Y-Display Port</t>
  </si>
  <si>
    <t>Price come with Think Plus Warranty 5WS0H42847</t>
  </si>
  <si>
    <t xml:space="preserve"> 10GTA007ME*</t>
  </si>
  <si>
    <t>Lenovo™ ThinkCentre® M700 SFF</t>
  </si>
  <si>
    <t>SFF</t>
  </si>
  <si>
    <t>10GRA00KME*</t>
  </si>
  <si>
    <t>6th Generation Intel® Core™ i5-6400 Processor 
(6M Cache, up to 3.30 GHz)</t>
  </si>
  <si>
    <t>4GB DDR4 2133 (Two DDR4 DIMM Slots)</t>
  </si>
  <si>
    <t>3 Years NBD TICRU( 5WS0H42847)</t>
  </si>
  <si>
    <t>10GTA00QME*</t>
  </si>
  <si>
    <t>HP 14-am031TU</t>
  </si>
  <si>
    <t>HP14/i3-5005U/4GB/500GB/DVD/W10/UMA/1YR/BP/BLACK</t>
  </si>
  <si>
    <t>HP 14-am032TU</t>
  </si>
  <si>
    <t>HP14/i3-5005U/4GB/500GB/DVD/W10/UMA/1YR/BP/SILVER</t>
  </si>
  <si>
    <t>HP 14-am033TU</t>
  </si>
  <si>
    <t>HP14/i3-5005U/4GB/500GB/DVD/W10/UMA/1YR/BP/RED</t>
  </si>
  <si>
    <t>HP 14-am034TX</t>
  </si>
  <si>
    <t>HP14/i3-5005U/4GB/500GB/DVD/Win10/2GB R5 M430/1YR/BP/BLACK</t>
  </si>
  <si>
    <t>HP 14-am035TX</t>
  </si>
  <si>
    <t>HP14/i3-5005U/4GB/500GB/DVD/Win10/2GB R5 M430/1YR/BP/SILVER</t>
  </si>
  <si>
    <t>HP 14-am036TX</t>
  </si>
  <si>
    <t>HP14/i3-5005U/4GB/500GB/DVD/Win10/2GB R5 M430/1YR/BP/RED</t>
  </si>
  <si>
    <t>HP 14-am101TX</t>
  </si>
  <si>
    <t>HP14/i5-7200U/4GB DDR4/1TB/DVD/Win10/2GB R5-M130/2YR/BP/BLACK</t>
  </si>
  <si>
    <t>HP 14-am102TX</t>
  </si>
  <si>
    <t>HP14/i5-7200U/4GB DDR4/1TB/DVD/Win10/2GB R5-M130/2YR/BP/SILVER</t>
  </si>
  <si>
    <t>HP 14-am103TX</t>
  </si>
  <si>
    <t>HP14/i5-7200U/4GB DDR4/1TB/DVD/Win10/2GB R5-M130/2YR/BP/RED</t>
  </si>
  <si>
    <t>HP 15-ay038TU</t>
  </si>
  <si>
    <t>HP15/i3-5005U/4GB/500GB/DVD/W10/UMA/1YR/BP/BLACK</t>
  </si>
  <si>
    <t>HP 15-ay039TU</t>
  </si>
  <si>
    <t>HP15/i3-5005U/4GB/500GB/DVD/W10/UMA/1YR/BP/SILVER</t>
  </si>
  <si>
    <t>HP 15-ay040TU</t>
  </si>
  <si>
    <t>HP15/i3-5005U/4GB/500GB/DVD/W10/UMA/1YR/BP/RED</t>
  </si>
  <si>
    <t>HP 15-ay103TX</t>
  </si>
  <si>
    <t>HP15/i5-7200U/4GB DDR4/1TB/DVDR/Win10/R5M130 2GB/2YR/BP/BLACK</t>
  </si>
  <si>
    <t>HP 15-ay104TX</t>
  </si>
  <si>
    <t>HP15/i5-7200U/4GB DDR4/1TB/DVDR/Win10/R5M130 2GB/2YR/BP/SILVER</t>
  </si>
  <si>
    <t>HP 15-ay105TX</t>
  </si>
  <si>
    <t>HP15/i5-7200U/4GB DDR4/1TB/DVDR/Win10/R5M130 2GB/2YR/BP/RED</t>
  </si>
  <si>
    <t>HP Pavilion 14-al102TX</t>
  </si>
  <si>
    <t>PAV14/i5-7200U/4GB DDR4/1TB/NO ODD/Win10/940MX 2GB/2YR/BP/GOLD/FHD/BACKLIT KB</t>
  </si>
  <si>
    <t>Mordern Gold</t>
  </si>
  <si>
    <t>HP Pavilion 14-al103TX</t>
  </si>
  <si>
    <t>PAV14/i5-7200U/4GB DDR4/1TB/NO ODD/Win10/940MX 2GB/2YR/BP/SILVER/FHD/BACKLIT KB</t>
  </si>
  <si>
    <t>HP Pavilion 15-au102TX</t>
  </si>
  <si>
    <t>PAV15/i5-7200U/4GB DDR4/1TB/ODD/Win10/2GB 940MX/2YR/BP/SILVER/FHD/BACKLIT</t>
  </si>
  <si>
    <t>HP Pavilion 15-au103TX</t>
  </si>
  <si>
    <t>PAV15/i5-7200U/4GB DDR4/1TB/ODD/Win10/2GB 940MX/2YR/BP/RED/FHD/BACKLIT</t>
  </si>
  <si>
    <t>HP Pavilion 15-au109TX</t>
  </si>
  <si>
    <t>PAV15/i5-7200U/4GB DDR4/1TB/ODD/Win10/4GB 940MX/2YR/BP/SILVER/FHD/BACKLIT</t>
  </si>
  <si>
    <t>HP Pavilion 15-au168TX</t>
  </si>
  <si>
    <t>PAV15/i5-7200U/4GB DDR4/1TB/ODD/Win10/4GB 940MX/2YR/BP/RED/FHD/BACKLIT</t>
  </si>
  <si>
    <t>HP Pavilion 15-au104TX</t>
  </si>
  <si>
    <t>PAV15/i7-7500U/4GB DDR4/1TB/ODD/Win10/2GB 940MX/2YR/BP/SILVER/FHD/BACKLIT</t>
  </si>
  <si>
    <t>HP Pavilion 15-au105TX</t>
  </si>
  <si>
    <t>PAV15/i7-7500U/4GB DDR4/1TB/ODD/Win10/2GB 940MX/2YR/BP/RED/FHD/BACKLIT</t>
  </si>
  <si>
    <t>HP Pavilion 15-au136TX</t>
  </si>
  <si>
    <t>PAV15/i7-7500U/4GB DDR4/1TB+128SSD/ODD/Win10/4GB 940MX/2YR/BP/SILVER/FHD/BACKLIT</t>
  </si>
  <si>
    <t>HP Pavilion 15-au137TX</t>
  </si>
  <si>
    <t>PAV15/i7-7500U/4GB DDR4/1TB+128SSD/ODD/Win10/4GB 940MX/2YR/BP/RED/FHD/BACKLIT</t>
  </si>
  <si>
    <t>Commercial Notebook</t>
  </si>
  <si>
    <t xml:space="preserve">Acer Travelmate Notebook </t>
  </si>
  <si>
    <t>TMP249-M-5328</t>
  </si>
  <si>
    <t>14" HD Acer ComfyView™ LCD</t>
  </si>
  <si>
    <t xml:space="preserve"> 500GB+8GB SSHD</t>
  </si>
  <si>
    <t>Win7Pro or Win10Pro</t>
  </si>
  <si>
    <r>
      <rPr>
        <b/>
        <sz val="9"/>
        <color indexed="30"/>
        <rFont val="Calibri"/>
        <family val="2"/>
      </rPr>
      <t>Free upgrade to 3 Years Onsite Warranty (worth RM98)</t>
    </r>
    <r>
      <rPr>
        <sz val="9"/>
        <color indexed="8"/>
        <rFont val="Calibri"/>
        <family val="2"/>
      </rPr>
      <t xml:space="preserve"> &amp; 
1-Year International Traveller Warranty</t>
    </r>
  </si>
  <si>
    <t>Acer ProShield Security Manager with File Encryption &amp; Shredder, Latest Sixth Gen CPU &amp; ac wireless!</t>
  </si>
  <si>
    <t xml:space="preserve">i5-6200 / 4GB / 500GB+8GB SSHD/ BT 4.0 / HD Webcam / 14" HD LED / Win7Pro or Win10 Pro 
Genuine Windows® 7 Professional 64-bit or Windows 10 Pro 64-bit 
Intel® Core i5-6200U processor (3 MB L3 cache, 2.3 GHz with TurboBoost up to 2.8 GHz, DDR4-2133, 1600 </t>
  </si>
  <si>
    <t>TMP648-M-55FS</t>
  </si>
  <si>
    <t>1.7 kg</t>
  </si>
  <si>
    <t>1.7kg &amp; 21mm thickness (40% thinner than normal nb), Faster DDR4 RAM, USB Type-C 3.1 Port, Backlit Keyboard, Acer Bio-Protection Fingerprint Scanner, Acer ProShield Security Manager with File Encryption &amp; Shredder</t>
  </si>
  <si>
    <t>i5-6200 / 4GB / 500GB+8GB SSHD / BT 4.0 / 14" HD LED / Win7Pro / Win 10 Pro / 802.11ac
Genuine Windows® 7 Professional 64-bit / Windows 10 Pro 64-bit 
Intel® Core i5-6200U processor (3 MB L3 cache, 2.3 GHz with TurboBoost up to 2.8 GHz, DDR4-2133, DDR3L 1</t>
  </si>
  <si>
    <t>TMP648-MG-758V</t>
  </si>
  <si>
    <t>4GB DDR4 x 2</t>
  </si>
  <si>
    <t>i7-6500 / 8GB / 128GB SSD / Nvidia 940 2GB / BT 4.0 / 14" HD LED / Win7Pro / Win 10 Pro / 802.11ac
Genuine Windows® 7 Professional 64-bit / Windows 10 Pro 64-bit 
Intel® Core i7-6500U processor (4 MB L3 cache, 2.5 GHz with Turbo Boost up to 3.1 GHz, DDR4-</t>
  </si>
  <si>
    <t>Pavilion 510 / 550</t>
  </si>
  <si>
    <t>HP Pavilion Wave</t>
  </si>
  <si>
    <t>HP OMEN</t>
  </si>
  <si>
    <t>10th Jan 2017</t>
  </si>
  <si>
    <t>HP Pavilion 510 series</t>
  </si>
  <si>
    <t>HP Wave 600</t>
  </si>
  <si>
    <t>HP Slimline 260-p026d
 (Jack black)</t>
  </si>
  <si>
    <t>HP Slimelin 260-p025d
 (Jack black)</t>
  </si>
  <si>
    <t>HP Pavilion 510-p033d
(Twinkle black)</t>
  </si>
  <si>
    <t>HP Pavilion 510-p130d
(Twinkle black)</t>
  </si>
  <si>
    <t>HP Pavilion 510-p150d
(Twinkle black)</t>
  </si>
  <si>
    <t>HP Pavilion 510-p173d
(Twinkle black)</t>
  </si>
  <si>
    <t>Intel® Core™ i3-6100T (3.2 GHz, 3 MB cache, 2 cores)</t>
  </si>
  <si>
    <t>Intel® Core™ i5-6400T (2.2 GHz, up to 2.8 GHz, 6 MB cache, 4 cores)</t>
  </si>
  <si>
    <t>Intel® Core™ i7-6700T (2.8 GHz, up to 3.6 GHz, 8 MB cache, 4 cores)</t>
  </si>
  <si>
    <t>Intel® Core™ i7-6700K (4 GHz, up to 4.2 GHz, 8 MB cache, 4 cores)</t>
  </si>
  <si>
    <t>MEMORY (STD/MAX)</t>
  </si>
  <si>
    <t>4GB DDR4-2133 DIMM (1x4GB) RAM</t>
  </si>
  <si>
    <t xml:space="preserve">4GB DDR4-2133 (1x4GB) UDIMM </t>
  </si>
  <si>
    <t xml:space="preserve">8GB DDR4-2133 (1x8GB) UDIMM </t>
  </si>
  <si>
    <t xml:space="preserve">16GB DDR4-2133 (2x8GB) UDIMM </t>
  </si>
  <si>
    <t>EXTRA RAM SLOT</t>
  </si>
  <si>
    <t>PCI EXPRESS SLOT</t>
  </si>
  <si>
    <t>NA</t>
  </si>
  <si>
    <t>1 (x16)</t>
  </si>
  <si>
    <t>1 (x16); 1(x1)</t>
  </si>
  <si>
    <t>HARD DISK DRIVE</t>
  </si>
  <si>
    <t>1TB 7200 RPM SATA 6G 3.5 HDD</t>
  </si>
  <si>
    <t>2TB 5400 RPM SATA 6G 3.5 HDD</t>
  </si>
  <si>
    <t>2TB 7200 RPM SATA 6G 3.5 HDD</t>
  </si>
  <si>
    <t>Ultra Slim Tray SuperMulti DVDRW ODD</t>
  </si>
  <si>
    <t>Ultra Slim-tray SuperMulti DVD burner</t>
  </si>
  <si>
    <t>Optical drive not included</t>
  </si>
  <si>
    <t>WIRELESS</t>
  </si>
  <si>
    <t>802.11b/g/n (1x1) + BT 4.0 WW</t>
  </si>
  <si>
    <t>802.11b/g/n (1x1) and Bluetooth®</t>
  </si>
  <si>
    <t>802.11b/g/n (1x1) and Bluetooth® 4.0 combo</t>
  </si>
  <si>
    <t>802.11a/b/g/n/ac (1x1) and BT 4.2 WW</t>
  </si>
  <si>
    <t>802.11a/b/g/n/ac (1x1) and BT® 4.2 M.2</t>
  </si>
  <si>
    <t>Windows 10 (64-bit)</t>
  </si>
  <si>
    <t>CHIPSET</t>
  </si>
  <si>
    <t>Intel® H170 chipset</t>
  </si>
  <si>
    <t>H170</t>
  </si>
  <si>
    <t>Intel Z170</t>
  </si>
  <si>
    <t>GRAPHIC CRAD</t>
  </si>
  <si>
    <t>Down Integrated In Chipset</t>
  </si>
  <si>
    <t>AMD Radeon™ R5 330 (2 GB DDR3 dedicated)</t>
  </si>
  <si>
    <t>NVIDIA® GeForce® GTX 750 Ti (2 GB GDDR5 dedicated)</t>
  </si>
  <si>
    <t>AMD Radeon™ R9 M470 (2 GB GDDR5 dedicated)</t>
  </si>
  <si>
    <t>NVIDIA® GeForce® GTX 960 (2 GB GDDR5 dedicated)</t>
  </si>
  <si>
    <t>AUDIO</t>
  </si>
  <si>
    <t>ALC3863-CG
5.1ch support
DTS Studio Sound</t>
  </si>
  <si>
    <t>ALC3863-CG
DTS Studio Sound</t>
  </si>
  <si>
    <t>ALC3265-CG
B&amp;O Play</t>
  </si>
  <si>
    <t>NETWORKING</t>
  </si>
  <si>
    <t>Integrated 10/100/1000 GbE LAN</t>
  </si>
  <si>
    <t>CARD READER</t>
  </si>
  <si>
    <t>HP 3-in-1 Media Card Reader</t>
  </si>
  <si>
    <t>HP 7-in-1 Media Card Reader</t>
  </si>
  <si>
    <t>FRONT ACCESS</t>
  </si>
  <si>
    <t>2 x USB2.0 Type A,
Headphone/MIC Combo Jack</t>
  </si>
  <si>
    <t>2 USB2.0 Front I/O,
Headphone/MIC Combo Jack</t>
  </si>
  <si>
    <t>1 xUSB3.0 Type A
Headphone/MIC Combo Jack</t>
  </si>
  <si>
    <t>2x USB3.0 Top I/O, 
2x USB2.0 Top I/O,
Headphone/MIC Combo Jack</t>
  </si>
  <si>
    <t>REAR ACCESS</t>
  </si>
  <si>
    <t>3 of Rear I/O Panel 3.5mm Audio Jacks
VGA, HDMI v1.4
2 USB2.0 Type A
2 USB3.0 Type A</t>
  </si>
  <si>
    <t>3 of Rear I/O Panel 3.5mm Audio Jacks
VGA, HDMI,
2 of USB  2.0  Rear Ports,
2 of USB  3.0  Rear Ports</t>
  </si>
  <si>
    <t xml:space="preserve">2 xUSB3.0 Type A,
1 x USB3.1 Type-C™ Gen 1,
HDMI v1.4 &amp; DisplayPort </t>
  </si>
  <si>
    <t xml:space="preserve">3 of Rear I/O Panel 3.5mm Audio Jacks,
1 x HDMI, 1 x DVI,
3 x Display Port,
4x USB  2.0  Rear Ports,
2x USB  3.0  Rear Ports </t>
  </si>
  <si>
    <t>KEYBOARD &amp; MOUSE</t>
  </si>
  <si>
    <t>Universal USB Wired W8 Keyboard + Universal USB Wired Optical Mouse</t>
  </si>
  <si>
    <t>USB Wired Keyboard + USB Wired Optical Mouse</t>
  </si>
  <si>
    <t xml:space="preserve">HP Wireless Keyboard + Wireless Optical Mouse </t>
  </si>
  <si>
    <t xml:space="preserve">HP Blk Wireless Keyboard + Wireless Optical Mouse </t>
  </si>
  <si>
    <t>MEDIA DRIVE BAY</t>
  </si>
  <si>
    <t>TV TUNER</t>
  </si>
  <si>
    <t>REMOTE CONTROL MODULE</t>
  </si>
  <si>
    <t>WEBCOM/MIC</t>
  </si>
  <si>
    <t>SOFTWARE</t>
  </si>
  <si>
    <t>DISPLAY</t>
  </si>
  <si>
    <t xml:space="preserve">None </t>
  </si>
  <si>
    <t>3 years Parts &amp; Labour (onsite) limited warranty with up-and-running phone support for first 30 days</t>
  </si>
  <si>
    <t xml:space="preserve"> Note: **The above reseller pricing will be subject to an additional 6% GST effective 1st April 2015.</t>
  </si>
  <si>
    <t>HP 22 Touchsmart AiO</t>
  </si>
  <si>
    <t>HP 24 AiO</t>
  </si>
  <si>
    <t>HP Pavilion 24 AiO</t>
  </si>
  <si>
    <t>HP Pavilion 24 Touchsmart AiO</t>
  </si>
  <si>
    <t>HP Pavilion 27 Touchsmart AiO</t>
  </si>
  <si>
    <t>HP 20 All-in-one</t>
  </si>
  <si>
    <t>HP 22 All-in-one Touchsmart</t>
  </si>
  <si>
    <t>HP 24 All-in-one</t>
  </si>
  <si>
    <t>HP Pavilion 24 All-in-one</t>
  </si>
  <si>
    <t>HP Pavilion 24 All-in-one Touchsmart</t>
  </si>
  <si>
    <t>HP Pavilion 27 All-in-one Touchsmart</t>
  </si>
  <si>
    <t>HP TS 22-b030d
(Snow white)</t>
  </si>
  <si>
    <t>HP 24-g023d NT
(Snow white)</t>
  </si>
  <si>
    <t>HP Pavilion 24-b152d 
 (Blizzard white)</t>
  </si>
  <si>
    <t>HP Pavilion TS 24-b110d
(Blizzard white)</t>
  </si>
  <si>
    <t>HP Pavilion TS 24-b131d
(Blizzard white)</t>
  </si>
  <si>
    <t>HP Pavilion TS 27-a170d
(Blizzard White)</t>
  </si>
  <si>
    <t>Intel® Core™ i3-7100U (2.4 GHz(2b), 3 MB cache, 2 cores)</t>
  </si>
  <si>
    <t>Intel® Core™ i3-6100U (2.3 GHz, 3 MB cache, 2 cores)</t>
  </si>
  <si>
    <t>AMD Quad-Core A10-9630P APU (2.6 GHz, up to 3.3 GHz, 2 MB cache)</t>
  </si>
  <si>
    <t>Intel® Core™ i3-6100T (3.2 GHz, 3 MB cache, 2 cores)35W</t>
  </si>
  <si>
    <t>Intel® Core™ i5-7400T (2.4 GHz, up to 3 GHz, 6 MB cache, 4 cores)</t>
  </si>
  <si>
    <t>Intel® Core™ i7-7700T (2.9 GHz, up to 3.8 GHz, 8 MB cache, 4 cores)</t>
  </si>
  <si>
    <t>4GB DDR4-2133 (1x4GB) SODIMM</t>
  </si>
  <si>
    <t>4GB DDR4-2133  (1x4GB) SODIMM</t>
  </si>
  <si>
    <t>4GB DDR4-2133 SODIMM (1x4GB) RAM</t>
  </si>
  <si>
    <t xml:space="preserve">4GB DDR4-2133 SODIMM (1x4GB) RAM </t>
  </si>
  <si>
    <t>8GB DDR4-2133 SODIMM (1x8GB) RAM</t>
  </si>
  <si>
    <t>8GB DDR4-2133 (1x8GB) SODIMM</t>
  </si>
  <si>
    <t>802.11b/g/n (1x1) and Bluetooth® 4.0 M.2</t>
  </si>
  <si>
    <t>802.11b/g/n (1x1) and Bluetooth® 4.0 M.2 combo</t>
  </si>
  <si>
    <t>Intel 802.11ac(1x1) &amp; Bluetooth 4.0 Card</t>
  </si>
  <si>
    <t>Integrated KBL-U</t>
  </si>
  <si>
    <t>Integrated in SKL-U</t>
  </si>
  <si>
    <t>SoC without FCH</t>
  </si>
  <si>
    <t>Intel SKL H170</t>
  </si>
  <si>
    <t>NVIDIA® GeForce® 920MX (2 GB DDR3 dedicated)</t>
  </si>
  <si>
    <t>NVIDIA® GeForce® 930MX (2 GB GDDR5 dedicated)</t>
  </si>
  <si>
    <t>NVIDIA® GeForce® 930MX (4 GB GDDR5 dedicated)</t>
  </si>
  <si>
    <t>Realtek ALC3252
DTS Studio Sound</t>
  </si>
  <si>
    <t xml:space="preserve">Realtek ALC3252
DTS Studio </t>
  </si>
  <si>
    <t>Realtek ALC3252
B&amp;O Play</t>
  </si>
  <si>
    <t xml:space="preserve"> - </t>
  </si>
  <si>
    <t>2x USB  2.0  Rear Ports,
2x USB  3.0  Rear Ports,
HDMI-Out v1.4,
Headphone/MIC Combo Jack</t>
  </si>
  <si>
    <t xml:space="preserve"> 2x USB3.0 back I/O, 
2x USB2.0 back I/O,
HDMI-Out v1.4,
Headphone/MIC Combo Jack</t>
  </si>
  <si>
    <t>1x USB3.0 back I/O, 
2x USB2.0 back I/O, 
1x USB3.0 Type A (Battery Charging 1.2) bottom,
1 USB3.0 Type-C™ bottom,
HDMI-Out v1.4,
Headphone/MIC Combo Jack</t>
  </si>
  <si>
    <t>2 x USB2.0 Type A,
1 x  USB3.0 Type A
HDMI-Out v1.4,
1 x USB3.0 Type A (Battery Charging 1.2-Bottom)
1 x USB3.0 Type-C™ (Bottom)
Headphone/MIC Combo Jack (Bottom)</t>
  </si>
  <si>
    <t>HP USB White Wired Keyboard with volume control + HP USB White Wired Optical Mouse</t>
  </si>
  <si>
    <t>HP white wireless keyboard with volume control &amp; optical mouse</t>
  </si>
  <si>
    <t>Integrated VGA Camera with Built-in Microphones</t>
  </si>
  <si>
    <t xml:space="preserve"> Integrated VGA Camera with Built-in Microphones</t>
  </si>
  <si>
    <t>HP TrueVision HD Camera with Built-in Microphones</t>
  </si>
  <si>
    <t xml:space="preserve"> HP TrueVision HD Camera with Built-in Microphones</t>
  </si>
  <si>
    <t>HP TrueVision HD Camera with dual array digital microphone</t>
  </si>
  <si>
    <t>19.5" diagonal FHD VA anti-glare WLED-backlit
 (1920 x 1080)</t>
  </si>
  <si>
    <t xml:space="preserve">21.5" diagonal FHD IPS WLED-backlit (1920 x 1080) </t>
  </si>
  <si>
    <t>23.8" diagonal FHD IPS WLED-backlit (1920 x 1080)</t>
  </si>
  <si>
    <t>23.8" diagonal FHD IPS WLED-backlit 
 (1920 x 1080)</t>
  </si>
  <si>
    <t xml:space="preserve">23.8" diagonal FHD IPS WLED-backlit touch screen
 (1920 x 1080) </t>
  </si>
  <si>
    <t>23.8" diagonal FHD IPS anti-glare WLED-backlit touch screen  (1920 x 1080)</t>
  </si>
  <si>
    <t>23.8" diagonal FHD IPS anti-glare WLED-backlit
 touch screen  (1920 x 1080)</t>
  </si>
  <si>
    <t>27" diagonal FHD IPS WLED-backlit touch screen
(1920 x 1080)</t>
  </si>
  <si>
    <t>HP Pavilion 510-p170d
(Twinkle black)  10/01/2017: New Model</t>
  </si>
  <si>
    <t>Wave 600-a050d
(Onyx black with woven fabric) 10/01/2017: New Model</t>
  </si>
  <si>
    <t>HP OMEN 870-168d
(Gunmetal silver, with jack black front bezel trim)  Now bundle with Omen Keyboard, Mouse and Mouse Pad with SteelSeries !!</t>
  </si>
  <si>
    <t>HP 20-c201d  - 10/01/2017: New Model
(Snow white)</t>
  </si>
  <si>
    <t>HP Pavilion TS 24-b202d 
(Blizzard white) 10/01/2017: New Model</t>
  </si>
  <si>
    <t>HP Pavilion TS 24-b206d 
(Blizzard white) 10/01/2017: New Model</t>
  </si>
  <si>
    <t>2-yr In-Home</t>
  </si>
  <si>
    <t>W10 Home</t>
  </si>
  <si>
    <t>Intel® HD Graphics</t>
  </si>
  <si>
    <t>NVIDIA(R) GeForce(R) 705 2GB GDDR3</t>
  </si>
  <si>
    <t xml:space="preserve">i3-6100 </t>
  </si>
  <si>
    <t>Intel HD Graphics</t>
  </si>
  <si>
    <t>1-yr In-Home</t>
  </si>
  <si>
    <t>Touch</t>
  </si>
  <si>
    <t>21.5" FHD</t>
  </si>
  <si>
    <t>NonTouch</t>
  </si>
  <si>
    <t>i3-7100U</t>
  </si>
  <si>
    <t>AIO-Inspiron 22 ~ 3000 series</t>
  </si>
  <si>
    <t xml:space="preserve"> SRP incl. GST (RM)</t>
  </si>
  <si>
    <t>Graphic Card</t>
  </si>
  <si>
    <t>Display</t>
  </si>
  <si>
    <t>Screen Size</t>
  </si>
  <si>
    <t>Proc</t>
  </si>
  <si>
    <t>Retail Bundle Code</t>
  </si>
  <si>
    <t>Platform</t>
  </si>
  <si>
    <t>2-yr Prem Support</t>
  </si>
  <si>
    <t>NVIDIA GeForce GTX 960M with 4GB GDDR5</t>
  </si>
  <si>
    <t>15.6" FHD</t>
  </si>
  <si>
    <t>i5-6300HQ</t>
  </si>
  <si>
    <t>Inspiron 15 ~ 7000 series (Gaming)</t>
  </si>
  <si>
    <t>1 yr Prem Support with AD</t>
  </si>
  <si>
    <t>512GB SSD</t>
  </si>
  <si>
    <t>NVIDIA® GeForce® GTX 960M with 2GB GDDR5</t>
  </si>
  <si>
    <t>XPS 15</t>
  </si>
  <si>
    <t>1TB+32GB</t>
  </si>
  <si>
    <t>XPS15-30812G-W10-FHD</t>
  </si>
  <si>
    <t>1 yr Prem support with AD</t>
  </si>
  <si>
    <t>Intel® HD Graphics 620</t>
  </si>
  <si>
    <t>13.3" QHD+</t>
  </si>
  <si>
    <t>i7-7500U</t>
  </si>
  <si>
    <t>XPS13-5015SG-W10-QHD (9360)</t>
  </si>
  <si>
    <t>XPS13-5082SG-W10-QHD (9360)</t>
  </si>
  <si>
    <t>13.3" FHD</t>
  </si>
  <si>
    <t>XPS13-5082SG-W10-FHD (9360)</t>
  </si>
  <si>
    <t>1 yr pro support with AD</t>
  </si>
  <si>
    <t>W10</t>
  </si>
  <si>
    <t>XPS13-2082SG-W10-QHD+</t>
  </si>
  <si>
    <t>XPS13-2082SG-W10-FHD (9360)</t>
  </si>
  <si>
    <t>XPS 13</t>
  </si>
  <si>
    <t>1-yr Pro Support</t>
  </si>
  <si>
    <t>14.0"</t>
  </si>
  <si>
    <t>5468-50814G-W10</t>
  </si>
  <si>
    <t>5468-20824G-W10-SSD</t>
  </si>
  <si>
    <t>5468-20412G-W10</t>
  </si>
  <si>
    <t>Intel HD Graphic</t>
  </si>
  <si>
    <t>5468-1045SG-W10</t>
  </si>
  <si>
    <t>Vostro series</t>
  </si>
  <si>
    <t>NVIDIA® GeForce® GTX 1050 Ti with 4GB GDDR5</t>
  </si>
  <si>
    <t>500GB+128GB</t>
  </si>
  <si>
    <t>i7-7700HQ</t>
  </si>
  <si>
    <t>7567-70814GTi-W10-FHD-SSD</t>
  </si>
  <si>
    <t>i5-7300HQ</t>
  </si>
  <si>
    <t>7567-30454GTi-W10-FHD-SSD</t>
  </si>
  <si>
    <t>NVIDIA(R) GeForce(R) GTX 1050 with 4GB GDDR5</t>
  </si>
  <si>
    <t>7567-30414G-W10-FHD</t>
  </si>
  <si>
    <t>128GB+500GB</t>
  </si>
  <si>
    <t>7566-70854G-W10-SSD</t>
  </si>
  <si>
    <t>intel® HD Graphics 520</t>
  </si>
  <si>
    <t>5378T-5081SG-W10-FHD</t>
  </si>
  <si>
    <t>5378T-2081SG-W10-FHD</t>
  </si>
  <si>
    <t>5378T-2041SG-W10-FHD-SSD</t>
  </si>
  <si>
    <t>5378T-1041SG-W10-FHD</t>
  </si>
  <si>
    <t>Inspiron 13 ~ 5000 series (2-in-1)</t>
  </si>
  <si>
    <t>1-yr Prem Support</t>
  </si>
  <si>
    <t>11.6"</t>
  </si>
  <si>
    <t>m3-7Y30</t>
  </si>
  <si>
    <t>3179T-7Y45SG-W10</t>
  </si>
  <si>
    <t>1Yr Prem Support:</t>
  </si>
  <si>
    <t>N3710</t>
  </si>
  <si>
    <t>3168T-7145SG-W10</t>
  </si>
  <si>
    <t>Inspiron 11 ~ 3000 series (2-in-1)</t>
  </si>
  <si>
    <t>AMD Radeon™ R7 M445 Graphics with 4G GDDR5</t>
  </si>
  <si>
    <t>15.6"</t>
  </si>
  <si>
    <t>5567-50814G-W10</t>
  </si>
  <si>
    <t>AMD Radeon™ R7 M445 Graphics with 2G GDDR5</t>
  </si>
  <si>
    <t>5567-20812G-W10</t>
  </si>
  <si>
    <t>AMD Radeon™  R7 M445 Graphics with 4G GDDR5</t>
  </si>
  <si>
    <t>5567-20814G-W10-FHD</t>
  </si>
  <si>
    <t>Intel® HD Graphics 520</t>
  </si>
  <si>
    <t>i3-6006U</t>
  </si>
  <si>
    <t>5567-0041SG-W10</t>
  </si>
  <si>
    <t>Inspiron 15 ~5000 series</t>
  </si>
  <si>
    <t xml:space="preserve"> SRP incl. 6% GST (RM)</t>
  </si>
  <si>
    <t xml:space="preserve">         </t>
  </si>
  <si>
    <t xml:space="preserve">  </t>
  </si>
  <si>
    <t>Dell Consumer Desktop Price List</t>
  </si>
  <si>
    <t>Dell Consumer Notebook Price List</t>
  </si>
  <si>
    <t>1 yr ITW</t>
  </si>
  <si>
    <t>BackPack/ LZ.BPKM6.B05/ PC1601050012</t>
  </si>
  <si>
    <t>V Nitro - i7-6700HQ / 4GB DDR4 / 128G SSD + 1TB / Nvidia GTX 960 4GB GDDR5 / 17.3" IPS FHD / 802.11ac / W10
Windows 10 Home 64-bit
Intel® Core i7-6700HQ processor (6 MB L3 cache, 2.6 GHz with Turbo Boost up to 3.5 GHz, DDR3L 1600 MHz, 45 W), supporting Intel® 64 architecture, Intel® Smart Cache
NVIDIA® GeForce® GTX 960M with 4 GB of dedicated GDDR5 VRAM, supporting NVIDIA® CUDATM, PhysXTM, PureVideo® HD technology, GPU Battery Boost technology, ShadowPlay technology, GameStream technology, Microsoft® DirectX® 11.2/12, OpenGL® 4.4, OpenCL 1.1
17.3" display with IPS technology, Full HD 1920 x 1080, high-brightness LED-backlit TFT LCD
4GB DDR4 RAM (4GB x 1, upgradable to 16GB DDR4 x 2)
128GB SSD + 1TB 
Optimized Dolby® Audio Premium®                                                                                                                                                                                                                                      Intel® RealSense camera, 1080p RGB camera
Gigabit Ethernet, Wake-on-LAN ready
Acer HD Webcam, 1280 x 720 resolution
802.11a/b/g/n/ac wireless LAN with MU-MIMO Technology
Bluetooth® 4.0
8X DVD Super Multi Plus Drive (M-DISC™ Ready Drive)                                                                                                                                                                                                 52.5 Wh 4605 mAh 11.4 V 3-cell Li-ion battery pack
Estimated battery life: up to 7 hour
SD card reader
One USB Type C port (USB 3.1 Gen2 10 Gbps), Two USB3.0 &amp; One USB2.0
HDMI™ port with HDCP support
423 (W) x 296 (D) x 24.99/24.99 (H) mm
3.1 kg 
1-Year International Traveller Warranty
Free: Acer Designed BackPack</t>
  </si>
  <si>
    <r>
      <t xml:space="preserve">BackPack/ </t>
    </r>
    <r>
      <rPr>
        <b/>
        <sz val="9"/>
        <color indexed="10"/>
        <rFont val="Calibri"/>
        <family val="2"/>
      </rPr>
      <t>LZ.BPKM7.B04/ PC1602040003</t>
    </r>
  </si>
  <si>
    <t>VN7-792G-71L1</t>
  </si>
  <si>
    <t>Aspire F 15 / i7-7500 / 4GB DDR4 / 128GB+1TB / GTX950 4GB DDR5 / 802.11ac / 15.6" FHD LED / W10 /  Sparkly Silver
Windows 10 Home 64-bit
Intel® Core i7-7500U processor (4 MB L3 cache, 2.7 GHz with Turbo Boost up to 3.5 GHz, DDR3L 1600 MHz, 15 W), supporting Intel® 64 architecture, Intel® Smart Cache
NVIDIA® GeForce® GTX 950M with 4 GB of dedicated GDDR5 VRAM, supporting NVIDIA® CUDATM, PhysX, PureVideo® HD technology, GPU Battery Boost technology, ShadowPlay technology, GameStream technology, Microsoft® DirectX® 11.2/12, OpenGL® 4.4, OpenCL 1.1
15.6" Full HD 1920 x 1080, Acer ComfyView LED, supporting Acer ColorBlast technology
4GB DDR4 RAM (4GB x 1, upgradable to 16GB DDR4 x 2)
128GB SSD + 1TB SATA HDD
Gigabit Ethernet, Wake-on-LAN ready
802.11 ac/a/b/g/n wireless LAN supporting MU-MIMO Technology
Bluetooth® 4.1
8X DVD Super Multi Plus Drive (M-DISC™ Ready Drive)
Acer HD webcam, 1280 x 720 resolution, supporting HDR Imaging
62.2 Wh 2800 mAh 11.1 V 6-cell Li-ion battery
Battery life: up to 12 hours
SD card reader
USB Type-C port, Two USB3.0 &amp; One USB 2.0 ports
VGA &amp; HDMI™ port with HDCP support
381.6 (W) x 259 (D) x 23/28.45 (H)mm
2.4 kg 
1-Year International Traveller Warranty
Free: Acer Designed BackPack</t>
  </si>
  <si>
    <t>Aspire F 15 / i7-7500 / 4GB DDR4 / 128GB+1TB / GTX950 4GB DDR5 / 802.11ac / 15.6" FHD LED / W10 / Obsidian Black
Windows 10 Home 64-bit
Intel® Core i7-7500U processor (4 MB L3 cache, 2.7 GHz with Turbo Boost up to 3.5 GHz, DDR3L 1600 MHz, 15 W), supporting Intel® 64 architecture, Intel® Smart Cache
NVIDIA® GeForce® GTX 950M with 4 GB of dedicated GDDR5 VRAM, supporting NVIDIA® CUDATM, PhysX, PureVideo® HD technology, GPU Battery Boost technology, ShadowPlay technology, GameStream technology, Microsoft® DirectX® 11.2/12, OpenGL® 4.4, OpenCL 1.1
15.6" Full HD 1920 x 1080, Acer ComfyView LED, supporting Acer ColorBlast technology
4GB DDR4 RAM (4GB x 1, upgradable to 16GB DDR4 x 2)
128GB SSD + 1TB SATA HDD
Gigabit Ethernet, Wake-on-LAN ready
802.11 ac/a/b/g/n wireless LAN supporting MU-MIMO Technology
Bluetooth® 4.1
8X DVD Super Multi Plus Drive (M-DISC™ Ready Drive)
Acer HD webcam, 1280 x 720 resolution, supporting HDR Imaging
62.2 Wh 2800 mAh 11.1 V 6-cell Li-ion battery
Battery life: up to 12 hours
SD card reader
USB Type-C port, Two USB3.0 &amp; One USB 2.0 ports
VGA &amp; HDMI™ port with HDCP support
381.6 (W) x 259 (D) x 23/28.45 (H)mm
2.4 kg 
1-Year International Traveller Warranty
Free: Acer Designed BackPack</t>
  </si>
  <si>
    <t>Aspire F 15 / i5-7200 / 4GB DDR4 / 128GB+1TB / NV940 4GB DDR5 / 802.11ac / 15.6" FHD LED / W10 /  Rococo Red
Windows 10 Home 64-bit
Intel® Core i5-7200U processor (3 MB L3 cache, 2.5 GHz with Turbo Boost up to 3.1 GHz, DDR3L 1600 MHz, 15 W), supporting Intel® 64 architecture, Intel® Smart Cache
NVIDIA® GeForce® 940MX with 4 GB of dedicated GDDR5 VRAM, supporting NVIDIA® CUD, PhysX, PureVideo® HD technology, HDMI® and Blu-Ray 3D support, Hardware Video Decode Acceleration, Microsoft® DirectX® 11.2/12, OpenGL® 4.4, OpenCL 1.1
15.6" Full HD 1920 x 1080, Acer ComfyView LED, supporting Acer ColorBlast technology
4GB DDR4 RAM (4GB x 1, upgradable to 16GB DDR4 x 2)
128GB SSD + 1TB SATA HDD
Gigabit Ethernet, Wake-on-LAN ready
802.11 ac/a/b/g/n wireless LAN supporting MU-MIMO Technology
Bluetooth® 4.1
8X DVD Super Multi Plus Drive (M-DISC™ Ready Drive)
Acer HD webcam, 1280 x 720 resolution, supporting HDR Imaging
41.4 Wh 2800 mAh 14.8 V 4-cell Li-ion battery
Battery life: up to 8 hours
SD card reader
USB Type-C port, Two USB3.0 &amp; One USB 2.0 ports
VGA &amp; HDMI™ port with HDCP support
381.6 (W) x 259 (D) x 23/28.45 (H)mm
2.3 kg 
1-Year International Traveller Warranty
Free: Acer Designed BackPack</t>
  </si>
  <si>
    <t>Aspire F 15
 (Metallic Design with backlit keyboard)</t>
  </si>
  <si>
    <t>3 yr Local Warranty</t>
  </si>
  <si>
    <t>Aspire E 15
 (Metallic Design)</t>
  </si>
  <si>
    <t>Aspire E 14
 (Metallic Design)</t>
  </si>
  <si>
    <t>Swift 7 / i5-7Y54 / 8GB DDR3 / 256GB SSD / BT 4.0 / HD Webcam / 13.3" IPS FHD LED / W10 / 802.11ac / Luxury Gold
Windows 10 Home 64-bit
Intel® Core i5-7Y54 processor (4 MB L3 cache, 1.20 GHz with Turbo Boost up to 3.20 GHz, DDR3L 1600 MHz, 4.5 W TDP), supporting Intel® 64 architecture, Intel® Smart Cache 
Intel® HD Graphics 615, supporting OpenGL® 4.4, OpenCL 2.0, Microsoft® DirectX® 12
13.3" IPS Full HD 1920 x 1080, LED-backlit TFT LCD 
8 GB of onboard LPDDR3 memory
256GB SSD 
Bluetooth® 4.0
802.11 ac/a/b/g/n wireless LAN supporting MU-MIMO Technology                                                                                                                                    
Acer Crystal Eye HD webcam with 1280 x 720 resolution
Two USB Type-C port                                                                                                                                                                                                                                                                        Optimized Dolby® Digital Plus Home Theater®
Trusted Platform Module (TPM) solution                                                                                                                                                                                                   
42.66 Wh 2770 mAh 15.4 V 4-cell Li-on battery pack
Estimated battery life: up to 9 hours
324.6 (W) x 229.6 (D) x 9.98 (H) mm
1.125 kg
2-Year Local Warranty                                                                                                                                                                                                                                                                       Free : Acer USB-C to USB-A cable, Acer USB-C to HDMI cable</t>
  </si>
  <si>
    <t>2 yr Local Warranty</t>
  </si>
  <si>
    <t>Swift 7</t>
  </si>
  <si>
    <t>Swift 3 / i5-6200 / 4GB DDR4 / 256GB SSD / BT 4.0 / HD Webcam / 14" IPS FHD LED / W10 / 802.11ac / Sparkly Silver
Windows 10 Home 64-bit
Intel® Core i5-6200U processor (3 MB L3 cache, 2.3 GHz with Turbo Boost up to 2.8 GHz, DDR3L 1600 MHz, 15 W), supporting Intel® 64 architecture, Intel® Smart Cache 
Intel® HD Graphics 5500, supporting OpenGL® 4.4, OpenCL 2.0, Microsoft® DirectX® 11.1
14" IPS Full HD 1920 x 1080, LED-backlit TFT LCD 
4GB DDR4 RAM (not upgradable)
256GB SSD 
Bluetooth® 4.0
802.11 ac/a/b/g/n wireless LAN supporting MU-MIMO Technology                                                                                                                                    
Acer Crystal Eye HD webcam with 1280 x 720 resolution
SD™ card reader
USB Type-C port, One USB3.0 &amp; One USB 2.0 ports 
HDMI™ port with HDCP support
Trusted Platform Module (TPM) solution                                                                                                                                                                                                                               Acer Bio-Protection fingerprint solution, featuring computer protection and Windows Hello Certification
48 Wh 3220 mAh 15.2 V 4-cell Li-on battery pack
Estimated battery life: up to 10 hours
341 (W) x 236.6 (D) x 17.95 (H) mm 
1.5 kg
2-Year Local Warranty</t>
  </si>
  <si>
    <t xml:space="preserve">Swift 3 / i5-6200 / 4GB DDR4 / 256GB SSD / BT 4.0 / HD Webcam / 14" IPS FHD LED / W10 / 802.11ac / Luxury Gold
Windows 10 Home 64-bit
Intel® Core i5-6200U processor (3 MB L3 cache, 2.3 GHz with Turbo Boost up to 2.8 GHz, DDR3L 1600 MHz, 15 W), supporting Intel® 64 architecture, Intel® Smart Cache 
Intel® HD Graphics 5500, supporting OpenGL® 4.4, OpenCL 2.0, Microsoft® DirectX® 11.1
14" IPS Full HD 1920 x 1080, LED-backlit TFT LCD 
4GB DDR4 RAM(not upgradable)
256GB SSD 
Bluetooth® 4.0
802.11 ac/a/b/g/n wireless LAN supporting MU-MIMO Technology                                                                                                                                    
Acer Crystal Eye HD webcam with 1280 x 720 resolution
SD™ card reader
USB Type-C port, One USB3.0 &amp; One USB 2.0 portsT 
HDMI™ port with HDCP support
Trusted Platform Module (TPM) solution                                                                                                                                                                                                                              Acer Bio-Protection fingerprint solution, featuring computer protection and Windows Hello Certification
48 Wh 3220 mAh 15.2 V 4-cell Li-on battery pack
Estimated battery life: up to 10 hours
341 (W) x 236.6 (D) x 17.95 (H) mm 
1.5 kg
2-Year Local Warranty
</t>
  </si>
  <si>
    <t>Swift 3 (with backlit keyboard)</t>
  </si>
  <si>
    <t>Switch Alpha 12 / i7-6500 / 8GB DDR3L / 256GB /  802.11ac / 12" QHD LED / W10Pro
Windows 10 Pro 64-bit
Intel® Core i7-6500U processor (4 MB L3 cache, 2.5 GHz with Turbo Boost up to 3.1 GHz, DDR3L 1600 MHz, 15 W), supporting Intel® 64 architecture, Intel® Smart Cache
Intel® HD Graphics 520, supporting OpenGL® 4.4, OpenCL 2.0, Microsoft® DirectX® 12
12.0" display with IPS, QHD 2160 x 1440 resolution, LED-backlit TFT LCD with integrated 10-finger touch
8GB DDR3L RAM (onboard, not upgradable)
256GB SSD
802.11 ac/a/b/g/n wireless LAN supporting MU-MIMO Technology
Bluetooth® 4.0
Acer 5.0M  webcam, 2592 x 1944 resolution, 88-degree wide angle lens
37.0 Wh 4870 mAh 3.8 V 2-cell Li-ion battery pack
Battery life: up to 8 hours
microSD card reader
USB Type-C port
292.1 (W) x 201.4 (D) x 9.5 (H)mm
900g Pad only, 1.25kg with backlit keyboard
1-Year International Traveller Warranty
Free: Acer Active Stylus</t>
  </si>
  <si>
    <t>Switch Alpha 12 / i5-6200 / 8GB DDR3L / 256GB /  802.11ac / 12" QHD LED / W10
Windows 10 Home 64-bit
Intel® Core i5-6200U processor (3 MB L3 cache, 2.3 GHz with Turbo Boost up to 2.8 GHz, DDR3L 1600 MHz, 15 W), supporting Intel® 64 architecture, Intel® Smart Cache
Intel® HD Graphics 520, supporting OpenGL® 4.4, OpenCL 2.0, Microsoft® DirectX® 12
12.0" display with IPS, QHD 2160 x 1440 resolution, LED-backlit TFT LCD with integrated 10-finger touch
8GB DDR3L RAM (onboard, not upgradable)
256GB SSD
802.11 ac/a/b/g/n wireless LAN supporting MU-MIMO Technology
Bluetooth® 4.0
Acer 5.0M  webcam, 2592 x 1944 resolution, 88-degree wide angle lens
37.0 Wh 4870 mAh 3.8 V 2-cell Li-ion battery pack
Battery life: up to 8 hours
microSD card reader
USB Type-C port
292.1 (W) x 201.4 (D) x 9.5 (H)mm
900g Pad only, 1.25kg with backlit keyboard
1-Year International Traveller Warranty
Free: Acer Active Stylus</t>
  </si>
  <si>
    <t>Switch Alpha 12 / i3-6100 / 4GB DDR3L / 128GB /  802.11ac / 12" QHD LED / W10
Windows 10 Home 64-bit
Intel® Core i3-6100U processor (3 MB L3 cache, 2.3 GHz, DDR3L 1600 MHz, 15W), supporting Intel® 64 architecture, Intel® Smart Cache
Intel® HD Graphics 520, supporting OpenGL® 4.4, OpenCL 2.0, Microsoft® DirectX® 12
12.0" display with IPS, QHD 2160 x 1440 resolution, LED-backlit TFT LCD with integrated 10-finger touch
4GB DDR3L RAM (onboard, not upgradable)
128GB SSD
802.11 ac/a/b/g/n wireless LAN supporting MU-MIMO Technology
Bluetooth® 4.0
Acer 5.0M  webcam, 2592 x 1944 resolution, 88-degree wide angle lens
37.0 Wh 4870 mAh 3.8 V 2-cell Li-ion battery pack
Battery life: up to 8 hours
microSD card reader
USB Type-C port
292.1 (W) x 201.4 (D) x 9.5 (H)mm
900g Pad only, 1.25kg with keyboard
1-Year International Traveller Warranty
Free: Acer Active Stylus</t>
  </si>
  <si>
    <t>Genuine Windows® 10                  
Intel® Core i3-6100U processor (2.3 GHz, 3 MB cache, 1600 MHz FSB, dual-core, 15 W)    
21.5" 1920x1080 resolution, LED-backlit LCD                                            
4 GB DDR4 2133 MHz soDIMM (upgradable to 8GB*1)
1TB SATA
Built-in stereo speakers
1 MP HD USB external webcam
802.11ac/a/b/g/n wireless LAN, Gigabit Ethernet, Bluetooth®4.0                                                                                Front/Side I/O connectors :
• Card reader 
Rear I/O connectors
• LAN port(s): 1 • USB 2.0 port(s): 2
• USB 2.0 port(s): 2 • Audio jack (s): 2
Acer USB Kyb &amp; Mse                       
3 Years Onsite Local Limited Warranty</t>
  </si>
  <si>
    <t>Aspire Z Series</t>
  </si>
  <si>
    <t>Genuine Windows® 10
Intel® Core™ i5 6400 (2.7GHz w/Turbo Boost ≤3.3GHz)
Intel® H110 Express Chipset
4 GB DDR4 2133 MHz UDIMM (upgradable to 16GB*2)
1TB HDD SATA 7200rpm
DVD SuperMultiplus Writer 
Intel® HD Graphics 530
Integrated high-definition, 5.1 channel surround sound
Gigabit Ethernet (with separate 802.11ac + bt)
Front/Side I/O connectors :
• Card reader • Audio jack(s): 2 • USB 3.0 port(s): 2
Rear I/O connectors :
• HDMI out port(s): 2 • VGA port(s): 1 • LAN port(s): 1
• Audio jack(s): 3 • USB 2.0 port(s): 4  • USB 3.0 port(s):1 
Expansion :
• PCIe x16 slot(s): 1 • PCIe x1 slot(s): 1                                        • M.2 slot (for SSD): 1 • M.2 slot (for WLAN): 1
175 (W) x 442.8 (D) x 397.9 (H) mm
Acer USB Kyb &amp; Mse
3 Year Local Limited Warranty</t>
  </si>
  <si>
    <t>ATC780-6400W10</t>
  </si>
  <si>
    <t>Freedos
Intel® Core™ i5 6400 (2.7GHz w/Turbo Boost ≤3.3GHz)
Intel® H110 Express Chipset
4 GB DDR4 2133 MHz UDIMM (upgradable to 16GB*2)
1TB HDD SATA 7200rpm
DVD SuperMultiplus Writer 
Intel® HD Graphics 530
Integrated high-definition, 5.1 channel surround sound
Gigabit Ethernet
Front/Side I/O connectors :
• Card reader • Audio jack(s): 2 • USB 3.0 port(s): 2
Rear I/O connectors :
• HDMI out port(s): 2 • VGA port(s): 1 • LAN port(s): 1
• Audio jack(s): 3 • USB 2.0 port(s): 4  • USB 3.0 port(s):1 
Expansion :
• PCIe x16 slot(s): 1 • PCIe x1 slot(s): 1                                        • M.2 slot (for SSD): 1 • M.2 slot (for WLAN): 1
175 (W) x 442.8 (D) x 397.9 (H) mm
Acer USB Kyb &amp; Mse
3 Year Local Limited Warranty</t>
  </si>
  <si>
    <t>ATC780-6400F</t>
  </si>
  <si>
    <t>Freedos
Intel® Core™ i3 6100 (3.7GHz)
Intel® H110 Express Chipset
4 GB DDR4 2133 MHz UDIMM (upgradable to 16GB*2)
1TB HDD SATA 7200rpm
DVD SuperMultiplus Writer 
Intel® HD Graphics 530
Integrated high-definition, 5.1 channel surround sound
Gigabit Ethernet
Front/Side I/O connectors :
• Card reader • Audio jack(s): 2 • USB 3.0 port(s): 2
Rear I/O connectors :
• HDMI out port(s): 2 • VGA port(s): 1 • LAN port(s): 1
• Audio jack(s): 3 • USB 2.0 port(s): 4  • USB 3.0 port(s):1 
Expansion :
• PCIe x16 slot(s): 1 • PCIe x1 slot(s): 1                                        • M.2 slot (for SSD): 1 • M.2 slot (for WLAN): 1
175 (W) x 442.8 (D) x 397.9 (H) mm
Acer USB Kyb &amp; Mse
3 Year Local Limited Warranty</t>
  </si>
  <si>
    <t xml:space="preserve">3 yr </t>
  </si>
  <si>
    <t>ATC780-6100F</t>
  </si>
  <si>
    <t xml:space="preserve">Genuine Windows® 10
Intel® Pentium® processor J3710 (1.6 GHz with Intel® Turbo Burst Technology up to 2.64 GHz, 2 MB cache, quad-core, 6W)
2GB DDR3L 1600 MHz soDIMM (upgradable to 4GB*2)
500GB SATA
DVD SuperMultiplus Writer 
Intel® HD Graphics
Integrated high-definition sound
Gigabit Ethernet
Front/Side I/O connectors :
• Card reader • Audio jack(s): 2 • USB 2.0 port(s): 2
Rear I/O connectors :
• HDMI port(s): 2
• LAN port(s): 1 • Audio jack(s): 3 • USB 3.0 port(s):2 
Expansion :
• PCIe x16 slot(s): 1
175 (W) x 413.7 (D) x 380.5 (H) mm
Acer USB Kyb &amp; Mse
3 Years Onsite Local Limited Warranty </t>
  </si>
  <si>
    <t>ATC704-3710W10</t>
  </si>
  <si>
    <t>Aspire TC Series</t>
  </si>
  <si>
    <t xml:space="preserve">Genuine Windows® 10
Intel® Pentium® processor J3710 (1.6 GHz with Intel® Turbo Burst Technology up to 2.64 GHz, 2 MB cache, quad-core, 6W)
4GB DDR3L (upgradable to 4GB*2)
1TB SATA
DVD SuperMultiplus Writer 
Intel® HD Graphics  
Integrated high-definition
Front/Side I/O connectors :
• Card reader • Audio jack(s): 2 • USB 2.0 port(s): 2
Rear I/O connectors :
 • HDMI out port(s): 2 • LAN port(s): 1
• Audio jack(s): 3 • USB 3.0 port(s): 2
Expansion :
• PCI Express® x16 slot(s): 1
≤8.5 Litre / 100 (W) x 369.6 (D) x 266.5 (H) mm 
Acer USB Kyb &amp; Mse
1 Year Local Limited Warranty
</t>
  </si>
  <si>
    <t xml:space="preserve"> 1 yr                             </t>
  </si>
  <si>
    <t>AXC704-3710W10</t>
  </si>
  <si>
    <t>SA5-271-300K - Metallic</t>
  </si>
  <si>
    <t>SA5-271-571N - Metallic</t>
  </si>
  <si>
    <t>SA5-271P-769B - Metallic</t>
  </si>
  <si>
    <r>
      <t xml:space="preserve">SA5-271-588Q </t>
    </r>
    <r>
      <rPr>
        <sz val="9"/>
        <color indexed="10"/>
        <rFont val="Calibri"/>
        <family val="2"/>
      </rPr>
      <t>(Backlit Keyboard) - Metallic</t>
    </r>
  </si>
  <si>
    <r>
      <t xml:space="preserve">SA5-271P-703D </t>
    </r>
    <r>
      <rPr>
        <sz val="9"/>
        <color indexed="10"/>
        <rFont val="Calibri"/>
        <family val="2"/>
      </rPr>
      <t>(Backlit Keyboard) - Metallic</t>
    </r>
  </si>
  <si>
    <t>SF314-51-53ZN - Luxury Gold</t>
  </si>
  <si>
    <t>SF314-51-57DL -  Sparkly Silver</t>
  </si>
  <si>
    <t>SP513-51-32FZ - Obsidian Black</t>
  </si>
  <si>
    <t>SF713-51-M722 - Luxury Gold</t>
  </si>
  <si>
    <t>E5-553G-15XA - Obsidian Black</t>
  </si>
  <si>
    <t>E5-475G-53HG - Red Copper</t>
  </si>
  <si>
    <t>E5-475G-55BD - Steel Gray</t>
  </si>
  <si>
    <t>E5-475G-560B - Twilight Purple</t>
  </si>
  <si>
    <t>E5-475G-53JQ - Marble White</t>
  </si>
  <si>
    <t>E5-475G-50N0 - Steel Gray</t>
  </si>
  <si>
    <t>E5-575G-54G7 - Rococo Red</t>
  </si>
  <si>
    <t>E5-575G-54XT - Obsidian Black</t>
  </si>
  <si>
    <t>E5-575G-55Z3 - Indigo Blue</t>
  </si>
  <si>
    <t>F5-573G-556W - Rococo Red</t>
  </si>
  <si>
    <t>F5-573G-56UR - Sparkly Silver</t>
  </si>
  <si>
    <t>F5-573G-749E - Obsidian Black</t>
  </si>
  <si>
    <t>F5-573G-75T4 - Sparkly Silver</t>
  </si>
  <si>
    <t>Aspire V Nitro Series                 (Intel Real Sense Camera!) Black Edition design with Lightbar</t>
  </si>
  <si>
    <t>S5-371-52UK - Obsidian Black</t>
  </si>
  <si>
    <t>S5-371-59K3 - Pearl White</t>
  </si>
  <si>
    <t>S5-371-58F7 - Obsidian Black</t>
  </si>
  <si>
    <t>S5-371-58J3 - Pearl White</t>
  </si>
  <si>
    <t>S5-371T-716G - Obsidian Black</t>
  </si>
  <si>
    <t>K202HQL Abix - 19.5" (TN) RM 399</t>
  </si>
  <si>
    <t>K222HQL  - 21.5" (TN) = RM499.00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</si>
</sst>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8" formatCode="&quot;RM&quot;#,##0.00_);[Red]\(&quot;RM&quot;#,##0.00\)"/>
    <numFmt numFmtId="44" formatCode="_(&quot;RM&quot;* #,##0.00_);_(&quot;RM&quot;* \(#,##0.00\);_(&quot;RM&quot;* &quot;-&quot;??_);_(@_)"/>
    <numFmt numFmtId="43" formatCode="_(* #,##0.00_);_(* \(#,##0.00\);_(* &quot;-&quot;??_);_(@_)"/>
    <numFmt numFmtId="164" formatCode="0.00_ "/>
    <numFmt numFmtId="165" formatCode="_(* #,##0_);_(* \(#,##0\);_(* &quot;-&quot;??_);_(@_)"/>
    <numFmt numFmtId="166" formatCode="_-* #,##0.00_-;\-* #,##0.00_-;_-* &quot;-&quot;??_-;_-@_-"/>
    <numFmt numFmtId="167" formatCode="_-&quot;$&quot;* #,##0.00_-;\-&quot;$&quot;* #,##0.00_-;_-&quot;$&quot;* &quot;-&quot;??_-;_-@_-"/>
    <numFmt numFmtId="168" formatCode="&quot;RM&quot;#,##0.00"/>
    <numFmt numFmtId="169" formatCode="[$-409]mmm\-yy;@"/>
  </numFmts>
  <fonts count="153">
    <font>
      <sz val="11"/>
      <color theme="1"/>
      <name val="Calibri"/>
      <family val="2"/>
      <scheme val="minor"/>
    </font>
    <font>
      <sz val="11"/>
      <color theme="1"/>
      <name val="Calibri"/>
      <family val="2"/>
      <scheme val="minor"/>
    </font>
    <font>
      <b/>
      <sz val="11"/>
      <color theme="1"/>
      <name val="Calibri"/>
      <family val="2"/>
      <scheme val="minor"/>
    </font>
    <font>
      <b/>
      <sz val="10"/>
      <color theme="1"/>
      <name val="Calibri"/>
      <family val="2"/>
      <scheme val="minor"/>
    </font>
    <font>
      <sz val="9"/>
      <color theme="1"/>
      <name val="Calibri"/>
      <family val="2"/>
      <scheme val="minor"/>
    </font>
    <font>
      <b/>
      <sz val="14"/>
      <color theme="1"/>
      <name val="Calibri"/>
      <family val="2"/>
      <scheme val="minor"/>
    </font>
    <font>
      <b/>
      <sz val="9"/>
      <color theme="1"/>
      <name val="Calibri"/>
      <family val="2"/>
      <scheme val="minor"/>
    </font>
    <font>
      <sz val="12"/>
      <name val="新細明體"/>
      <family val="1"/>
      <charset val="136"/>
    </font>
    <font>
      <sz val="9"/>
      <name val="Calibri"/>
      <family val="2"/>
      <scheme val="minor"/>
    </font>
    <font>
      <b/>
      <sz val="9"/>
      <name val="Calibri"/>
      <family val="2"/>
      <scheme val="minor"/>
    </font>
    <font>
      <sz val="12"/>
      <color theme="1"/>
      <name val="Calibri"/>
      <family val="2"/>
      <scheme val="minor"/>
    </font>
    <font>
      <u/>
      <sz val="12"/>
      <color theme="0"/>
      <name val="Arial"/>
      <family val="2"/>
    </font>
    <font>
      <sz val="12"/>
      <color theme="0"/>
      <name val="Arial"/>
      <family val="2"/>
    </font>
    <font>
      <sz val="12"/>
      <color theme="1"/>
      <name val="Arial"/>
      <family val="2"/>
    </font>
    <font>
      <b/>
      <sz val="10"/>
      <color rgb="FFFF0000"/>
      <name val="Calibri"/>
      <family val="2"/>
      <scheme val="minor"/>
    </font>
    <font>
      <b/>
      <sz val="11"/>
      <color rgb="FFFF0000"/>
      <name val="Calibri"/>
      <family val="2"/>
      <scheme val="minor"/>
    </font>
    <font>
      <sz val="10"/>
      <name val="Arial"/>
      <family val="2"/>
    </font>
    <font>
      <sz val="10"/>
      <color indexed="8"/>
      <name val="HP Simplified"/>
      <family val="2"/>
    </font>
    <font>
      <b/>
      <i/>
      <sz val="8"/>
      <color indexed="10"/>
      <name val="HP Simplified"/>
      <family val="2"/>
    </font>
    <font>
      <b/>
      <sz val="10"/>
      <color indexed="9"/>
      <name val="HP Simplified"/>
      <family val="2"/>
    </font>
    <font>
      <b/>
      <sz val="10"/>
      <color indexed="8"/>
      <name val="HP Simplified"/>
      <family val="2"/>
    </font>
    <font>
      <b/>
      <sz val="11"/>
      <color indexed="8"/>
      <name val="HP Simplified"/>
      <family val="2"/>
    </font>
    <font>
      <sz val="11"/>
      <color indexed="8"/>
      <name val="Calibri"/>
      <family val="2"/>
    </font>
    <font>
      <sz val="10"/>
      <name val="HP Simplified"/>
      <family val="2"/>
    </font>
    <font>
      <b/>
      <sz val="10"/>
      <color rgb="FF0070C0"/>
      <name val="HP Simplified"/>
      <family val="2"/>
    </font>
    <font>
      <b/>
      <sz val="10"/>
      <color rgb="FFFF0000"/>
      <name val="HP Simplified"/>
      <family val="2"/>
    </font>
    <font>
      <sz val="10"/>
      <color indexed="10"/>
      <name val="HP Simplified"/>
      <family val="2"/>
    </font>
    <font>
      <sz val="11"/>
      <color theme="1"/>
      <name val="Calibri"/>
      <family val="1"/>
      <charset val="136"/>
      <scheme val="minor"/>
    </font>
    <font>
      <b/>
      <sz val="24"/>
      <color rgb="FFFF0000"/>
      <name val="Calibri"/>
      <family val="2"/>
    </font>
    <font>
      <sz val="18"/>
      <color theme="1"/>
      <name val="Calibri"/>
      <family val="2"/>
      <scheme val="minor"/>
    </font>
    <font>
      <b/>
      <sz val="22"/>
      <color rgb="FFFF0000"/>
      <name val="Calibri"/>
      <family val="2"/>
      <scheme val="minor"/>
    </font>
    <font>
      <b/>
      <sz val="20"/>
      <color rgb="FF333333"/>
      <name val="Calibri"/>
      <family val="2"/>
      <scheme val="minor"/>
    </font>
    <font>
      <sz val="18"/>
      <color rgb="FF333333"/>
      <name val="Calibri"/>
      <family val="2"/>
      <scheme val="minor"/>
    </font>
    <font>
      <b/>
      <sz val="18"/>
      <color rgb="FF000000"/>
      <name val="Calibri"/>
      <family val="2"/>
      <scheme val="minor"/>
    </font>
    <font>
      <b/>
      <i/>
      <u/>
      <sz val="18"/>
      <color rgb="FF666666"/>
      <name val="Calibri"/>
      <family val="2"/>
      <scheme val="minor"/>
    </font>
    <font>
      <sz val="18"/>
      <color rgb="FF666666"/>
      <name val="Calibri"/>
      <family val="2"/>
      <scheme val="minor"/>
    </font>
    <font>
      <vertAlign val="superscript"/>
      <sz val="18"/>
      <color rgb="FF666666"/>
      <name val="Calibri"/>
      <family val="2"/>
      <scheme val="minor"/>
    </font>
    <font>
      <b/>
      <sz val="20"/>
      <color rgb="FF666666"/>
      <name val="Calibri"/>
      <family val="2"/>
      <scheme val="minor"/>
    </font>
    <font>
      <sz val="18"/>
      <color rgb="FF000000"/>
      <name val="Calibri"/>
      <family val="2"/>
      <scheme val="minor"/>
    </font>
    <font>
      <b/>
      <sz val="18"/>
      <color rgb="FF333333"/>
      <name val="Calibri"/>
      <family val="2"/>
      <scheme val="minor"/>
    </font>
    <font>
      <b/>
      <sz val="18"/>
      <color theme="1"/>
      <name val="Calibri"/>
      <family val="2"/>
      <scheme val="minor"/>
    </font>
    <font>
      <sz val="9"/>
      <color rgb="FF333333"/>
      <name val="Arial"/>
      <family val="2"/>
    </font>
    <font>
      <b/>
      <sz val="18"/>
      <color rgb="FF666666"/>
      <name val="Calibri"/>
      <family val="2"/>
      <scheme val="minor"/>
    </font>
    <font>
      <u/>
      <sz val="16"/>
      <color theme="0"/>
      <name val="Arial"/>
      <family val="2"/>
    </font>
    <font>
      <sz val="16"/>
      <color theme="0"/>
      <name val="Arial"/>
      <family val="2"/>
    </font>
    <font>
      <sz val="16"/>
      <color theme="1"/>
      <name val="Arial"/>
      <family val="2"/>
    </font>
    <font>
      <sz val="16"/>
      <color theme="1"/>
      <name val="Calibri"/>
      <family val="2"/>
      <scheme val="minor"/>
    </font>
    <font>
      <b/>
      <sz val="20"/>
      <color rgb="FF333333"/>
      <name val="Arial"/>
      <family val="2"/>
    </font>
    <font>
      <b/>
      <sz val="20"/>
      <color theme="1"/>
      <name val="Calibri"/>
      <family val="2"/>
      <scheme val="minor"/>
    </font>
    <font>
      <b/>
      <sz val="18"/>
      <color rgb="FF333333"/>
      <name val="Arial"/>
      <family val="2"/>
    </font>
    <font>
      <vertAlign val="superscript"/>
      <sz val="18"/>
      <color rgb="FF333333"/>
      <name val="Calibri"/>
      <family val="2"/>
      <scheme val="minor"/>
    </font>
    <font>
      <b/>
      <sz val="18"/>
      <name val="Calibri"/>
      <family val="2"/>
      <scheme val="minor"/>
    </font>
    <font>
      <b/>
      <sz val="16"/>
      <color indexed="62"/>
      <name val="HP Simplified"/>
      <family val="2"/>
    </font>
    <font>
      <b/>
      <sz val="10"/>
      <name val="HP Simplified"/>
      <family val="2"/>
    </font>
    <font>
      <b/>
      <sz val="16"/>
      <color indexed="9"/>
      <name val="HP Simplified"/>
      <family val="2"/>
    </font>
    <font>
      <sz val="11"/>
      <name val="HP Simplified"/>
      <family val="2"/>
    </font>
    <font>
      <b/>
      <sz val="11"/>
      <color rgb="FF0070C0"/>
      <name val="HP Simplified"/>
      <family val="2"/>
    </font>
    <font>
      <sz val="9"/>
      <color indexed="8"/>
      <name val="Calibri"/>
      <family val="2"/>
    </font>
    <font>
      <b/>
      <sz val="24"/>
      <name val="Calibri"/>
      <family val="2"/>
    </font>
    <font>
      <sz val="22"/>
      <color theme="1"/>
      <name val="Calibri"/>
      <family val="2"/>
      <scheme val="minor"/>
    </font>
    <font>
      <b/>
      <sz val="22"/>
      <name val="Calibri"/>
      <family val="2"/>
    </font>
    <font>
      <b/>
      <sz val="24"/>
      <color rgb="FF002060"/>
      <name val="Calibri"/>
      <family val="2"/>
    </font>
    <font>
      <sz val="24"/>
      <name val="Calibri"/>
      <family val="2"/>
    </font>
    <font>
      <b/>
      <sz val="24"/>
      <color theme="1"/>
      <name val="Calibri"/>
      <family val="2"/>
    </font>
    <font>
      <b/>
      <sz val="24"/>
      <color indexed="10"/>
      <name val="Calibri"/>
      <family val="2"/>
    </font>
    <font>
      <sz val="24"/>
      <color indexed="8"/>
      <name val="Calibri"/>
      <family val="2"/>
    </font>
    <font>
      <sz val="24"/>
      <color theme="1"/>
      <name val="Calibri"/>
      <family val="2"/>
    </font>
    <font>
      <sz val="24"/>
      <color rgb="FFFF0000"/>
      <name val="Calibri"/>
      <family val="2"/>
    </font>
    <font>
      <b/>
      <sz val="24"/>
      <color indexed="18"/>
      <name val="Calibri"/>
      <family val="2"/>
    </font>
    <font>
      <b/>
      <i/>
      <sz val="36"/>
      <name val="Calibri"/>
      <family val="2"/>
      <scheme val="minor"/>
    </font>
    <font>
      <sz val="22"/>
      <color theme="1"/>
      <name val="Calibri"/>
      <family val="2"/>
    </font>
    <font>
      <sz val="24"/>
      <color theme="1"/>
      <name val="Calibri"/>
      <family val="2"/>
      <scheme val="minor"/>
    </font>
    <font>
      <b/>
      <sz val="24"/>
      <color rgb="FF002060"/>
      <name val="Calibri"/>
      <family val="2"/>
      <scheme val="minor"/>
    </font>
    <font>
      <b/>
      <sz val="22"/>
      <color theme="1"/>
      <name val="Calibri"/>
      <family val="2"/>
      <scheme val="minor"/>
    </font>
    <font>
      <b/>
      <sz val="24"/>
      <color theme="1"/>
      <name val="Calibri"/>
      <family val="2"/>
      <scheme val="minor"/>
    </font>
    <font>
      <sz val="22"/>
      <name val="Calibri"/>
      <family val="2"/>
    </font>
    <font>
      <b/>
      <sz val="22"/>
      <color rgb="FFFF0000"/>
      <name val="Calibri"/>
      <family val="2"/>
    </font>
    <font>
      <b/>
      <sz val="24"/>
      <color theme="3" tint="-0.249977111117893"/>
      <name val="Calibri"/>
      <family val="2"/>
      <scheme val="minor"/>
    </font>
    <font>
      <b/>
      <i/>
      <sz val="36"/>
      <color indexed="8"/>
      <name val="Calibri"/>
      <family val="2"/>
    </font>
    <font>
      <b/>
      <sz val="24"/>
      <color indexed="8"/>
      <name val="Calibri"/>
      <family val="2"/>
    </font>
    <font>
      <u/>
      <sz val="12"/>
      <color theme="10"/>
      <name val="新細明體"/>
      <family val="1"/>
      <charset val="136"/>
    </font>
    <font>
      <b/>
      <sz val="14"/>
      <color rgb="FFFF0000"/>
      <name val="Calibri"/>
      <family val="2"/>
      <scheme val="minor"/>
    </font>
    <font>
      <b/>
      <sz val="11"/>
      <color rgb="FF333333"/>
      <name val="Calibri"/>
      <family val="2"/>
    </font>
    <font>
      <b/>
      <sz val="11"/>
      <color rgb="FF000000"/>
      <name val="Calibri"/>
      <family val="2"/>
    </font>
    <font>
      <b/>
      <sz val="14"/>
      <color rgb="FF333333"/>
      <name val="Calibri"/>
      <family val="2"/>
    </font>
    <font>
      <sz val="11"/>
      <color rgb="FF000000"/>
      <name val="Calibri"/>
      <family val="2"/>
    </font>
    <font>
      <sz val="10"/>
      <color rgb="FF000000"/>
      <name val="Calibri"/>
      <family val="2"/>
    </font>
    <font>
      <b/>
      <sz val="10"/>
      <color rgb="FF333333"/>
      <name val="Calibri"/>
      <family val="2"/>
    </font>
    <font>
      <b/>
      <i/>
      <sz val="11"/>
      <color rgb="FF333333"/>
      <name val="Calibri"/>
      <family val="2"/>
    </font>
    <font>
      <b/>
      <i/>
      <sz val="11"/>
      <color rgb="FF000000"/>
      <name val="Calibri"/>
      <family val="2"/>
    </font>
    <font>
      <b/>
      <i/>
      <sz val="11"/>
      <color rgb="FF333333"/>
      <name val="Arial"/>
      <family val="2"/>
    </font>
    <font>
      <i/>
      <sz val="12"/>
      <color indexed="8"/>
      <name val="Calibri"/>
      <family val="2"/>
    </font>
    <font>
      <b/>
      <sz val="24"/>
      <color rgb="FFFF0000"/>
      <name val="Calibri"/>
      <family val="2"/>
      <scheme val="minor"/>
    </font>
    <font>
      <b/>
      <i/>
      <sz val="36"/>
      <color rgb="FFFF0000"/>
      <name val="Calibri"/>
      <family val="2"/>
      <scheme val="minor"/>
    </font>
    <font>
      <b/>
      <sz val="24"/>
      <color rgb="FFFF0000"/>
      <name val="Arial"/>
      <family val="2"/>
    </font>
    <font>
      <b/>
      <sz val="24"/>
      <color theme="1"/>
      <name val="Arial"/>
      <family val="2"/>
    </font>
    <font>
      <b/>
      <i/>
      <sz val="36"/>
      <color rgb="FFFF0000"/>
      <name val="Calibri"/>
      <family val="2"/>
    </font>
    <font>
      <b/>
      <sz val="36"/>
      <color rgb="FF002060"/>
      <name val="Calibri"/>
      <family val="2"/>
    </font>
    <font>
      <u/>
      <sz val="25"/>
      <color rgb="FFFF0000"/>
      <name val="Arial"/>
      <family val="2"/>
    </font>
    <font>
      <sz val="25"/>
      <color rgb="FFFF0000"/>
      <name val="Arial"/>
      <family val="2"/>
    </font>
    <font>
      <sz val="25"/>
      <color rgb="FFFF0000"/>
      <name val="Calibri"/>
      <family val="2"/>
      <scheme val="minor"/>
    </font>
    <font>
      <b/>
      <sz val="11"/>
      <color theme="0"/>
      <name val="Calibri"/>
      <family val="2"/>
      <scheme val="minor"/>
    </font>
    <font>
      <sz val="11"/>
      <name val="Calibri"/>
      <family val="2"/>
      <scheme val="minor"/>
    </font>
    <font>
      <b/>
      <sz val="11"/>
      <name val="Calibri"/>
      <family val="2"/>
      <scheme val="minor"/>
    </font>
    <font>
      <b/>
      <sz val="14"/>
      <color rgb="FFFF0000"/>
      <name val="Arial"/>
      <family val="2"/>
    </font>
    <font>
      <sz val="10"/>
      <color theme="1"/>
      <name val="Calibri"/>
      <family val="2"/>
      <scheme val="minor"/>
    </font>
    <font>
      <sz val="10"/>
      <color rgb="FFFF0000"/>
      <name val="Calibri"/>
      <family val="2"/>
      <scheme val="minor"/>
    </font>
    <font>
      <sz val="10"/>
      <name val="Calibri"/>
      <family val="2"/>
      <scheme val="minor"/>
    </font>
    <font>
      <u/>
      <sz val="8"/>
      <color rgb="FFFF0000"/>
      <name val="Arial"/>
      <family val="2"/>
    </font>
    <font>
      <sz val="8"/>
      <color rgb="FFFF0000"/>
      <name val="Arial"/>
      <family val="2"/>
    </font>
    <font>
      <sz val="8"/>
      <color rgb="FFFF0000"/>
      <name val="Calibri"/>
      <family val="2"/>
      <scheme val="minor"/>
    </font>
    <font>
      <sz val="8"/>
      <color theme="1"/>
      <name val="Calibri"/>
      <family val="2"/>
      <scheme val="minor"/>
    </font>
    <font>
      <b/>
      <sz val="22"/>
      <color theme="0"/>
      <name val="Calibri"/>
      <family val="2"/>
      <scheme val="minor"/>
    </font>
    <font>
      <b/>
      <sz val="14"/>
      <name val="Calibri"/>
      <family val="2"/>
      <scheme val="minor"/>
    </font>
    <font>
      <b/>
      <sz val="10"/>
      <name val="Calibri"/>
      <family val="2"/>
      <scheme val="minor"/>
    </font>
    <font>
      <b/>
      <sz val="11"/>
      <color theme="7"/>
      <name val="Calibri"/>
      <family val="2"/>
      <scheme val="minor"/>
    </font>
    <font>
      <b/>
      <i/>
      <sz val="11"/>
      <color theme="1"/>
      <name val="Calibri"/>
      <family val="2"/>
      <scheme val="minor"/>
    </font>
    <font>
      <b/>
      <sz val="20"/>
      <color indexed="9"/>
      <name val="HP Simplified"/>
      <family val="2"/>
    </font>
    <font>
      <b/>
      <u/>
      <sz val="28"/>
      <color indexed="49"/>
      <name val="Calibri"/>
      <family val="2"/>
    </font>
    <font>
      <b/>
      <u/>
      <sz val="24"/>
      <color indexed="49"/>
      <name val="Trebuchet MS"/>
      <family val="2"/>
    </font>
    <font>
      <b/>
      <sz val="11"/>
      <color indexed="9"/>
      <name val="Calibri"/>
      <family val="2"/>
    </font>
    <font>
      <sz val="11"/>
      <color indexed="9"/>
      <name val="Calibri"/>
      <family val="2"/>
    </font>
    <font>
      <b/>
      <sz val="14"/>
      <color indexed="8"/>
      <name val="Calibri"/>
      <family val="2"/>
    </font>
    <font>
      <b/>
      <sz val="9"/>
      <color indexed="8"/>
      <name val="Calibri"/>
      <family val="2"/>
    </font>
    <font>
      <sz val="9"/>
      <name val="Calibri"/>
      <family val="2"/>
    </font>
    <font>
      <b/>
      <sz val="9"/>
      <color indexed="30"/>
      <name val="Calibri"/>
      <family val="2"/>
    </font>
    <font>
      <sz val="16"/>
      <color indexed="8"/>
      <name val="HP Simplified"/>
      <family val="2"/>
    </font>
    <font>
      <sz val="10"/>
      <color indexed="9"/>
      <name val="HP Simplified"/>
      <family val="2"/>
    </font>
    <font>
      <b/>
      <sz val="10"/>
      <color indexed="10"/>
      <name val="HP Simplified"/>
      <family val="2"/>
    </font>
    <font>
      <sz val="10"/>
      <color rgb="FF0070C0"/>
      <name val="HP Simplified"/>
      <family val="2"/>
    </font>
    <font>
      <sz val="11"/>
      <color indexed="10"/>
      <name val="Calibri"/>
      <family val="2"/>
    </font>
    <font>
      <b/>
      <sz val="10"/>
      <color theme="1"/>
      <name val="HP Simplified"/>
      <family val="2"/>
    </font>
    <font>
      <sz val="10"/>
      <color theme="1"/>
      <name val="HP Simplified"/>
      <family val="2"/>
    </font>
    <font>
      <sz val="11"/>
      <color theme="1"/>
      <name val="Arial"/>
      <family val="2"/>
    </font>
    <font>
      <sz val="8"/>
      <name val="Arial"/>
      <family val="2"/>
    </font>
    <font>
      <b/>
      <sz val="11"/>
      <color theme="1"/>
      <name val="Arial"/>
      <family val="2"/>
    </font>
    <font>
      <b/>
      <sz val="8"/>
      <color theme="0"/>
      <name val="Arial"/>
      <family val="2"/>
    </font>
    <font>
      <b/>
      <sz val="8"/>
      <name val="Arial"/>
      <family val="2"/>
    </font>
    <font>
      <b/>
      <sz val="22"/>
      <color theme="1"/>
      <name val="Arial"/>
      <family val="2"/>
    </font>
    <font>
      <sz val="8"/>
      <color rgb="FF009ED6"/>
      <name val="Arial"/>
      <family val="2"/>
    </font>
    <font>
      <sz val="22"/>
      <color theme="1"/>
      <name val="Arial"/>
      <family val="2"/>
    </font>
    <font>
      <sz val="36"/>
      <color theme="1"/>
      <name val="Arial"/>
      <family val="2"/>
    </font>
    <font>
      <sz val="8"/>
      <color rgb="FFCC00CC"/>
      <name val="Arial"/>
      <family val="2"/>
    </font>
    <font>
      <sz val="8"/>
      <color rgb="FF0033CC"/>
      <name val="Arial"/>
      <family val="2"/>
    </font>
    <font>
      <sz val="8"/>
      <color rgb="FF0000FF"/>
      <name val="Arial"/>
      <family val="2"/>
    </font>
    <font>
      <b/>
      <sz val="20"/>
      <color theme="1"/>
      <name val="Arial"/>
      <family val="2"/>
    </font>
    <font>
      <sz val="12"/>
      <color rgb="FFFF0000"/>
      <name val="Arial"/>
      <family val="2"/>
    </font>
    <font>
      <sz val="12"/>
      <name val="Arial"/>
      <family val="2"/>
    </font>
    <font>
      <b/>
      <sz val="12"/>
      <name val="Arial"/>
      <family val="2"/>
    </font>
    <font>
      <b/>
      <sz val="9"/>
      <color indexed="10"/>
      <name val="Calibri"/>
      <family val="2"/>
    </font>
    <font>
      <sz val="9"/>
      <color indexed="10"/>
      <name val="Calibri"/>
      <family val="2"/>
    </font>
    <font>
      <b/>
      <sz val="12"/>
      <color theme="1"/>
      <name val="Calibri"/>
      <family val="2"/>
      <scheme val="minor"/>
    </font>
    <font>
      <sz val="14"/>
      <color theme="1"/>
      <name val="Calibri"/>
      <family val="2"/>
      <scheme val="minor"/>
    </font>
  </fonts>
  <fills count="41">
    <fill>
      <patternFill patternType="none"/>
    </fill>
    <fill>
      <patternFill patternType="gray125"/>
    </fill>
    <fill>
      <patternFill patternType="solid">
        <fgColor rgb="FF92D050"/>
        <bgColor indexed="64"/>
      </patternFill>
    </fill>
    <fill>
      <patternFill patternType="solid">
        <fgColor theme="7" tint="0.59999389629810485"/>
        <bgColor indexed="64"/>
      </patternFill>
    </fill>
    <fill>
      <patternFill patternType="solid">
        <fgColor rgb="FFFFFF00"/>
        <bgColor indexed="64"/>
      </patternFill>
    </fill>
    <fill>
      <patternFill patternType="solid">
        <fgColor theme="0"/>
        <bgColor indexed="64"/>
      </patternFill>
    </fill>
    <fill>
      <patternFill patternType="solid">
        <fgColor rgb="FFFF0000"/>
        <bgColor indexed="64"/>
      </patternFill>
    </fill>
    <fill>
      <patternFill patternType="solid">
        <fgColor rgb="FF00B0F0"/>
        <bgColor indexed="64"/>
      </patternFill>
    </fill>
    <fill>
      <patternFill patternType="solid">
        <fgColor theme="3" tint="0.79998168889431442"/>
        <bgColor indexed="64"/>
      </patternFill>
    </fill>
    <fill>
      <patternFill patternType="solid">
        <fgColor rgb="FFFFC000"/>
        <bgColor indexed="64"/>
      </patternFill>
    </fill>
    <fill>
      <patternFill patternType="solid">
        <fgColor indexed="56"/>
        <bgColor indexed="64"/>
      </patternFill>
    </fill>
    <fill>
      <patternFill patternType="solid">
        <fgColor indexed="9"/>
        <bgColor indexed="64"/>
      </patternFill>
    </fill>
    <fill>
      <patternFill patternType="solid">
        <fgColor indexed="44"/>
        <bgColor indexed="64"/>
      </patternFill>
    </fill>
    <fill>
      <patternFill patternType="solid">
        <fgColor indexed="43"/>
        <bgColor indexed="64"/>
      </patternFill>
    </fill>
    <fill>
      <patternFill patternType="solid">
        <fgColor rgb="FFFFFF99"/>
        <bgColor indexed="64"/>
      </patternFill>
    </fill>
    <fill>
      <patternFill patternType="solid">
        <fgColor rgb="FF0070C0"/>
        <bgColor indexed="64"/>
      </patternFill>
    </fill>
    <fill>
      <patternFill patternType="solid">
        <fgColor theme="1"/>
        <bgColor indexed="64"/>
      </patternFill>
    </fill>
    <fill>
      <patternFill patternType="solid">
        <fgColor indexed="8"/>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rgb="FFFFFFFF"/>
        <bgColor indexed="64"/>
      </patternFill>
    </fill>
    <fill>
      <patternFill patternType="solid">
        <fgColor rgb="FF8DB4E2"/>
        <bgColor indexed="64"/>
      </patternFill>
    </fill>
    <fill>
      <patternFill patternType="solid">
        <fgColor rgb="FFBFBFBF"/>
        <bgColor indexed="64"/>
      </patternFill>
    </fill>
    <fill>
      <patternFill patternType="solid">
        <fgColor theme="3" tint="0.39997558519241921"/>
        <bgColor indexed="64"/>
      </patternFill>
    </fill>
    <fill>
      <patternFill patternType="solid">
        <fgColor theme="8" tint="0.79998168889431442"/>
        <bgColor indexed="64"/>
      </patternFill>
    </fill>
    <fill>
      <patternFill patternType="solid">
        <fgColor theme="5" tint="0.39997558519241921"/>
        <bgColor indexed="64"/>
      </patternFill>
    </fill>
    <fill>
      <patternFill patternType="solid">
        <fgColor theme="4" tint="0.79998168889431442"/>
        <bgColor indexed="64"/>
      </patternFill>
    </fill>
    <fill>
      <patternFill patternType="solid">
        <fgColor theme="7" tint="0.39997558519241921"/>
        <bgColor indexed="64"/>
      </patternFill>
    </fill>
    <fill>
      <patternFill patternType="solid">
        <fgColor theme="7" tint="-0.249977111117893"/>
        <bgColor indexed="64"/>
      </patternFill>
    </fill>
    <fill>
      <patternFill patternType="solid">
        <fgColor theme="7" tint="0.79998168889431442"/>
        <bgColor indexed="64"/>
      </patternFill>
    </fill>
    <fill>
      <patternFill patternType="solid">
        <fgColor theme="6" tint="0.59999389629810485"/>
        <bgColor indexed="64"/>
      </patternFill>
    </fill>
    <fill>
      <patternFill patternType="solid">
        <fgColor theme="3" tint="0.59999389629810485"/>
        <bgColor indexed="64"/>
      </patternFill>
    </fill>
    <fill>
      <patternFill patternType="solid">
        <fgColor rgb="FF002060"/>
        <bgColor indexed="64"/>
      </patternFill>
    </fill>
    <fill>
      <patternFill patternType="solid">
        <fgColor indexed="50"/>
        <bgColor indexed="64"/>
      </patternFill>
    </fill>
    <fill>
      <patternFill patternType="solid">
        <fgColor indexed="13"/>
        <bgColor indexed="64"/>
      </patternFill>
    </fill>
    <fill>
      <patternFill patternType="solid">
        <fgColor theme="5" tint="-0.249977111117893"/>
        <bgColor indexed="64"/>
      </patternFill>
    </fill>
    <fill>
      <patternFill patternType="solid">
        <fgColor rgb="FF00B050"/>
        <bgColor indexed="64"/>
      </patternFill>
    </fill>
    <fill>
      <patternFill patternType="solid">
        <fgColor theme="5" tint="-0.499984740745262"/>
        <bgColor indexed="64"/>
      </patternFill>
    </fill>
    <fill>
      <patternFill patternType="solid">
        <fgColor theme="8" tint="0.59999389629810485"/>
        <bgColor indexed="64"/>
      </patternFill>
    </fill>
    <fill>
      <patternFill patternType="solid">
        <fgColor theme="6" tint="0.79998168889431442"/>
        <bgColor indexed="64"/>
      </patternFill>
    </fill>
    <fill>
      <patternFill patternType="solid">
        <fgColor theme="9" tint="0.39997558519241921"/>
        <bgColor indexed="64"/>
      </patternFill>
    </fill>
  </fills>
  <borders count="42">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right/>
      <top style="medium">
        <color indexed="64"/>
      </top>
      <bottom/>
      <diagonal/>
    </border>
    <border>
      <left style="medium">
        <color indexed="64"/>
      </left>
      <right style="thin">
        <color indexed="64"/>
      </right>
      <top/>
      <bottom/>
      <diagonal/>
    </border>
    <border>
      <left/>
      <right/>
      <top/>
      <bottom style="medium">
        <color indexed="64"/>
      </bottom>
      <diagonal/>
    </border>
    <border>
      <left style="thin">
        <color indexed="64"/>
      </left>
      <right style="thin">
        <color indexed="64"/>
      </right>
      <top style="medium">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bottom/>
      <diagonal/>
    </border>
    <border>
      <left style="thin">
        <color theme="1" tint="0.499984740745262"/>
      </left>
      <right style="thin">
        <color theme="1" tint="0.499984740745262"/>
      </right>
      <top style="thin">
        <color theme="1" tint="0.499984740745262"/>
      </top>
      <bottom/>
      <diagonal/>
    </border>
  </borders>
  <cellStyleXfs count="40">
    <xf numFmtId="0" fontId="0" fillId="0" borderId="0"/>
    <xf numFmtId="43" fontId="1" fillId="0" borderId="0" applyFont="0" applyFill="0" applyBorder="0" applyAlignment="0" applyProtection="0"/>
    <xf numFmtId="0" fontId="7" fillId="0" borderId="0"/>
    <xf numFmtId="0" fontId="10" fillId="0" borderId="0"/>
    <xf numFmtId="0" fontId="16" fillId="0" borderId="0"/>
    <xf numFmtId="9" fontId="22" fillId="0" borderId="0" applyFont="0" applyFill="0" applyBorder="0" applyAlignment="0" applyProtection="0"/>
    <xf numFmtId="43" fontId="22" fillId="0" borderId="0" applyFont="0" applyFill="0" applyBorder="0" applyAlignment="0" applyProtection="0"/>
    <xf numFmtId="0" fontId="7" fillId="0" borderId="0"/>
    <xf numFmtId="166" fontId="7" fillId="0" borderId="0" applyFont="0" applyFill="0" applyBorder="0" applyAlignment="0" applyProtection="0">
      <alignment vertical="center"/>
    </xf>
    <xf numFmtId="0" fontId="27" fillId="0" borderId="0"/>
    <xf numFmtId="43" fontId="22" fillId="0" borderId="0" applyFont="0" applyFill="0" applyBorder="0" applyAlignment="0" applyProtection="0"/>
    <xf numFmtId="166" fontId="7" fillId="0" borderId="0" applyFont="0" applyFill="0" applyBorder="0" applyAlignment="0" applyProtection="0">
      <alignment vertical="center"/>
    </xf>
    <xf numFmtId="0" fontId="16" fillId="0" borderId="0"/>
    <xf numFmtId="44" fontId="16" fillId="0" borderId="0" applyFont="0" applyFill="0" applyBorder="0" applyAlignment="0" applyProtection="0"/>
    <xf numFmtId="0" fontId="1" fillId="0" borderId="0"/>
    <xf numFmtId="0" fontId="16" fillId="0" borderId="0"/>
    <xf numFmtId="0" fontId="16" fillId="0" borderId="0"/>
    <xf numFmtId="0" fontId="27" fillId="0" borderId="0"/>
    <xf numFmtId="0" fontId="16" fillId="0" borderId="0"/>
    <xf numFmtId="0" fontId="16" fillId="0" borderId="0"/>
    <xf numFmtId="0" fontId="16" fillId="0" borderId="0"/>
    <xf numFmtId="0" fontId="16" fillId="0" borderId="0"/>
    <xf numFmtId="0" fontId="16" fillId="0" borderId="0"/>
    <xf numFmtId="0" fontId="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80" fillId="0" borderId="0" applyNumberFormat="0" applyFill="0" applyBorder="0" applyAlignment="0" applyProtection="0">
      <alignment vertical="center"/>
    </xf>
    <xf numFmtId="0" fontId="16" fillId="0" borderId="0"/>
    <xf numFmtId="169" fontId="1" fillId="0" borderId="0"/>
  </cellStyleXfs>
  <cellXfs count="1088">
    <xf numFmtId="0" fontId="0" fillId="0" borderId="0" xfId="0"/>
    <xf numFmtId="0" fontId="4" fillId="0" borderId="0" xfId="0" applyFont="1" applyAlignment="1">
      <alignment horizontal="center" vertical="center" wrapText="1"/>
    </xf>
    <xf numFmtId="0" fontId="4" fillId="0" borderId="0" xfId="0" applyFont="1" applyAlignment="1">
      <alignment horizontal="center" vertical="center"/>
    </xf>
    <xf numFmtId="0" fontId="4" fillId="0" borderId="2" xfId="0" applyFont="1" applyBorder="1" applyAlignment="1">
      <alignment horizontal="center" vertical="center"/>
    </xf>
    <xf numFmtId="0" fontId="4" fillId="0" borderId="2" xfId="0" applyFont="1" applyFill="1" applyBorder="1" applyAlignment="1">
      <alignment horizontal="center" vertical="center"/>
    </xf>
    <xf numFmtId="0" fontId="4" fillId="0" borderId="2" xfId="0" applyFont="1" applyFill="1" applyBorder="1" applyAlignment="1">
      <alignment horizontal="center" vertical="center" wrapText="1"/>
    </xf>
    <xf numFmtId="0" fontId="4" fillId="0" borderId="0" xfId="0" applyFont="1" applyFill="1" applyAlignment="1">
      <alignment horizontal="center" vertical="center"/>
    </xf>
    <xf numFmtId="2" fontId="4" fillId="0" borderId="2" xfId="0" applyNumberFormat="1" applyFont="1" applyFill="1" applyBorder="1" applyAlignment="1">
      <alignment horizontal="center" vertical="center"/>
    </xf>
    <xf numFmtId="0" fontId="4" fillId="0" borderId="2" xfId="0" applyFont="1" applyFill="1" applyBorder="1" applyAlignment="1">
      <alignment horizontal="left" vertical="top" wrapText="1"/>
    </xf>
    <xf numFmtId="164" fontId="8" fillId="0" borderId="2" xfId="2" applyNumberFormat="1" applyFont="1" applyFill="1" applyBorder="1" applyAlignment="1">
      <alignment horizontal="center" vertical="center" wrapText="1"/>
    </xf>
    <xf numFmtId="0" fontId="4" fillId="0" borderId="0" xfId="0" applyFont="1" applyBorder="1" applyAlignment="1">
      <alignment horizontal="center" vertical="center"/>
    </xf>
    <xf numFmtId="0" fontId="8" fillId="0" borderId="2" xfId="0" applyFont="1" applyFill="1" applyBorder="1" applyAlignment="1">
      <alignment horizontal="center" vertical="center" wrapText="1"/>
    </xf>
    <xf numFmtId="0" fontId="4" fillId="0" borderId="6" xfId="0" applyFont="1" applyFill="1" applyBorder="1" applyAlignment="1">
      <alignment horizontal="left" vertical="top" wrapText="1"/>
    </xf>
    <xf numFmtId="0" fontId="5" fillId="3" borderId="9" xfId="0" applyFont="1" applyFill="1" applyBorder="1" applyAlignment="1">
      <alignment vertical="center"/>
    </xf>
    <xf numFmtId="0" fontId="4" fillId="3" borderId="2" xfId="0" applyFont="1" applyFill="1" applyBorder="1" applyAlignment="1">
      <alignment horizontal="center" vertical="center"/>
    </xf>
    <xf numFmtId="0" fontId="4" fillId="3" borderId="0" xfId="0" applyFont="1" applyFill="1" applyAlignment="1">
      <alignment horizontal="center" vertical="center"/>
    </xf>
    <xf numFmtId="0" fontId="4" fillId="5" borderId="2" xfId="0" applyFont="1" applyFill="1" applyBorder="1" applyAlignment="1">
      <alignment horizontal="center" vertical="center" wrapText="1"/>
    </xf>
    <xf numFmtId="0" fontId="4" fillId="5" borderId="2" xfId="0" applyFont="1" applyFill="1" applyBorder="1" applyAlignment="1">
      <alignment horizontal="left" vertical="top" wrapText="1"/>
    </xf>
    <xf numFmtId="165" fontId="4" fillId="0" borderId="2" xfId="1" applyNumberFormat="1" applyFont="1" applyFill="1" applyBorder="1" applyAlignment="1">
      <alignment horizontal="center" vertical="center"/>
    </xf>
    <xf numFmtId="0" fontId="4" fillId="2" borderId="2" xfId="0" applyFont="1" applyFill="1" applyBorder="1" applyAlignment="1">
      <alignment horizontal="center" vertical="center"/>
    </xf>
    <xf numFmtId="0" fontId="4" fillId="2" borderId="2" xfId="0" applyFont="1" applyFill="1" applyBorder="1" applyAlignment="1">
      <alignment horizontal="center" vertical="center" wrapText="1"/>
    </xf>
    <xf numFmtId="165" fontId="4" fillId="2" borderId="2" xfId="1" applyNumberFormat="1" applyFont="1" applyFill="1" applyBorder="1" applyAlignment="1">
      <alignment horizontal="center" vertical="center"/>
    </xf>
    <xf numFmtId="0" fontId="4" fillId="2" borderId="3" xfId="0" applyFont="1" applyFill="1" applyBorder="1" applyAlignment="1">
      <alignment horizontal="center" vertical="center" wrapText="1"/>
    </xf>
    <xf numFmtId="0" fontId="4" fillId="2" borderId="2" xfId="0" applyFont="1" applyFill="1" applyBorder="1" applyAlignment="1">
      <alignment horizontal="left" vertical="top" wrapText="1"/>
    </xf>
    <xf numFmtId="0" fontId="4" fillId="5" borderId="0" xfId="0" applyFont="1" applyFill="1" applyAlignment="1">
      <alignment horizontal="center" vertical="center"/>
    </xf>
    <xf numFmtId="0" fontId="4" fillId="2" borderId="0" xfId="0" applyFont="1" applyFill="1" applyAlignment="1">
      <alignment horizontal="center" vertical="center"/>
    </xf>
    <xf numFmtId="165" fontId="8" fillId="0" borderId="2" xfId="1" applyNumberFormat="1" applyFont="1" applyFill="1" applyBorder="1" applyAlignment="1">
      <alignment horizontal="center" vertical="center"/>
    </xf>
    <xf numFmtId="165" fontId="8" fillId="5" borderId="2" xfId="1" applyNumberFormat="1" applyFont="1" applyFill="1" applyBorder="1" applyAlignment="1">
      <alignment horizontal="center" vertical="center"/>
    </xf>
    <xf numFmtId="165" fontId="8" fillId="2" borderId="2" xfId="1" applyNumberFormat="1" applyFont="1" applyFill="1" applyBorder="1" applyAlignment="1">
      <alignment horizontal="center" vertical="center"/>
    </xf>
    <xf numFmtId="0" fontId="11" fillId="6" borderId="0" xfId="3" applyFont="1" applyFill="1"/>
    <xf numFmtId="0" fontId="12" fillId="6" borderId="0" xfId="3" applyFont="1" applyFill="1"/>
    <xf numFmtId="0" fontId="13" fillId="6" borderId="0" xfId="3" applyFont="1" applyFill="1"/>
    <xf numFmtId="0" fontId="10" fillId="6" borderId="0" xfId="3" applyFont="1" applyFill="1"/>
    <xf numFmtId="0" fontId="10" fillId="0" borderId="0" xfId="3" applyFont="1"/>
    <xf numFmtId="0" fontId="17" fillId="11" borderId="0" xfId="0" applyFont="1" applyFill="1"/>
    <xf numFmtId="0" fontId="17" fillId="11" borderId="0" xfId="0" applyFont="1" applyFill="1" applyAlignment="1">
      <alignment horizontal="center"/>
    </xf>
    <xf numFmtId="0" fontId="18" fillId="11" borderId="0" xfId="0" applyFont="1" applyFill="1" applyAlignment="1">
      <alignment horizontal="center"/>
    </xf>
    <xf numFmtId="0" fontId="26" fillId="11" borderId="0" xfId="0" applyFont="1" applyFill="1" applyAlignment="1">
      <alignment horizontal="center"/>
    </xf>
    <xf numFmtId="0" fontId="17" fillId="11" borderId="0" xfId="0" applyFont="1" applyFill="1" applyAlignment="1">
      <alignment vertical="center"/>
    </xf>
    <xf numFmtId="0" fontId="29" fillId="0" borderId="0" xfId="3" applyFont="1"/>
    <xf numFmtId="0" fontId="30" fillId="0" borderId="0" xfId="3" applyFont="1"/>
    <xf numFmtId="0" fontId="30" fillId="0" borderId="0" xfId="3" applyFont="1" applyAlignment="1">
      <alignment vertical="center"/>
    </xf>
    <xf numFmtId="0" fontId="32" fillId="0" borderId="0" xfId="3" applyFont="1" applyAlignment="1">
      <alignment horizontal="left" vertical="center" wrapText="1"/>
    </xf>
    <xf numFmtId="0" fontId="29" fillId="0" borderId="0" xfId="3" applyFont="1" applyAlignment="1">
      <alignment horizontal="left" vertical="center" wrapText="1"/>
    </xf>
    <xf numFmtId="0" fontId="33" fillId="0" borderId="0" xfId="3" applyFont="1" applyAlignment="1">
      <alignment horizontal="center" vertical="center" wrapText="1"/>
    </xf>
    <xf numFmtId="0" fontId="33" fillId="0" borderId="0" xfId="3" applyFont="1" applyAlignment="1">
      <alignment horizontal="left" vertical="center" wrapText="1"/>
    </xf>
    <xf numFmtId="0" fontId="34" fillId="0" borderId="0" xfId="3" applyFont="1" applyAlignment="1">
      <alignment horizontal="left" vertical="center" wrapText="1"/>
    </xf>
    <xf numFmtId="0" fontId="35" fillId="0" borderId="0" xfId="3" applyFont="1" applyAlignment="1">
      <alignment vertical="center" wrapText="1"/>
    </xf>
    <xf numFmtId="0" fontId="37" fillId="0" borderId="0" xfId="3" applyFont="1" applyAlignment="1">
      <alignment vertical="center" wrapText="1"/>
    </xf>
    <xf numFmtId="8" fontId="33" fillId="0" borderId="0" xfId="3" applyNumberFormat="1" applyFont="1" applyAlignment="1">
      <alignment horizontal="left" vertical="center" wrapText="1"/>
    </xf>
    <xf numFmtId="0" fontId="38" fillId="0" borderId="0" xfId="3" applyFont="1" applyAlignment="1">
      <alignment horizontal="left" vertical="center" wrapText="1" indent="4"/>
    </xf>
    <xf numFmtId="0" fontId="31" fillId="0" borderId="0" xfId="3" applyFont="1" applyAlignment="1">
      <alignment vertical="center" wrapText="1"/>
    </xf>
    <xf numFmtId="0" fontId="39" fillId="0" borderId="0" xfId="3" applyFont="1" applyAlignment="1">
      <alignment vertical="center" wrapText="1"/>
    </xf>
    <xf numFmtId="0" fontId="40" fillId="0" borderId="0" xfId="3" applyFont="1"/>
    <xf numFmtId="0" fontId="39" fillId="0" borderId="0" xfId="3" applyFont="1" applyAlignment="1">
      <alignment horizontal="center" vertical="center" wrapText="1"/>
    </xf>
    <xf numFmtId="0" fontId="39" fillId="0" borderId="0" xfId="3" applyFont="1" applyAlignment="1">
      <alignment horizontal="left" vertical="center" wrapText="1"/>
    </xf>
    <xf numFmtId="0" fontId="35" fillId="0" borderId="0" xfId="3" applyFont="1" applyAlignment="1">
      <alignment horizontal="left" vertical="top" wrapText="1"/>
    </xf>
    <xf numFmtId="0" fontId="35" fillId="0" borderId="0" xfId="3" applyFont="1" applyAlignment="1">
      <alignment horizontal="left" vertical="top" wrapText="1" indent="4"/>
    </xf>
    <xf numFmtId="0" fontId="29" fillId="0" borderId="0" xfId="3" applyFont="1" applyAlignment="1">
      <alignment horizontal="left" vertical="top" wrapText="1"/>
    </xf>
    <xf numFmtId="0" fontId="29" fillId="0" borderId="0" xfId="3" applyFont="1" applyAlignment="1">
      <alignment horizontal="left" vertical="top" wrapText="1" indent="4"/>
    </xf>
    <xf numFmtId="0" fontId="41" fillId="0" borderId="0" xfId="14" applyFont="1" applyAlignment="1">
      <alignment horizontal="left" vertical="center" wrapText="1" indent="1"/>
    </xf>
    <xf numFmtId="0" fontId="29" fillId="0" borderId="0" xfId="3" applyFont="1" applyAlignment="1"/>
    <xf numFmtId="0" fontId="42" fillId="0" borderId="0" xfId="3" applyFont="1" applyAlignment="1">
      <alignment vertical="center" wrapText="1"/>
    </xf>
    <xf numFmtId="0" fontId="35" fillId="0" borderId="0" xfId="3" applyFont="1" applyAlignment="1">
      <alignment vertical="top" wrapText="1"/>
    </xf>
    <xf numFmtId="0" fontId="35" fillId="0" borderId="0" xfId="3" applyFont="1" applyAlignment="1">
      <alignment horizontal="left" vertical="center" wrapText="1"/>
    </xf>
    <xf numFmtId="8" fontId="33" fillId="0" borderId="0" xfId="3" applyNumberFormat="1" applyFont="1" applyAlignment="1">
      <alignment horizontal="left" vertical="top"/>
    </xf>
    <xf numFmtId="0" fontId="43" fillId="6" borderId="0" xfId="3" applyFont="1" applyFill="1"/>
    <xf numFmtId="0" fontId="44" fillId="6" borderId="0" xfId="3" applyFont="1" applyFill="1"/>
    <xf numFmtId="0" fontId="45" fillId="6" borderId="0" xfId="3" applyFont="1" applyFill="1"/>
    <xf numFmtId="0" fontId="46" fillId="6" borderId="0" xfId="3" applyFont="1" applyFill="1"/>
    <xf numFmtId="0" fontId="10" fillId="6" borderId="0" xfId="3" applyFill="1"/>
    <xf numFmtId="0" fontId="29" fillId="6" borderId="0" xfId="3" applyFont="1" applyFill="1"/>
    <xf numFmtId="0" fontId="35" fillId="0" borderId="0" xfId="3" applyFont="1" applyAlignment="1">
      <alignment horizontal="left" vertical="center" wrapText="1" indent="5"/>
    </xf>
    <xf numFmtId="0" fontId="33" fillId="0" borderId="0" xfId="3" applyFont="1" applyAlignment="1">
      <alignment horizontal="left" vertical="center" wrapText="1" indent="5"/>
    </xf>
    <xf numFmtId="0" fontId="38" fillId="0" borderId="0" xfId="3" applyFont="1" applyAlignment="1">
      <alignment horizontal="left" vertical="center" wrapText="1" indent="5"/>
    </xf>
    <xf numFmtId="8" fontId="33" fillId="0" borderId="0" xfId="3" applyNumberFormat="1" applyFont="1" applyAlignment="1">
      <alignment horizontal="left" vertical="center" wrapText="1" indent="5"/>
    </xf>
    <xf numFmtId="0" fontId="49" fillId="0" borderId="0" xfId="0" applyFont="1" applyAlignment="1">
      <alignment vertical="center" wrapText="1"/>
    </xf>
    <xf numFmtId="0" fontId="39" fillId="0" borderId="0" xfId="0" applyFont="1" applyAlignment="1">
      <alignment vertical="center" wrapText="1"/>
    </xf>
    <xf numFmtId="0" fontId="33" fillId="0" borderId="0" xfId="3" applyFont="1" applyAlignment="1">
      <alignment vertical="center" wrapText="1"/>
    </xf>
    <xf numFmtId="0" fontId="34" fillId="0" borderId="0" xfId="3" applyFont="1" applyAlignment="1">
      <alignment vertical="center" wrapText="1"/>
    </xf>
    <xf numFmtId="0" fontId="32" fillId="0" borderId="0" xfId="0" applyFont="1" applyAlignment="1">
      <alignment vertical="center" wrapText="1"/>
    </xf>
    <xf numFmtId="0" fontId="29" fillId="0" borderId="0" xfId="3" applyFont="1" applyAlignment="1">
      <alignment horizontal="left" wrapText="1"/>
    </xf>
    <xf numFmtId="0" fontId="29" fillId="0" borderId="0" xfId="3" applyFont="1" applyAlignment="1">
      <alignment horizontal="center"/>
    </xf>
    <xf numFmtId="0" fontId="32" fillId="0" borderId="0" xfId="0" applyFont="1" applyAlignment="1">
      <alignment vertical="center"/>
    </xf>
    <xf numFmtId="8" fontId="51" fillId="0" borderId="0" xfId="0" applyNumberFormat="1" applyFont="1" applyAlignment="1">
      <alignment horizontal="left" vertical="center" wrapText="1"/>
    </xf>
    <xf numFmtId="8" fontId="38" fillId="0" borderId="0" xfId="3" applyNumberFormat="1" applyFont="1" applyAlignment="1">
      <alignment horizontal="left" vertical="center" wrapText="1"/>
    </xf>
    <xf numFmtId="8" fontId="33" fillId="0" borderId="0" xfId="3" applyNumberFormat="1" applyFont="1" applyAlignment="1">
      <alignment vertical="center" wrapText="1"/>
    </xf>
    <xf numFmtId="0" fontId="15" fillId="0" borderId="0" xfId="3" applyFont="1"/>
    <xf numFmtId="0" fontId="15" fillId="0" borderId="0" xfId="3" applyFont="1" applyAlignment="1">
      <alignment vertical="center"/>
    </xf>
    <xf numFmtId="0" fontId="4" fillId="0" borderId="2" xfId="0" applyFont="1" applyFill="1" applyBorder="1" applyAlignment="1">
      <alignment vertical="center"/>
    </xf>
    <xf numFmtId="0" fontId="17" fillId="11" borderId="0" xfId="0" applyFont="1" applyFill="1" applyAlignment="1">
      <alignment horizontal="center" vertical="center" wrapText="1"/>
    </xf>
    <xf numFmtId="0" fontId="23" fillId="5" borderId="2" xfId="0" applyFont="1" applyFill="1" applyBorder="1" applyAlignment="1">
      <alignment horizontal="center" vertical="center" wrapText="1"/>
    </xf>
    <xf numFmtId="3" fontId="23" fillId="5" borderId="2" xfId="0" applyNumberFormat="1" applyFont="1" applyFill="1" applyBorder="1" applyAlignment="1">
      <alignment horizontal="center" vertical="center" wrapText="1"/>
    </xf>
    <xf numFmtId="0" fontId="23" fillId="5" borderId="30" xfId="0" applyFont="1" applyFill="1" applyBorder="1" applyAlignment="1">
      <alignment horizontal="center" vertical="center"/>
    </xf>
    <xf numFmtId="0" fontId="23" fillId="5" borderId="30" xfId="0" applyFont="1" applyFill="1" applyBorder="1" applyAlignment="1">
      <alignment vertical="center"/>
    </xf>
    <xf numFmtId="0" fontId="5" fillId="3" borderId="2" xfId="0" applyFont="1" applyFill="1" applyBorder="1" applyAlignment="1">
      <alignment horizontal="left" vertical="center"/>
    </xf>
    <xf numFmtId="0" fontId="19" fillId="11" borderId="0" xfId="0" applyFont="1" applyFill="1"/>
    <xf numFmtId="0" fontId="54" fillId="10" borderId="0" xfId="0" applyFont="1" applyFill="1" applyBorder="1" applyAlignment="1">
      <alignment vertical="center"/>
    </xf>
    <xf numFmtId="0" fontId="17" fillId="10" borderId="4" xfId="0" applyFont="1" applyFill="1" applyBorder="1" applyAlignment="1">
      <alignment vertical="center"/>
    </xf>
    <xf numFmtId="0" fontId="17" fillId="10" borderId="4" xfId="0" applyFont="1" applyFill="1" applyBorder="1" applyAlignment="1">
      <alignment horizontal="center" vertical="center"/>
    </xf>
    <xf numFmtId="0" fontId="19" fillId="10" borderId="4" xfId="0" applyFont="1" applyFill="1" applyBorder="1" applyAlignment="1">
      <alignment horizontal="center" vertical="center"/>
    </xf>
    <xf numFmtId="3" fontId="23" fillId="5" borderId="17" xfId="5" applyNumberFormat="1" applyFont="1" applyFill="1" applyBorder="1" applyAlignment="1">
      <alignment horizontal="center" vertical="center" wrapText="1"/>
    </xf>
    <xf numFmtId="0" fontId="55" fillId="11" borderId="0" xfId="0" applyFont="1" applyFill="1" applyAlignment="1">
      <alignment vertical="center"/>
    </xf>
    <xf numFmtId="0" fontId="55" fillId="5" borderId="2" xfId="0" applyFont="1" applyFill="1" applyBorder="1" applyAlignment="1">
      <alignment horizontal="center" vertical="center"/>
    </xf>
    <xf numFmtId="3" fontId="23" fillId="5" borderId="2" xfId="5" applyNumberFormat="1" applyFont="1" applyFill="1" applyBorder="1" applyAlignment="1">
      <alignment horizontal="center" vertical="center" wrapText="1"/>
    </xf>
    <xf numFmtId="0" fontId="55" fillId="5" borderId="12" xfId="0" applyFont="1" applyFill="1" applyBorder="1" applyAlignment="1">
      <alignment vertical="center" wrapText="1"/>
    </xf>
    <xf numFmtId="0" fontId="55" fillId="5" borderId="12" xfId="0" applyFont="1" applyFill="1" applyBorder="1" applyAlignment="1">
      <alignment vertical="center"/>
    </xf>
    <xf numFmtId="0" fontId="55" fillId="5" borderId="3" xfId="0" applyFont="1" applyFill="1" applyBorder="1" applyAlignment="1">
      <alignment horizontal="center" vertical="center"/>
    </xf>
    <xf numFmtId="3" fontId="23" fillId="5" borderId="3" xfId="5" applyNumberFormat="1" applyFont="1" applyFill="1" applyBorder="1" applyAlignment="1">
      <alignment horizontal="center" vertical="center" wrapText="1"/>
    </xf>
    <xf numFmtId="0" fontId="56" fillId="5" borderId="2" xfId="0" applyFont="1" applyFill="1" applyBorder="1" applyAlignment="1">
      <alignment vertical="center" wrapText="1"/>
    </xf>
    <xf numFmtId="0" fontId="56" fillId="5" borderId="2" xfId="0" applyFont="1" applyFill="1" applyBorder="1" applyAlignment="1">
      <alignment horizontal="center" vertical="center"/>
    </xf>
    <xf numFmtId="3" fontId="24" fillId="5" borderId="2" xfId="5" applyNumberFormat="1" applyFont="1" applyFill="1" applyBorder="1" applyAlignment="1">
      <alignment horizontal="center" vertical="center" wrapText="1"/>
    </xf>
    <xf numFmtId="0" fontId="23" fillId="5" borderId="23" xfId="0" applyFont="1" applyFill="1" applyBorder="1" applyAlignment="1">
      <alignment horizontal="left" vertical="center" wrapText="1"/>
    </xf>
    <xf numFmtId="0" fontId="23" fillId="5" borderId="23" xfId="0" applyFont="1" applyFill="1" applyBorder="1" applyAlignment="1">
      <alignment horizontal="left" vertical="center"/>
    </xf>
    <xf numFmtId="3" fontId="23" fillId="5" borderId="23" xfId="5" applyNumberFormat="1" applyFont="1" applyFill="1" applyBorder="1" applyAlignment="1">
      <alignment horizontal="center" vertical="center" wrapText="1"/>
    </xf>
    <xf numFmtId="0" fontId="23" fillId="5" borderId="2" xfId="0" applyFont="1" applyFill="1" applyBorder="1" applyAlignment="1">
      <alignment horizontal="left" vertical="center" wrapText="1"/>
    </xf>
    <xf numFmtId="0" fontId="23" fillId="5" borderId="2" xfId="0" applyFont="1" applyFill="1" applyBorder="1" applyAlignment="1">
      <alignment horizontal="left" vertical="center"/>
    </xf>
    <xf numFmtId="0" fontId="23" fillId="5" borderId="1" xfId="0" applyFont="1" applyFill="1" applyBorder="1" applyAlignment="1">
      <alignment horizontal="left" vertical="center" wrapText="1"/>
    </xf>
    <xf numFmtId="0" fontId="23" fillId="5" borderId="1" xfId="0" applyFont="1" applyFill="1" applyBorder="1" applyAlignment="1">
      <alignment horizontal="left" vertical="center"/>
    </xf>
    <xf numFmtId="3" fontId="23" fillId="5" borderId="1" xfId="5" applyNumberFormat="1" applyFont="1" applyFill="1" applyBorder="1" applyAlignment="1">
      <alignment horizontal="center" vertical="center" wrapText="1"/>
    </xf>
    <xf numFmtId="0" fontId="23" fillId="5" borderId="17" xfId="0" applyFont="1" applyFill="1" applyBorder="1" applyAlignment="1">
      <alignment horizontal="left" vertical="center"/>
    </xf>
    <xf numFmtId="0" fontId="23" fillId="5" borderId="18" xfId="0" applyFont="1" applyFill="1" applyBorder="1" applyAlignment="1">
      <alignment horizontal="left" vertical="center"/>
    </xf>
    <xf numFmtId="3" fontId="23" fillId="5" borderId="18" xfId="5" applyNumberFormat="1" applyFont="1" applyFill="1" applyBorder="1" applyAlignment="1">
      <alignment horizontal="center" vertical="center" wrapText="1"/>
    </xf>
    <xf numFmtId="0" fontId="54" fillId="10" borderId="25" xfId="0" applyFont="1" applyFill="1" applyBorder="1" applyAlignment="1">
      <alignment vertical="center"/>
    </xf>
    <xf numFmtId="0" fontId="17" fillId="10" borderId="0" xfId="0" applyFont="1" applyFill="1" applyBorder="1" applyAlignment="1">
      <alignment vertical="center"/>
    </xf>
    <xf numFmtId="0" fontId="17" fillId="10" borderId="0" xfId="0" applyFont="1" applyFill="1" applyBorder="1" applyAlignment="1">
      <alignment horizontal="center" vertical="center"/>
    </xf>
    <xf numFmtId="3" fontId="24" fillId="5" borderId="17" xfId="5" applyNumberFormat="1" applyFont="1" applyFill="1" applyBorder="1" applyAlignment="1">
      <alignment horizontal="center" vertical="center" wrapText="1"/>
    </xf>
    <xf numFmtId="0" fontId="23" fillId="5" borderId="31" xfId="0" applyFont="1" applyFill="1" applyBorder="1" applyAlignment="1">
      <alignment horizontal="left" vertical="center" wrapText="1"/>
    </xf>
    <xf numFmtId="3" fontId="23" fillId="5" borderId="31" xfId="5" applyNumberFormat="1" applyFont="1" applyFill="1" applyBorder="1" applyAlignment="1">
      <alignment horizontal="center" vertical="center" wrapText="1"/>
    </xf>
    <xf numFmtId="0" fontId="20" fillId="11" borderId="35" xfId="0" applyFont="1" applyFill="1" applyBorder="1" applyAlignment="1">
      <alignment horizontal="center" vertical="center"/>
    </xf>
    <xf numFmtId="0" fontId="23" fillId="5" borderId="30" xfId="0" applyFont="1" applyFill="1" applyBorder="1" applyAlignment="1">
      <alignment horizontal="left" vertical="center" wrapText="1"/>
    </xf>
    <xf numFmtId="3" fontId="23" fillId="5" borderId="30" xfId="5" applyNumberFormat="1" applyFont="1" applyFill="1" applyBorder="1" applyAlignment="1">
      <alignment horizontal="center" vertical="center" wrapText="1"/>
    </xf>
    <xf numFmtId="0" fontId="4" fillId="18" borderId="2" xfId="0" applyFont="1" applyFill="1" applyBorder="1" applyAlignment="1">
      <alignment horizontal="center" vertical="center" wrapText="1"/>
    </xf>
    <xf numFmtId="165" fontId="4" fillId="18" borderId="2" xfId="1" applyNumberFormat="1" applyFont="1" applyFill="1" applyBorder="1" applyAlignment="1">
      <alignment horizontal="center" vertical="center"/>
    </xf>
    <xf numFmtId="0" fontId="4" fillId="18" borderId="2" xfId="0" applyFont="1" applyFill="1" applyBorder="1" applyAlignment="1">
      <alignment horizontal="left" vertical="top" wrapText="1"/>
    </xf>
    <xf numFmtId="0" fontId="4" fillId="18" borderId="3" xfId="0" applyFont="1" applyFill="1" applyBorder="1" applyAlignment="1">
      <alignment horizontal="center" vertical="center" wrapText="1"/>
    </xf>
    <xf numFmtId="0" fontId="4" fillId="7" borderId="2" xfId="0" applyFont="1" applyFill="1" applyBorder="1" applyAlignment="1">
      <alignment horizontal="center" vertical="center" wrapText="1"/>
    </xf>
    <xf numFmtId="165" fontId="4" fillId="7" borderId="2" xfId="1" applyNumberFormat="1" applyFont="1" applyFill="1" applyBorder="1" applyAlignment="1">
      <alignment horizontal="center" vertical="center"/>
    </xf>
    <xf numFmtId="0" fontId="4" fillId="7" borderId="2" xfId="0" applyFont="1" applyFill="1" applyBorder="1" applyAlignment="1">
      <alignment horizontal="left" vertical="top" wrapText="1"/>
    </xf>
    <xf numFmtId="0" fontId="4" fillId="5" borderId="3" xfId="0" applyFont="1" applyFill="1" applyBorder="1" applyAlignment="1">
      <alignment horizontal="center" vertical="center"/>
    </xf>
    <xf numFmtId="0" fontId="5" fillId="3" borderId="9" xfId="0" applyFont="1" applyFill="1" applyBorder="1" applyAlignment="1">
      <alignment vertical="center" wrapText="1"/>
    </xf>
    <xf numFmtId="0" fontId="5" fillId="3" borderId="6" xfId="0" applyFont="1" applyFill="1" applyBorder="1" applyAlignment="1">
      <alignment vertical="center" wrapText="1"/>
    </xf>
    <xf numFmtId="0" fontId="5" fillId="3" borderId="6" xfId="0" applyFont="1" applyFill="1" applyBorder="1" applyAlignment="1">
      <alignment vertical="center"/>
    </xf>
    <xf numFmtId="0" fontId="4" fillId="6" borderId="0" xfId="0" applyFont="1" applyFill="1" applyAlignment="1">
      <alignment horizontal="center" vertical="center"/>
    </xf>
    <xf numFmtId="0" fontId="4" fillId="6" borderId="0" xfId="0" applyFont="1" applyFill="1" applyAlignment="1">
      <alignment horizontal="center" vertical="center" wrapText="1"/>
    </xf>
    <xf numFmtId="0" fontId="3" fillId="0" borderId="0" xfId="0" applyFont="1" applyAlignment="1">
      <alignment vertical="center"/>
    </xf>
    <xf numFmtId="0" fontId="10" fillId="0" borderId="0" xfId="0" applyFont="1"/>
    <xf numFmtId="0" fontId="59" fillId="0" borderId="0" xfId="0" applyFont="1" applyAlignment="1">
      <alignment vertical="center"/>
    </xf>
    <xf numFmtId="4" fontId="60" fillId="12" borderId="2" xfId="8" applyNumberFormat="1" applyFont="1" applyFill="1" applyBorder="1" applyAlignment="1">
      <alignment horizontal="center" vertical="center" wrapText="1"/>
    </xf>
    <xf numFmtId="0" fontId="58" fillId="12" borderId="2" xfId="7" applyFont="1" applyFill="1" applyBorder="1" applyAlignment="1">
      <alignment horizontal="center" vertical="center" wrapText="1"/>
    </xf>
    <xf numFmtId="0" fontId="58" fillId="12" borderId="11" xfId="7" applyFont="1" applyFill="1" applyBorder="1" applyAlignment="1">
      <alignment horizontal="center" vertical="center" wrapText="1"/>
    </xf>
    <xf numFmtId="1" fontId="58" fillId="12" borderId="2" xfId="7" applyNumberFormat="1" applyFont="1" applyFill="1" applyBorder="1" applyAlignment="1">
      <alignment horizontal="center" vertical="center" wrapText="1"/>
    </xf>
    <xf numFmtId="0" fontId="58" fillId="12" borderId="11" xfId="7" applyFont="1" applyFill="1" applyBorder="1" applyAlignment="1">
      <alignment horizontal="center" vertical="center"/>
    </xf>
    <xf numFmtId="0" fontId="58" fillId="12" borderId="2" xfId="7" applyFont="1" applyFill="1" applyBorder="1" applyAlignment="1">
      <alignment horizontal="center" vertical="center"/>
    </xf>
    <xf numFmtId="166" fontId="58" fillId="14" borderId="1" xfId="8" applyFont="1" applyFill="1" applyBorder="1" applyAlignment="1">
      <alignment horizontal="center" vertical="center" wrapText="1"/>
    </xf>
    <xf numFmtId="0" fontId="59" fillId="0" borderId="0" xfId="0" applyFont="1" applyFill="1" applyAlignment="1">
      <alignment vertical="center"/>
    </xf>
    <xf numFmtId="166" fontId="58" fillId="14" borderId="3" xfId="8" applyFont="1" applyFill="1" applyBorder="1" applyAlignment="1">
      <alignment horizontal="center" vertical="center" wrapText="1"/>
    </xf>
    <xf numFmtId="166" fontId="58" fillId="14" borderId="2" xfId="8" applyFont="1" applyFill="1" applyBorder="1" applyAlignment="1">
      <alignment horizontal="center" vertical="center" wrapText="1"/>
    </xf>
    <xf numFmtId="166" fontId="62" fillId="0" borderId="4" xfId="8" applyFont="1" applyFill="1" applyBorder="1" applyAlignment="1">
      <alignment horizontal="center" vertical="center" wrapText="1"/>
    </xf>
    <xf numFmtId="166" fontId="62" fillId="0" borderId="11" xfId="8" applyFont="1" applyFill="1" applyBorder="1" applyAlignment="1">
      <alignment horizontal="center" vertical="center" wrapText="1"/>
    </xf>
    <xf numFmtId="0" fontId="62" fillId="0" borderId="11" xfId="0" applyFont="1" applyFill="1" applyBorder="1" applyAlignment="1">
      <alignment horizontal="center" vertical="center" wrapText="1"/>
    </xf>
    <xf numFmtId="1" fontId="62" fillId="0" borderId="11" xfId="8" applyNumberFormat="1" applyFont="1" applyFill="1" applyBorder="1" applyAlignment="1">
      <alignment horizontal="center" vertical="center" wrapText="1"/>
    </xf>
    <xf numFmtId="166" fontId="64" fillId="0" borderId="11" xfId="8" applyFont="1" applyFill="1" applyBorder="1" applyAlignment="1">
      <alignment horizontal="center" vertical="center" wrapText="1"/>
    </xf>
    <xf numFmtId="166" fontId="65" fillId="0" borderId="11" xfId="8" applyFont="1" applyFill="1" applyBorder="1" applyAlignment="1">
      <alignment horizontal="center" vertical="center" wrapText="1"/>
    </xf>
    <xf numFmtId="166" fontId="66" fillId="0" borderId="10" xfId="8" applyFont="1" applyFill="1" applyBorder="1" applyAlignment="1">
      <alignment horizontal="center" vertical="center"/>
    </xf>
    <xf numFmtId="0" fontId="62" fillId="0" borderId="2" xfId="9" applyFont="1" applyFill="1" applyBorder="1" applyAlignment="1">
      <alignment horizontal="center" vertical="center" wrapText="1"/>
    </xf>
    <xf numFmtId="0" fontId="62" fillId="0" borderId="6" xfId="9" applyFont="1" applyFill="1" applyBorder="1" applyAlignment="1">
      <alignment horizontal="center" vertical="center" wrapText="1"/>
    </xf>
    <xf numFmtId="0" fontId="58" fillId="14" borderId="2" xfId="0" applyFont="1" applyFill="1" applyBorder="1" applyAlignment="1">
      <alignment horizontal="center" vertical="center" wrapText="1"/>
    </xf>
    <xf numFmtId="4" fontId="63" fillId="0" borderId="2" xfId="10" applyNumberFormat="1" applyFont="1" applyFill="1" applyBorder="1" applyAlignment="1">
      <alignment horizontal="right" vertical="center" wrapText="1"/>
    </xf>
    <xf numFmtId="166" fontId="66" fillId="0" borderId="2" xfId="11" applyFont="1" applyFill="1" applyBorder="1" applyAlignment="1">
      <alignment horizontal="center" vertical="center"/>
    </xf>
    <xf numFmtId="166" fontId="66" fillId="0" borderId="2" xfId="11" applyFont="1" applyFill="1" applyBorder="1" applyAlignment="1">
      <alignment horizontal="center" vertical="center" wrapText="1"/>
    </xf>
    <xf numFmtId="0" fontId="62" fillId="0" borderId="2" xfId="0" applyFont="1" applyFill="1" applyBorder="1" applyAlignment="1">
      <alignment horizontal="center" vertical="center" wrapText="1"/>
    </xf>
    <xf numFmtId="1" fontId="62" fillId="0" borderId="2" xfId="8" applyNumberFormat="1" applyFont="1" applyFill="1" applyBorder="1" applyAlignment="1">
      <alignment horizontal="center" vertical="center" wrapText="1"/>
    </xf>
    <xf numFmtId="166" fontId="64" fillId="0" borderId="2" xfId="8" applyFont="1" applyFill="1" applyBorder="1" applyAlignment="1">
      <alignment horizontal="center" vertical="center" wrapText="1"/>
    </xf>
    <xf numFmtId="166" fontId="65" fillId="0" borderId="2" xfId="8" applyFont="1" applyFill="1" applyBorder="1" applyAlignment="1">
      <alignment horizontal="center" vertical="center" wrapText="1"/>
    </xf>
    <xf numFmtId="166" fontId="64" fillId="0" borderId="2" xfId="8" applyFont="1" applyFill="1" applyBorder="1" applyAlignment="1">
      <alignment horizontal="center" vertical="center"/>
    </xf>
    <xf numFmtId="166" fontId="66" fillId="0" borderId="2" xfId="8" applyFont="1" applyFill="1" applyBorder="1" applyAlignment="1">
      <alignment horizontal="center" vertical="center"/>
    </xf>
    <xf numFmtId="166" fontId="28" fillId="0" borderId="2" xfId="8" applyFont="1" applyFill="1" applyBorder="1" applyAlignment="1">
      <alignment horizontal="center" vertical="center" wrapText="1"/>
    </xf>
    <xf numFmtId="0" fontId="62" fillId="0" borderId="2" xfId="8" applyNumberFormat="1" applyFont="1" applyFill="1" applyBorder="1" applyAlignment="1">
      <alignment horizontal="center" vertical="center" wrapText="1"/>
    </xf>
    <xf numFmtId="166" fontId="62" fillId="0" borderId="2" xfId="8" applyFont="1" applyFill="1" applyBorder="1" applyAlignment="1">
      <alignment horizontal="center" vertical="center"/>
    </xf>
    <xf numFmtId="166" fontId="62" fillId="0" borderId="2" xfId="8" applyFont="1" applyFill="1" applyBorder="1" applyAlignment="1">
      <alignment horizontal="center" vertical="center" wrapText="1"/>
    </xf>
    <xf numFmtId="166" fontId="58" fillId="13" borderId="2" xfId="8" applyFont="1" applyFill="1" applyBorder="1" applyAlignment="1">
      <alignment horizontal="center" vertical="center" wrapText="1"/>
    </xf>
    <xf numFmtId="4" fontId="58" fillId="0" borderId="2" xfId="10" applyNumberFormat="1" applyFont="1" applyFill="1" applyBorder="1" applyAlignment="1">
      <alignment horizontal="right" vertical="center" wrapText="1"/>
    </xf>
    <xf numFmtId="166" fontId="58" fillId="14" borderId="7" xfId="8" applyFont="1" applyFill="1" applyBorder="1" applyAlignment="1">
      <alignment horizontal="center" vertical="center" wrapText="1"/>
    </xf>
    <xf numFmtId="166" fontId="68" fillId="5" borderId="11" xfId="8" applyFont="1" applyFill="1" applyBorder="1" applyAlignment="1">
      <alignment horizontal="center" vertical="center" wrapText="1"/>
    </xf>
    <xf numFmtId="0" fontId="62" fillId="5" borderId="4" xfId="9" applyFont="1" applyFill="1" applyBorder="1" applyAlignment="1">
      <alignment horizontal="center" vertical="center" wrapText="1"/>
    </xf>
    <xf numFmtId="166" fontId="58" fillId="5" borderId="4" xfId="8" applyFont="1" applyFill="1" applyBorder="1" applyAlignment="1">
      <alignment horizontal="center" vertical="center" wrapText="1"/>
    </xf>
    <xf numFmtId="4" fontId="58" fillId="5" borderId="4" xfId="10" applyNumberFormat="1" applyFont="1" applyFill="1" applyBorder="1" applyAlignment="1">
      <alignment horizontal="right" vertical="center" wrapText="1"/>
    </xf>
    <xf numFmtId="166" fontId="62" fillId="5" borderId="4" xfId="8" applyFont="1" applyFill="1" applyBorder="1" applyAlignment="1">
      <alignment horizontal="center" vertical="center" wrapText="1"/>
    </xf>
    <xf numFmtId="0" fontId="62" fillId="5" borderId="4" xfId="0" applyFont="1" applyFill="1" applyBorder="1" applyAlignment="1">
      <alignment horizontal="center" vertical="center" wrapText="1"/>
    </xf>
    <xf numFmtId="1" fontId="62" fillId="5" borderId="4" xfId="8" applyNumberFormat="1" applyFont="1" applyFill="1" applyBorder="1" applyAlignment="1">
      <alignment horizontal="center" vertical="center" wrapText="1"/>
    </xf>
    <xf numFmtId="166" fontId="28" fillId="5" borderId="4" xfId="8" applyFont="1" applyFill="1" applyBorder="1" applyAlignment="1">
      <alignment horizontal="center" vertical="center" wrapText="1"/>
    </xf>
    <xf numFmtId="166" fontId="64" fillId="5" borderId="4" xfId="8" applyFont="1" applyFill="1" applyBorder="1" applyAlignment="1">
      <alignment horizontal="center" vertical="center" wrapText="1"/>
    </xf>
    <xf numFmtId="0" fontId="64" fillId="5" borderId="4" xfId="0" applyFont="1" applyFill="1" applyBorder="1" applyAlignment="1">
      <alignment horizontal="center" vertical="center"/>
    </xf>
    <xf numFmtId="166" fontId="65" fillId="5" borderId="4" xfId="8" applyFont="1" applyFill="1" applyBorder="1" applyAlignment="1">
      <alignment horizontal="center" vertical="center" wrapText="1"/>
    </xf>
    <xf numFmtId="0" fontId="65" fillId="5" borderId="4" xfId="8" applyNumberFormat="1" applyFont="1" applyFill="1" applyBorder="1" applyAlignment="1">
      <alignment horizontal="center" vertical="center" wrapText="1"/>
    </xf>
    <xf numFmtId="166" fontId="65" fillId="5" borderId="4" xfId="8" applyFont="1" applyFill="1" applyBorder="1" applyAlignment="1">
      <alignment horizontal="center" vertical="center"/>
    </xf>
    <xf numFmtId="0" fontId="28" fillId="5" borderId="4" xfId="0" applyFont="1" applyFill="1" applyBorder="1" applyAlignment="1">
      <alignment horizontal="center" vertical="center" wrapText="1"/>
    </xf>
    <xf numFmtId="0" fontId="62" fillId="5" borderId="4" xfId="8" applyNumberFormat="1" applyFont="1" applyFill="1" applyBorder="1" applyAlignment="1">
      <alignment horizontal="center" vertical="center" wrapText="1"/>
    </xf>
    <xf numFmtId="0" fontId="28" fillId="5" borderId="10" xfId="0" applyFont="1" applyFill="1" applyBorder="1" applyAlignment="1">
      <alignment horizontal="center" vertical="center" wrapText="1"/>
    </xf>
    <xf numFmtId="0" fontId="59" fillId="5" borderId="0" xfId="0" applyFont="1" applyFill="1" applyAlignment="1">
      <alignment vertical="center"/>
    </xf>
    <xf numFmtId="0" fontId="59" fillId="0" borderId="0" xfId="0" applyFont="1" applyBorder="1" applyAlignment="1">
      <alignment vertical="center"/>
    </xf>
    <xf numFmtId="0" fontId="70" fillId="0" borderId="0" xfId="9" applyFont="1" applyFill="1" applyBorder="1" applyAlignment="1">
      <alignment vertical="center" wrapText="1"/>
    </xf>
    <xf numFmtId="166" fontId="61" fillId="11" borderId="1" xfId="8" applyFont="1" applyFill="1" applyBorder="1" applyAlignment="1">
      <alignment vertical="center" wrapText="1"/>
    </xf>
    <xf numFmtId="166" fontId="61" fillId="5" borderId="1" xfId="8" applyFont="1" applyFill="1" applyBorder="1" applyAlignment="1">
      <alignment horizontal="center" vertical="center" wrapText="1"/>
    </xf>
    <xf numFmtId="0" fontId="58" fillId="14" borderId="3" xfId="0" applyFont="1" applyFill="1" applyBorder="1" applyAlignment="1">
      <alignment horizontal="center" vertical="center" wrapText="1"/>
    </xf>
    <xf numFmtId="0" fontId="66" fillId="0" borderId="2" xfId="9" applyFont="1" applyFill="1" applyBorder="1" applyAlignment="1">
      <alignment horizontal="center" vertical="center" wrapText="1"/>
    </xf>
    <xf numFmtId="166" fontId="28" fillId="0" borderId="2" xfId="11" applyFont="1" applyFill="1" applyBorder="1" applyAlignment="1">
      <alignment horizontal="center" vertical="center"/>
    </xf>
    <xf numFmtId="0" fontId="28" fillId="0" borderId="2" xfId="9" applyFont="1" applyFill="1" applyBorder="1" applyAlignment="1">
      <alignment horizontal="center" vertical="center" wrapText="1"/>
    </xf>
    <xf numFmtId="0" fontId="58" fillId="14" borderId="7" xfId="0" applyFont="1" applyFill="1" applyBorder="1" applyAlignment="1">
      <alignment horizontal="center" vertical="center" wrapText="1"/>
    </xf>
    <xf numFmtId="0" fontId="58" fillId="5" borderId="4" xfId="0" applyFont="1" applyFill="1" applyBorder="1" applyAlignment="1">
      <alignment horizontal="center" vertical="center" wrapText="1"/>
    </xf>
    <xf numFmtId="4" fontId="63" fillId="5" borderId="4" xfId="10" applyNumberFormat="1" applyFont="1" applyFill="1" applyBorder="1" applyAlignment="1">
      <alignment horizontal="right" vertical="center" wrapText="1"/>
    </xf>
    <xf numFmtId="166" fontId="66" fillId="5" borderId="4" xfId="11" applyFont="1" applyFill="1" applyBorder="1" applyAlignment="1">
      <alignment horizontal="center" vertical="center"/>
    </xf>
    <xf numFmtId="0" fontId="66" fillId="5" borderId="4" xfId="9" applyFont="1" applyFill="1" applyBorder="1" applyAlignment="1">
      <alignment horizontal="center" vertical="center" wrapText="1"/>
    </xf>
    <xf numFmtId="166" fontId="28" fillId="5" borderId="4" xfId="11" applyFont="1" applyFill="1" applyBorder="1" applyAlignment="1">
      <alignment horizontal="center" vertical="center"/>
    </xf>
    <xf numFmtId="0" fontId="28" fillId="5" borderId="4" xfId="9" applyFont="1" applyFill="1" applyBorder="1" applyAlignment="1">
      <alignment horizontal="center" vertical="center" wrapText="1"/>
    </xf>
    <xf numFmtId="0" fontId="62" fillId="5" borderId="10" xfId="9" applyFont="1" applyFill="1" applyBorder="1" applyAlignment="1">
      <alignment horizontal="center" vertical="center" wrapText="1"/>
    </xf>
    <xf numFmtId="167" fontId="58" fillId="12" borderId="13" xfId="7" applyNumberFormat="1" applyFont="1" applyFill="1" applyBorder="1" applyAlignment="1">
      <alignment vertical="center" wrapText="1"/>
    </xf>
    <xf numFmtId="4" fontId="60" fillId="12" borderId="2" xfId="8" applyNumberFormat="1" applyFont="1" applyFill="1" applyBorder="1" applyAlignment="1">
      <alignment horizontal="center" vertical="center"/>
    </xf>
    <xf numFmtId="0" fontId="77" fillId="5" borderId="0" xfId="0" applyFont="1" applyFill="1" applyBorder="1" applyAlignment="1">
      <alignment horizontal="center" vertical="center"/>
    </xf>
    <xf numFmtId="0" fontId="59" fillId="5" borderId="0" xfId="0" applyFont="1" applyFill="1" applyBorder="1" applyAlignment="1">
      <alignment horizontal="center" vertical="center"/>
    </xf>
    <xf numFmtId="0" fontId="74" fillId="5" borderId="0" xfId="0" applyFont="1" applyFill="1" applyBorder="1" applyAlignment="1">
      <alignment horizontal="center" vertical="center"/>
    </xf>
    <xf numFmtId="4" fontId="60" fillId="5" borderId="0" xfId="8" applyNumberFormat="1" applyFont="1" applyFill="1" applyBorder="1" applyAlignment="1">
      <alignment vertical="center"/>
    </xf>
    <xf numFmtId="0" fontId="75" fillId="5" borderId="0" xfId="7" applyFont="1" applyFill="1" applyBorder="1" applyAlignment="1">
      <alignment horizontal="center" vertical="center"/>
    </xf>
    <xf numFmtId="0" fontId="60" fillId="5" borderId="0" xfId="7" applyFont="1" applyFill="1" applyBorder="1" applyAlignment="1">
      <alignment horizontal="center" vertical="center"/>
    </xf>
    <xf numFmtId="1" fontId="75" fillId="5" borderId="0" xfId="7" applyNumberFormat="1" applyFont="1" applyFill="1" applyBorder="1" applyAlignment="1">
      <alignment horizontal="center" vertical="center" wrapText="1"/>
    </xf>
    <xf numFmtId="0" fontId="75" fillId="5" borderId="0" xfId="7" applyFont="1" applyFill="1" applyBorder="1" applyAlignment="1">
      <alignment horizontal="center" vertical="center" wrapText="1"/>
    </xf>
    <xf numFmtId="0" fontId="76" fillId="5" borderId="0" xfId="7" applyFont="1" applyFill="1" applyBorder="1" applyAlignment="1">
      <alignment horizontal="center" vertical="center"/>
    </xf>
    <xf numFmtId="0" fontId="78" fillId="5" borderId="0" xfId="0" applyFont="1" applyFill="1" applyBorder="1" applyAlignment="1">
      <alignment horizontal="center" vertical="center" wrapText="1"/>
    </xf>
    <xf numFmtId="0" fontId="58" fillId="5" borderId="0" xfId="7" applyFont="1" applyFill="1" applyBorder="1" applyAlignment="1">
      <alignment horizontal="center" vertical="center"/>
    </xf>
    <xf numFmtId="0" fontId="58" fillId="5" borderId="0" xfId="7" applyFont="1" applyFill="1" applyBorder="1" applyAlignment="1">
      <alignment horizontal="center" vertical="center" wrapText="1"/>
    </xf>
    <xf numFmtId="1" fontId="58" fillId="5" borderId="0" xfId="7" applyNumberFormat="1" applyFont="1" applyFill="1" applyBorder="1" applyAlignment="1">
      <alignment horizontal="center" vertical="center" wrapText="1"/>
    </xf>
    <xf numFmtId="166" fontId="58" fillId="5" borderId="0" xfId="8" applyFont="1" applyFill="1" applyBorder="1" applyAlignment="1">
      <alignment horizontal="center" vertical="center"/>
    </xf>
    <xf numFmtId="0" fontId="71" fillId="0" borderId="0" xfId="0" applyFont="1" applyFill="1" applyBorder="1"/>
    <xf numFmtId="4" fontId="79" fillId="0" borderId="2" xfId="0" applyNumberFormat="1" applyFont="1" applyFill="1" applyBorder="1" applyAlignment="1">
      <alignment horizontal="right" vertical="center" wrapText="1"/>
    </xf>
    <xf numFmtId="0" fontId="62" fillId="0" borderId="2" xfId="7" applyFont="1" applyFill="1" applyBorder="1" applyAlignment="1">
      <alignment horizontal="center" vertical="center" wrapText="1"/>
    </xf>
    <xf numFmtId="1" fontId="62" fillId="0" borderId="2" xfId="7" applyNumberFormat="1" applyFont="1" applyFill="1" applyBorder="1" applyAlignment="1">
      <alignment horizontal="center" vertical="center" wrapText="1"/>
    </xf>
    <xf numFmtId="0" fontId="28" fillId="0" borderId="2" xfId="7" applyFont="1" applyFill="1" applyBorder="1" applyAlignment="1">
      <alignment horizontal="center" vertical="center"/>
    </xf>
    <xf numFmtId="0" fontId="62" fillId="0" borderId="2" xfId="7" applyFont="1" applyFill="1" applyBorder="1" applyAlignment="1">
      <alignment horizontal="center" vertical="center"/>
    </xf>
    <xf numFmtId="0" fontId="62" fillId="0" borderId="2" xfId="8" applyNumberFormat="1" applyFont="1" applyFill="1" applyBorder="1" applyAlignment="1">
      <alignment horizontal="center" vertical="center"/>
    </xf>
    <xf numFmtId="0" fontId="65" fillId="0" borderId="2" xfId="0" applyFont="1" applyFill="1" applyBorder="1" applyAlignment="1">
      <alignment horizontal="center" vertical="center" wrapText="1"/>
    </xf>
    <xf numFmtId="0" fontId="28" fillId="0" borderId="2" xfId="7" applyFont="1" applyFill="1" applyBorder="1" applyAlignment="1">
      <alignment horizontal="center" vertical="center" wrapText="1"/>
    </xf>
    <xf numFmtId="0" fontId="62" fillId="5" borderId="2" xfId="9" applyFont="1" applyFill="1" applyBorder="1" applyAlignment="1">
      <alignment horizontal="center" vertical="center" wrapText="1"/>
    </xf>
    <xf numFmtId="4" fontId="79" fillId="5" borderId="2" xfId="0" applyNumberFormat="1" applyFont="1" applyFill="1" applyBorder="1" applyAlignment="1">
      <alignment horizontal="right" vertical="center" wrapText="1"/>
    </xf>
    <xf numFmtId="0" fontId="65" fillId="5" borderId="2" xfId="0" applyFont="1" applyFill="1" applyBorder="1" applyAlignment="1">
      <alignment horizontal="center" vertical="center" wrapText="1"/>
    </xf>
    <xf numFmtId="0" fontId="62" fillId="5" borderId="2" xfId="7" applyFont="1" applyFill="1" applyBorder="1" applyAlignment="1">
      <alignment horizontal="center" vertical="center"/>
    </xf>
    <xf numFmtId="0" fontId="62" fillId="5" borderId="2" xfId="7" applyFont="1" applyFill="1" applyBorder="1" applyAlignment="1">
      <alignment horizontal="center" vertical="center" wrapText="1"/>
    </xf>
    <xf numFmtId="1" fontId="62" fillId="5" borderId="2" xfId="7" applyNumberFormat="1" applyFont="1" applyFill="1" applyBorder="1" applyAlignment="1">
      <alignment horizontal="center" vertical="center" wrapText="1"/>
    </xf>
    <xf numFmtId="0" fontId="28" fillId="5" borderId="2" xfId="9" applyFont="1" applyFill="1" applyBorder="1" applyAlignment="1">
      <alignment horizontal="center" vertical="center" wrapText="1"/>
    </xf>
    <xf numFmtId="0" fontId="28" fillId="5" borderId="2" xfId="7" applyFont="1" applyFill="1" applyBorder="1" applyAlignment="1">
      <alignment horizontal="center" vertical="center"/>
    </xf>
    <xf numFmtId="0" fontId="62" fillId="5" borderId="2" xfId="8" applyNumberFormat="1" applyFont="1" applyFill="1" applyBorder="1" applyAlignment="1">
      <alignment horizontal="center" vertical="center"/>
    </xf>
    <xf numFmtId="0" fontId="62" fillId="5" borderId="2" xfId="8" applyNumberFormat="1" applyFont="1" applyFill="1" applyBorder="1" applyAlignment="1">
      <alignment horizontal="center" vertical="center" wrapText="1"/>
    </xf>
    <xf numFmtId="0" fontId="71" fillId="5" borderId="0" xfId="0" applyFont="1" applyFill="1" applyBorder="1"/>
    <xf numFmtId="0" fontId="66" fillId="5" borderId="2" xfId="9" applyFont="1" applyFill="1" applyBorder="1" applyAlignment="1">
      <alignment horizontal="center" vertical="center" wrapText="1"/>
    </xf>
    <xf numFmtId="0" fontId="62" fillId="5" borderId="2" xfId="0" applyFont="1" applyFill="1" applyBorder="1" applyAlignment="1">
      <alignment horizontal="center" vertical="center" wrapText="1"/>
    </xf>
    <xf numFmtId="166" fontId="64" fillId="5" borderId="2" xfId="8" applyFont="1" applyFill="1" applyBorder="1" applyAlignment="1">
      <alignment horizontal="center" vertical="center" wrapText="1"/>
    </xf>
    <xf numFmtId="0" fontId="65" fillId="5" borderId="2" xfId="8" applyNumberFormat="1" applyFont="1" applyFill="1" applyBorder="1" applyAlignment="1">
      <alignment horizontal="center" vertical="center" wrapText="1"/>
    </xf>
    <xf numFmtId="166" fontId="64" fillId="5" borderId="2" xfId="8" applyFont="1" applyFill="1" applyBorder="1" applyAlignment="1">
      <alignment horizontal="center" vertical="center"/>
    </xf>
    <xf numFmtId="166" fontId="66" fillId="5" borderId="2" xfId="8" applyFont="1" applyFill="1" applyBorder="1" applyAlignment="1">
      <alignment horizontal="center" vertical="center"/>
    </xf>
    <xf numFmtId="0" fontId="67" fillId="5" borderId="2" xfId="8" applyNumberFormat="1" applyFont="1" applyFill="1" applyBorder="1" applyAlignment="1">
      <alignment horizontal="center" vertical="center" wrapText="1"/>
    </xf>
    <xf numFmtId="166" fontId="62" fillId="5" borderId="15" xfId="8" applyFont="1" applyFill="1" applyBorder="1" applyAlignment="1">
      <alignment horizontal="center" vertical="center" wrapText="1"/>
    </xf>
    <xf numFmtId="166" fontId="65" fillId="5" borderId="12" xfId="8" applyFont="1" applyFill="1" applyBorder="1" applyAlignment="1">
      <alignment horizontal="center" vertical="center" wrapText="1"/>
    </xf>
    <xf numFmtId="166" fontId="64" fillId="5" borderId="12" xfId="8" applyFont="1" applyFill="1" applyBorder="1" applyAlignment="1">
      <alignment horizontal="center" vertical="center"/>
    </xf>
    <xf numFmtId="0" fontId="62" fillId="5" borderId="15" xfId="8" applyNumberFormat="1" applyFont="1" applyFill="1" applyBorder="1" applyAlignment="1">
      <alignment horizontal="center" vertical="center" wrapText="1"/>
    </xf>
    <xf numFmtId="0" fontId="28" fillId="0" borderId="2" xfId="9" applyFont="1" applyBorder="1" applyAlignment="1">
      <alignment horizontal="center" vertical="center" wrapText="1"/>
    </xf>
    <xf numFmtId="166" fontId="64" fillId="5" borderId="12" xfId="8" applyFont="1" applyFill="1" applyBorder="1" applyAlignment="1">
      <alignment horizontal="center" vertical="center" wrapText="1"/>
    </xf>
    <xf numFmtId="166" fontId="62" fillId="0" borderId="9" xfId="8" applyFont="1" applyFill="1" applyBorder="1" applyAlignment="1">
      <alignment horizontal="center" vertical="center" wrapText="1"/>
    </xf>
    <xf numFmtId="166" fontId="65" fillId="0" borderId="8" xfId="8" applyFont="1" applyFill="1" applyBorder="1" applyAlignment="1">
      <alignment horizontal="center" vertical="center" wrapText="1"/>
    </xf>
    <xf numFmtId="166" fontId="64" fillId="0" borderId="8" xfId="8" applyFont="1" applyFill="1" applyBorder="1" applyAlignment="1">
      <alignment horizontal="center" vertical="center"/>
    </xf>
    <xf numFmtId="0" fontId="62" fillId="0" borderId="9" xfId="8" applyNumberFormat="1" applyFont="1" applyFill="1" applyBorder="1" applyAlignment="1">
      <alignment horizontal="center" vertical="center" wrapText="1"/>
    </xf>
    <xf numFmtId="4" fontId="79" fillId="0" borderId="7" xfId="0" applyNumberFormat="1" applyFont="1" applyFill="1" applyBorder="1" applyAlignment="1">
      <alignment horizontal="right" vertical="center" wrapText="1"/>
    </xf>
    <xf numFmtId="0" fontId="66" fillId="0" borderId="2" xfId="9" applyFont="1" applyBorder="1" applyAlignment="1">
      <alignment horizontal="center" vertical="center" wrapText="1"/>
    </xf>
    <xf numFmtId="166" fontId="58" fillId="14" borderId="11" xfId="8" applyFont="1" applyFill="1" applyBorder="1" applyAlignment="1">
      <alignment horizontal="center" vertical="center" wrapText="1"/>
    </xf>
    <xf numFmtId="0" fontId="10" fillId="0" borderId="0" xfId="0" applyFont="1" applyAlignment="1">
      <alignment horizontal="center" vertical="center"/>
    </xf>
    <xf numFmtId="0" fontId="10" fillId="0" borderId="5" xfId="0" applyFont="1" applyBorder="1" applyAlignment="1">
      <alignment horizontal="center" vertical="center"/>
    </xf>
    <xf numFmtId="4" fontId="10" fillId="0" borderId="0" xfId="0" applyNumberFormat="1" applyFont="1" applyAlignment="1">
      <alignment horizontal="center" vertical="center"/>
    </xf>
    <xf numFmtId="0" fontId="10" fillId="0" borderId="0" xfId="0" applyFont="1" applyAlignment="1">
      <alignment horizontal="center" vertical="center" wrapText="1"/>
    </xf>
    <xf numFmtId="0" fontId="58" fillId="12" borderId="10" xfId="7" applyFont="1" applyFill="1" applyBorder="1" applyAlignment="1">
      <alignment vertical="center"/>
    </xf>
    <xf numFmtId="0" fontId="62" fillId="5" borderId="10" xfId="7" applyFont="1" applyFill="1" applyBorder="1" applyAlignment="1">
      <alignment vertical="center"/>
    </xf>
    <xf numFmtId="0" fontId="62" fillId="5" borderId="5" xfId="7" applyFont="1" applyFill="1" applyBorder="1" applyAlignment="1">
      <alignment vertical="center"/>
    </xf>
    <xf numFmtId="0" fontId="62" fillId="5" borderId="13" xfId="7" applyFont="1" applyFill="1" applyBorder="1" applyAlignment="1">
      <alignment vertical="center"/>
    </xf>
    <xf numFmtId="0" fontId="62" fillId="0" borderId="10" xfId="7" applyFont="1" applyFill="1" applyBorder="1" applyAlignment="1">
      <alignment vertical="center" wrapText="1"/>
    </xf>
    <xf numFmtId="0" fontId="62" fillId="0" borderId="5" xfId="7" applyFont="1" applyFill="1" applyBorder="1" applyAlignment="1">
      <alignment vertical="center" wrapText="1"/>
    </xf>
    <xf numFmtId="0" fontId="62" fillId="0" borderId="13" xfId="7" applyFont="1" applyFill="1" applyBorder="1" applyAlignment="1">
      <alignment vertical="center" wrapText="1"/>
    </xf>
    <xf numFmtId="0" fontId="81" fillId="0" borderId="0" xfId="3" applyFont="1"/>
    <xf numFmtId="0" fontId="81" fillId="0" borderId="0" xfId="3" applyFont="1" applyAlignment="1">
      <alignment vertical="center"/>
    </xf>
    <xf numFmtId="0" fontId="5" fillId="0" borderId="0" xfId="0" applyFont="1" applyAlignment="1">
      <alignment vertical="center"/>
    </xf>
    <xf numFmtId="4" fontId="58" fillId="12" borderId="13" xfId="8" applyNumberFormat="1" applyFont="1" applyFill="1" applyBorder="1" applyAlignment="1">
      <alignment horizontal="center" vertical="center"/>
    </xf>
    <xf numFmtId="4" fontId="58" fillId="12" borderId="6" xfId="8" applyNumberFormat="1" applyFont="1" applyFill="1" applyBorder="1" applyAlignment="1">
      <alignment horizontal="center" vertical="center"/>
    </xf>
    <xf numFmtId="0" fontId="65" fillId="0" borderId="2" xfId="8" applyNumberFormat="1" applyFont="1" applyFill="1" applyBorder="1" applyAlignment="1">
      <alignment horizontal="center" vertical="center" wrapText="1"/>
    </xf>
    <xf numFmtId="1" fontId="62" fillId="5" borderId="1" xfId="8" applyNumberFormat="1" applyFont="1" applyFill="1" applyBorder="1" applyAlignment="1">
      <alignment horizontal="center" vertical="center" wrapText="1"/>
    </xf>
    <xf numFmtId="1" fontId="62" fillId="5" borderId="3" xfId="8" applyNumberFormat="1" applyFont="1" applyFill="1" applyBorder="1" applyAlignment="1">
      <alignment horizontal="center" vertical="center" wrapText="1"/>
    </xf>
    <xf numFmtId="0" fontId="28" fillId="5" borderId="1" xfId="7" applyFont="1" applyFill="1" applyBorder="1" applyAlignment="1">
      <alignment horizontal="center" vertical="center"/>
    </xf>
    <xf numFmtId="4" fontId="63" fillId="5" borderId="1" xfId="10" applyNumberFormat="1" applyFont="1" applyFill="1" applyBorder="1" applyAlignment="1">
      <alignment horizontal="right" vertical="center" wrapText="1"/>
    </xf>
    <xf numFmtId="2" fontId="4" fillId="0" borderId="2" xfId="0" applyNumberFormat="1" applyFont="1" applyFill="1" applyBorder="1" applyAlignment="1">
      <alignment horizontal="center" vertical="center" wrapText="1"/>
    </xf>
    <xf numFmtId="0" fontId="84" fillId="21" borderId="33" xfId="0" applyFont="1" applyFill="1" applyBorder="1" applyAlignment="1">
      <alignment vertical="center" wrapText="1"/>
    </xf>
    <xf numFmtId="0" fontId="84" fillId="21" borderId="28" xfId="0" applyFont="1" applyFill="1" applyBorder="1" applyAlignment="1">
      <alignment vertical="center" wrapText="1"/>
    </xf>
    <xf numFmtId="0" fontId="86" fillId="14" borderId="28" xfId="0" applyFont="1" applyFill="1" applyBorder="1" applyAlignment="1">
      <alignment vertical="center"/>
    </xf>
    <xf numFmtId="0" fontId="85" fillId="20" borderId="28" xfId="0" applyFont="1" applyFill="1" applyBorder="1" applyAlignment="1">
      <alignment horizontal="center" vertical="center"/>
    </xf>
    <xf numFmtId="0" fontId="87" fillId="14" borderId="33" xfId="0" applyFont="1" applyFill="1" applyBorder="1" applyAlignment="1">
      <alignment vertical="center" wrapText="1"/>
    </xf>
    <xf numFmtId="0" fontId="83" fillId="21" borderId="28" xfId="0" applyFont="1" applyFill="1" applyBorder="1" applyAlignment="1">
      <alignment horizontal="center" vertical="center"/>
    </xf>
    <xf numFmtId="0" fontId="14" fillId="0" borderId="0" xfId="3" applyFont="1"/>
    <xf numFmtId="0" fontId="14" fillId="0" borderId="0" xfId="3" applyFont="1" applyAlignment="1">
      <alignment vertical="center"/>
    </xf>
    <xf numFmtId="0" fontId="90" fillId="22" borderId="36" xfId="0" applyFont="1" applyFill="1" applyBorder="1" applyAlignment="1">
      <alignment vertical="center" wrapText="1"/>
    </xf>
    <xf numFmtId="0" fontId="88" fillId="22" borderId="37" xfId="0" applyFont="1" applyFill="1" applyBorder="1" applyAlignment="1">
      <alignment vertical="center"/>
    </xf>
    <xf numFmtId="0" fontId="82" fillId="20" borderId="34" xfId="0" applyFont="1" applyFill="1" applyBorder="1" applyAlignment="1">
      <alignment vertical="center" wrapText="1"/>
    </xf>
    <xf numFmtId="0" fontId="82" fillId="20" borderId="29" xfId="0" applyFont="1" applyFill="1" applyBorder="1" applyAlignment="1">
      <alignment vertical="center" wrapText="1"/>
    </xf>
    <xf numFmtId="0" fontId="88" fillId="22" borderId="36" xfId="0" applyFont="1" applyFill="1" applyBorder="1" applyAlignment="1">
      <alignment horizontal="center" vertical="center"/>
    </xf>
    <xf numFmtId="43" fontId="89" fillId="20" borderId="36" xfId="1" applyFont="1" applyFill="1" applyBorder="1" applyAlignment="1">
      <alignment vertical="center"/>
    </xf>
    <xf numFmtId="0" fontId="10" fillId="0" borderId="0" xfId="0" applyFont="1" applyBorder="1" applyAlignment="1">
      <alignment horizontal="center" vertical="center"/>
    </xf>
    <xf numFmtId="4" fontId="10" fillId="0" borderId="0" xfId="0" applyNumberFormat="1" applyFont="1" applyBorder="1" applyAlignment="1">
      <alignment horizontal="center" vertical="center"/>
    </xf>
    <xf numFmtId="0" fontId="91" fillId="0" borderId="0" xfId="0" applyFont="1" applyBorder="1" applyAlignment="1">
      <alignment horizontal="center" vertical="center"/>
    </xf>
    <xf numFmtId="166" fontId="68" fillId="11" borderId="1" xfId="8" applyFont="1" applyFill="1" applyBorder="1" applyAlignment="1">
      <alignment horizontal="center" vertical="center" wrapText="1"/>
    </xf>
    <xf numFmtId="0" fontId="58" fillId="8" borderId="2" xfId="9" applyFont="1" applyFill="1" applyBorder="1" applyAlignment="1">
      <alignment horizontal="center" vertical="center" wrapText="1"/>
    </xf>
    <xf numFmtId="166" fontId="58" fillId="13" borderId="1" xfId="8" applyFont="1" applyFill="1" applyBorder="1" applyAlignment="1">
      <alignment horizontal="center" vertical="center" wrapText="1"/>
    </xf>
    <xf numFmtId="4" fontId="63" fillId="8" borderId="2" xfId="10" applyNumberFormat="1" applyFont="1" applyFill="1" applyBorder="1" applyAlignment="1">
      <alignment horizontal="right" vertical="center" wrapText="1"/>
    </xf>
    <xf numFmtId="166" fontId="62" fillId="8" borderId="9" xfId="8" applyFont="1" applyFill="1" applyBorder="1" applyAlignment="1">
      <alignment horizontal="center" vertical="center" wrapText="1"/>
    </xf>
    <xf numFmtId="166" fontId="62" fillId="8" borderId="8" xfId="8" applyFont="1" applyFill="1" applyBorder="1" applyAlignment="1">
      <alignment horizontal="center" vertical="center" wrapText="1"/>
    </xf>
    <xf numFmtId="0" fontId="62" fillId="8" borderId="8" xfId="0" applyFont="1" applyFill="1" applyBorder="1" applyAlignment="1">
      <alignment horizontal="center" vertical="center" wrapText="1"/>
    </xf>
    <xf numFmtId="1" fontId="62" fillId="8" borderId="8" xfId="8" applyNumberFormat="1" applyFont="1" applyFill="1" applyBorder="1" applyAlignment="1">
      <alignment horizontal="center" vertical="center" wrapText="1"/>
    </xf>
    <xf numFmtId="166" fontId="64" fillId="8" borderId="8" xfId="8" applyFont="1" applyFill="1" applyBorder="1" applyAlignment="1">
      <alignment horizontal="center" vertical="center" wrapText="1"/>
    </xf>
    <xf numFmtId="166" fontId="64" fillId="8" borderId="2" xfId="8" applyFont="1" applyFill="1" applyBorder="1" applyAlignment="1">
      <alignment horizontal="center" vertical="center" wrapText="1"/>
    </xf>
    <xf numFmtId="166" fontId="65" fillId="8" borderId="2" xfId="8" applyFont="1" applyFill="1" applyBorder="1" applyAlignment="1">
      <alignment horizontal="center" vertical="center" wrapText="1"/>
    </xf>
    <xf numFmtId="0" fontId="65" fillId="8" borderId="2" xfId="8" applyNumberFormat="1" applyFont="1" applyFill="1" applyBorder="1" applyAlignment="1">
      <alignment horizontal="center" vertical="center" wrapText="1"/>
    </xf>
    <xf numFmtId="166" fontId="66" fillId="8" borderId="2" xfId="8" applyFont="1" applyFill="1" applyBorder="1" applyAlignment="1">
      <alignment horizontal="center" vertical="center"/>
    </xf>
    <xf numFmtId="166" fontId="28" fillId="8" borderId="2" xfId="8" applyFont="1" applyFill="1" applyBorder="1" applyAlignment="1">
      <alignment horizontal="center" vertical="center" wrapText="1"/>
    </xf>
    <xf numFmtId="0" fontId="62" fillId="8" borderId="2" xfId="8" applyNumberFormat="1" applyFont="1" applyFill="1" applyBorder="1" applyAlignment="1">
      <alignment horizontal="center" vertical="center" wrapText="1"/>
    </xf>
    <xf numFmtId="166" fontId="62" fillId="8" borderId="2" xfId="8" applyFont="1" applyFill="1" applyBorder="1" applyAlignment="1">
      <alignment horizontal="center" vertical="center" wrapText="1"/>
    </xf>
    <xf numFmtId="166" fontId="62" fillId="5" borderId="11" xfId="8" applyFont="1" applyFill="1" applyBorder="1" applyAlignment="1">
      <alignment horizontal="center" vertical="center" wrapText="1"/>
    </xf>
    <xf numFmtId="0" fontId="62" fillId="5" borderId="11" xfId="0" applyFont="1" applyFill="1" applyBorder="1" applyAlignment="1">
      <alignment horizontal="center" vertical="center" wrapText="1"/>
    </xf>
    <xf numFmtId="1" fontId="62" fillId="5" borderId="11" xfId="8" applyNumberFormat="1" applyFont="1" applyFill="1" applyBorder="1" applyAlignment="1">
      <alignment horizontal="center" vertical="center" wrapText="1"/>
    </xf>
    <xf numFmtId="166" fontId="64" fillId="5" borderId="11" xfId="8" applyFont="1" applyFill="1" applyBorder="1" applyAlignment="1">
      <alignment horizontal="center" vertical="center" wrapText="1"/>
    </xf>
    <xf numFmtId="166" fontId="28" fillId="5" borderId="2" xfId="11" applyFont="1" applyFill="1" applyBorder="1" applyAlignment="1">
      <alignment horizontal="center" vertical="center"/>
    </xf>
    <xf numFmtId="166" fontId="65" fillId="5" borderId="11" xfId="8" applyFont="1" applyFill="1" applyBorder="1" applyAlignment="1">
      <alignment horizontal="center" vertical="center" wrapText="1"/>
    </xf>
    <xf numFmtId="166" fontId="66" fillId="5" borderId="10" xfId="8" applyFont="1" applyFill="1" applyBorder="1" applyAlignment="1">
      <alignment horizontal="center" vertical="center"/>
    </xf>
    <xf numFmtId="166" fontId="61" fillId="5" borderId="2" xfId="8" applyFont="1" applyFill="1" applyBorder="1" applyAlignment="1">
      <alignment horizontal="center" vertical="center" wrapText="1"/>
    </xf>
    <xf numFmtId="0" fontId="74" fillId="14" borderId="2" xfId="0" applyFont="1" applyFill="1" applyBorder="1" applyAlignment="1">
      <alignment horizontal="center" vertical="center"/>
    </xf>
    <xf numFmtId="0" fontId="67" fillId="0" borderId="2" xfId="8" applyNumberFormat="1" applyFont="1" applyFill="1" applyBorder="1" applyAlignment="1">
      <alignment horizontal="center" vertical="center"/>
    </xf>
    <xf numFmtId="0" fontId="67" fillId="5" borderId="2" xfId="8" applyNumberFormat="1" applyFont="1" applyFill="1" applyBorder="1" applyAlignment="1">
      <alignment horizontal="center" vertical="center"/>
    </xf>
    <xf numFmtId="0" fontId="67" fillId="5" borderId="7" xfId="9" applyFont="1" applyFill="1" applyBorder="1" applyAlignment="1">
      <alignment horizontal="center" vertical="center" wrapText="1"/>
    </xf>
    <xf numFmtId="0" fontId="58" fillId="14" borderId="1" xfId="0" applyFont="1" applyFill="1" applyBorder="1" applyAlignment="1">
      <alignment horizontal="center" vertical="center" wrapText="1"/>
    </xf>
    <xf numFmtId="0" fontId="65" fillId="5" borderId="1" xfId="0" applyFont="1" applyFill="1" applyBorder="1" applyAlignment="1">
      <alignment horizontal="center" vertical="center" wrapText="1"/>
    </xf>
    <xf numFmtId="0" fontId="62" fillId="5" borderId="1" xfId="7" applyFont="1" applyFill="1" applyBorder="1" applyAlignment="1">
      <alignment horizontal="center" vertical="center"/>
    </xf>
    <xf numFmtId="0" fontId="62" fillId="5" borderId="1" xfId="7" applyFont="1" applyFill="1" applyBorder="1" applyAlignment="1">
      <alignment horizontal="center" vertical="center" wrapText="1"/>
    </xf>
    <xf numFmtId="0" fontId="28" fillId="5" borderId="1" xfId="7" applyFont="1" applyFill="1" applyBorder="1" applyAlignment="1">
      <alignment horizontal="center" vertical="center" wrapText="1"/>
    </xf>
    <xf numFmtId="0" fontId="62" fillId="5" borderId="1" xfId="8" applyNumberFormat="1" applyFont="1" applyFill="1" applyBorder="1" applyAlignment="1">
      <alignment horizontal="center" vertical="center"/>
    </xf>
    <xf numFmtId="0" fontId="58" fillId="14" borderId="10" xfId="0" applyFont="1" applyFill="1" applyBorder="1" applyAlignment="1">
      <alignment horizontal="center" vertical="center" wrapText="1"/>
    </xf>
    <xf numFmtId="0" fontId="28" fillId="8" borderId="2" xfId="9" applyFont="1" applyFill="1" applyBorder="1" applyAlignment="1">
      <alignment horizontal="center" vertical="center" wrapText="1"/>
    </xf>
    <xf numFmtId="0" fontId="58" fillId="14" borderId="5" xfId="0" applyFont="1" applyFill="1" applyBorder="1" applyAlignment="1">
      <alignment horizontal="center" vertical="center" wrapText="1"/>
    </xf>
    <xf numFmtId="0" fontId="62" fillId="5" borderId="6" xfId="9" applyFont="1" applyFill="1" applyBorder="1" applyAlignment="1">
      <alignment horizontal="center" vertical="center" wrapText="1"/>
    </xf>
    <xf numFmtId="166" fontId="65" fillId="5" borderId="2" xfId="8" applyFont="1" applyFill="1" applyBorder="1" applyAlignment="1">
      <alignment horizontal="center" vertical="center" wrapText="1"/>
    </xf>
    <xf numFmtId="166" fontId="62" fillId="5" borderId="9" xfId="8" applyFont="1" applyFill="1" applyBorder="1" applyAlignment="1">
      <alignment horizontal="center" vertical="center" wrapText="1"/>
    </xf>
    <xf numFmtId="166" fontId="65" fillId="5" borderId="8" xfId="8" applyFont="1" applyFill="1" applyBorder="1" applyAlignment="1">
      <alignment horizontal="center" vertical="center" wrapText="1"/>
    </xf>
    <xf numFmtId="166" fontId="64" fillId="5" borderId="8" xfId="8" applyFont="1" applyFill="1" applyBorder="1" applyAlignment="1">
      <alignment horizontal="center" vertical="center"/>
    </xf>
    <xf numFmtId="0" fontId="62" fillId="5" borderId="9" xfId="8" applyNumberFormat="1" applyFont="1" applyFill="1" applyBorder="1" applyAlignment="1">
      <alignment horizontal="center" vertical="center" wrapText="1"/>
    </xf>
    <xf numFmtId="0" fontId="67" fillId="5" borderId="2" xfId="9" applyFont="1" applyFill="1" applyBorder="1" applyAlignment="1">
      <alignment horizontal="center" vertical="center" wrapText="1"/>
    </xf>
    <xf numFmtId="0" fontId="66" fillId="0" borderId="1" xfId="9" applyFont="1" applyBorder="1" applyAlignment="1">
      <alignment horizontal="center" vertical="center" wrapText="1"/>
    </xf>
    <xf numFmtId="0" fontId="28" fillId="0" borderId="1" xfId="9" applyFont="1" applyBorder="1" applyAlignment="1">
      <alignment horizontal="center" vertical="center" wrapText="1"/>
    </xf>
    <xf numFmtId="0" fontId="28" fillId="0" borderId="7" xfId="7" applyFont="1" applyFill="1" applyBorder="1" applyAlignment="1">
      <alignment horizontal="center" vertical="center"/>
    </xf>
    <xf numFmtId="0" fontId="62" fillId="0" borderId="4" xfId="8" applyNumberFormat="1" applyFont="1" applyFill="1" applyBorder="1" applyAlignment="1">
      <alignment horizontal="center" vertical="center" wrapText="1"/>
    </xf>
    <xf numFmtId="4" fontId="74" fillId="8" borderId="2" xfId="0" applyNumberFormat="1" applyFont="1" applyFill="1" applyBorder="1" applyAlignment="1">
      <alignment horizontal="right" vertical="center"/>
    </xf>
    <xf numFmtId="0" fontId="71" fillId="8" borderId="6" xfId="0" applyFont="1" applyFill="1" applyBorder="1" applyAlignment="1">
      <alignment horizontal="center" vertical="center"/>
    </xf>
    <xf numFmtId="0" fontId="71" fillId="8" borderId="9" xfId="0" applyFont="1" applyFill="1" applyBorder="1" applyAlignment="1">
      <alignment horizontal="center" vertical="center"/>
    </xf>
    <xf numFmtId="0" fontId="92" fillId="8" borderId="9" xfId="0" applyFont="1" applyFill="1" applyBorder="1" applyAlignment="1">
      <alignment horizontal="center" vertical="center"/>
    </xf>
    <xf numFmtId="0" fontId="92" fillId="8" borderId="2" xfId="0" applyFont="1" applyFill="1" applyBorder="1" applyAlignment="1">
      <alignment horizontal="center" vertical="center"/>
    </xf>
    <xf numFmtId="0" fontId="71" fillId="8" borderId="2" xfId="0" applyFont="1" applyFill="1" applyBorder="1" applyAlignment="1">
      <alignment horizontal="center" vertical="center"/>
    </xf>
    <xf numFmtId="0" fontId="71" fillId="0" borderId="0" xfId="0" applyFont="1" applyFill="1" applyBorder="1" applyAlignment="1">
      <alignment horizontal="center" vertical="center"/>
    </xf>
    <xf numFmtId="166" fontId="58" fillId="14" borderId="14" xfId="8" applyFont="1" applyFill="1" applyBorder="1" applyAlignment="1">
      <alignment horizontal="center" vertical="center" wrapText="1"/>
    </xf>
    <xf numFmtId="166" fontId="58" fillId="14" borderId="12" xfId="8" applyFont="1" applyFill="1" applyBorder="1" applyAlignment="1">
      <alignment horizontal="center" vertical="center" wrapText="1"/>
    </xf>
    <xf numFmtId="166" fontId="28" fillId="0" borderId="1" xfId="8" applyFont="1" applyFill="1" applyBorder="1" applyAlignment="1">
      <alignment horizontal="center" vertical="center" wrapText="1"/>
    </xf>
    <xf numFmtId="0" fontId="62" fillId="0" borderId="1" xfId="8" applyNumberFormat="1" applyFont="1" applyFill="1" applyBorder="1" applyAlignment="1">
      <alignment horizontal="center" vertical="center" wrapText="1"/>
    </xf>
    <xf numFmtId="0" fontId="65" fillId="0" borderId="1" xfId="8" applyNumberFormat="1" applyFont="1" applyFill="1" applyBorder="1" applyAlignment="1">
      <alignment horizontal="center" vertical="center" wrapText="1"/>
    </xf>
    <xf numFmtId="166" fontId="64" fillId="0" borderId="1" xfId="8" applyFont="1" applyFill="1" applyBorder="1" applyAlignment="1">
      <alignment horizontal="center" vertical="center" wrapText="1"/>
    </xf>
    <xf numFmtId="166" fontId="62" fillId="0" borderId="1" xfId="8" applyFont="1" applyFill="1" applyBorder="1" applyAlignment="1">
      <alignment horizontal="center" vertical="center" wrapText="1"/>
    </xf>
    <xf numFmtId="166" fontId="62" fillId="0" borderId="3" xfId="8" applyFont="1" applyFill="1" applyBorder="1" applyAlignment="1">
      <alignment horizontal="center" vertical="center" wrapText="1"/>
    </xf>
    <xf numFmtId="0" fontId="62" fillId="0" borderId="1" xfId="0" applyFont="1" applyFill="1" applyBorder="1" applyAlignment="1">
      <alignment horizontal="center" vertical="center" wrapText="1"/>
    </xf>
    <xf numFmtId="0" fontId="62" fillId="0" borderId="7" xfId="0" applyFont="1" applyFill="1" applyBorder="1" applyAlignment="1">
      <alignment horizontal="center" vertical="center" wrapText="1"/>
    </xf>
    <xf numFmtId="0" fontId="62" fillId="0" borderId="3" xfId="0" applyFont="1" applyFill="1" applyBorder="1" applyAlignment="1">
      <alignment horizontal="center" vertical="center" wrapText="1"/>
    </xf>
    <xf numFmtId="166" fontId="66" fillId="0" borderId="1" xfId="8" applyFont="1" applyFill="1" applyBorder="1" applyAlignment="1">
      <alignment horizontal="center" vertical="center"/>
    </xf>
    <xf numFmtId="166" fontId="64" fillId="0" borderId="1" xfId="8" applyFont="1" applyFill="1" applyBorder="1" applyAlignment="1">
      <alignment horizontal="center" vertical="center"/>
    </xf>
    <xf numFmtId="0" fontId="62" fillId="0" borderId="1" xfId="9" applyFont="1" applyFill="1" applyBorder="1" applyAlignment="1">
      <alignment horizontal="center" vertical="center" wrapText="1"/>
    </xf>
    <xf numFmtId="4" fontId="63" fillId="0" borderId="1" xfId="10" applyNumberFormat="1" applyFont="1" applyFill="1" applyBorder="1" applyAlignment="1">
      <alignment horizontal="right" vertical="center" wrapText="1"/>
    </xf>
    <xf numFmtId="166" fontId="64" fillId="5" borderId="1" xfId="8" applyFont="1" applyFill="1" applyBorder="1" applyAlignment="1">
      <alignment horizontal="center" vertical="center"/>
    </xf>
    <xf numFmtId="166" fontId="66" fillId="5" borderId="1" xfId="8" applyFont="1" applyFill="1" applyBorder="1" applyAlignment="1">
      <alignment horizontal="center" vertical="center"/>
    </xf>
    <xf numFmtId="166" fontId="66" fillId="5" borderId="3" xfId="8" applyFont="1" applyFill="1" applyBorder="1" applyAlignment="1">
      <alignment horizontal="center" vertical="center"/>
    </xf>
    <xf numFmtId="166" fontId="64" fillId="5" borderId="1" xfId="8" applyFont="1" applyFill="1" applyBorder="1" applyAlignment="1">
      <alignment horizontal="center" vertical="center" wrapText="1"/>
    </xf>
    <xf numFmtId="166" fontId="64" fillId="5" borderId="3" xfId="8" applyFont="1" applyFill="1" applyBorder="1" applyAlignment="1">
      <alignment horizontal="center" vertical="center" wrapText="1"/>
    </xf>
    <xf numFmtId="166" fontId="28" fillId="5" borderId="1" xfId="8" applyFont="1" applyFill="1" applyBorder="1" applyAlignment="1">
      <alignment horizontal="center" vertical="center" wrapText="1"/>
    </xf>
    <xf numFmtId="0" fontId="62" fillId="5" borderId="1" xfId="8" applyNumberFormat="1" applyFont="1" applyFill="1" applyBorder="1" applyAlignment="1">
      <alignment horizontal="center" vertical="center" wrapText="1"/>
    </xf>
    <xf numFmtId="0" fontId="66" fillId="5" borderId="3" xfId="9" applyFont="1" applyFill="1" applyBorder="1" applyAlignment="1">
      <alignment horizontal="center" vertical="center" wrapText="1"/>
    </xf>
    <xf numFmtId="0" fontId="62" fillId="5" borderId="1" xfId="0" applyFont="1" applyFill="1" applyBorder="1" applyAlignment="1">
      <alignment horizontal="center" vertical="center" wrapText="1"/>
    </xf>
    <xf numFmtId="0" fontId="62" fillId="5" borderId="3" xfId="0" applyFont="1" applyFill="1" applyBorder="1" applyAlignment="1">
      <alignment horizontal="center" vertical="center" wrapText="1"/>
    </xf>
    <xf numFmtId="0" fontId="28" fillId="5" borderId="1" xfId="9" applyFont="1" applyFill="1" applyBorder="1" applyAlignment="1">
      <alignment horizontal="center" vertical="center" wrapText="1"/>
    </xf>
    <xf numFmtId="166" fontId="65" fillId="5" borderId="1" xfId="8" applyFont="1" applyFill="1" applyBorder="1" applyAlignment="1">
      <alignment horizontal="center" vertical="center" wrapText="1"/>
    </xf>
    <xf numFmtId="0" fontId="65" fillId="5" borderId="1" xfId="8" applyNumberFormat="1" applyFont="1" applyFill="1" applyBorder="1" applyAlignment="1">
      <alignment horizontal="center" vertical="center" wrapText="1"/>
    </xf>
    <xf numFmtId="0" fontId="65" fillId="5" borderId="3" xfId="8" applyNumberFormat="1" applyFont="1" applyFill="1" applyBorder="1" applyAlignment="1">
      <alignment horizontal="center" vertical="center" wrapText="1"/>
    </xf>
    <xf numFmtId="166" fontId="61" fillId="11" borderId="1" xfId="8" applyFont="1" applyFill="1" applyBorder="1" applyAlignment="1">
      <alignment horizontal="center" vertical="center" wrapText="1"/>
    </xf>
    <xf numFmtId="166" fontId="61" fillId="11" borderId="3" xfId="8" applyFont="1" applyFill="1" applyBorder="1" applyAlignment="1">
      <alignment horizontal="center" vertical="center" wrapText="1"/>
    </xf>
    <xf numFmtId="0" fontId="62" fillId="5" borderId="1" xfId="9" applyFont="1" applyFill="1" applyBorder="1" applyAlignment="1">
      <alignment horizontal="center" vertical="center" wrapText="1"/>
    </xf>
    <xf numFmtId="166" fontId="62" fillId="5" borderId="1" xfId="8" applyFont="1" applyFill="1" applyBorder="1" applyAlignment="1">
      <alignment horizontal="center" vertical="center" wrapText="1"/>
    </xf>
    <xf numFmtId="166" fontId="62" fillId="5" borderId="3" xfId="8" applyFont="1" applyFill="1" applyBorder="1" applyAlignment="1">
      <alignment horizontal="center" vertical="center" wrapText="1"/>
    </xf>
    <xf numFmtId="0" fontId="28" fillId="5" borderId="3" xfId="7" applyFont="1" applyFill="1" applyBorder="1" applyAlignment="1">
      <alignment horizontal="center" vertical="center"/>
    </xf>
    <xf numFmtId="4" fontId="79" fillId="5" borderId="3" xfId="0" applyNumberFormat="1" applyFont="1" applyFill="1" applyBorder="1" applyAlignment="1">
      <alignment horizontal="right" vertical="center" wrapText="1"/>
    </xf>
    <xf numFmtId="166" fontId="62" fillId="5" borderId="2" xfId="8" applyFont="1" applyFill="1" applyBorder="1" applyAlignment="1">
      <alignment horizontal="center" vertical="center" wrapText="1"/>
    </xf>
    <xf numFmtId="1" fontId="62" fillId="5" borderId="2" xfId="8" applyNumberFormat="1" applyFont="1" applyFill="1" applyBorder="1" applyAlignment="1">
      <alignment horizontal="center" vertical="center" wrapText="1"/>
    </xf>
    <xf numFmtId="0" fontId="28" fillId="0" borderId="3" xfId="7" applyFont="1" applyFill="1" applyBorder="1" applyAlignment="1">
      <alignment horizontal="center" vertical="center"/>
    </xf>
    <xf numFmtId="0" fontId="28" fillId="0" borderId="1" xfId="9" applyFont="1" applyFill="1" applyBorder="1" applyAlignment="1">
      <alignment horizontal="center" vertical="center" wrapText="1"/>
    </xf>
    <xf numFmtId="4" fontId="79" fillId="8" borderId="11" xfId="0" applyNumberFormat="1" applyFont="1" applyFill="1" applyBorder="1" applyAlignment="1">
      <alignment horizontal="right" vertical="center" wrapText="1"/>
    </xf>
    <xf numFmtId="0" fontId="0" fillId="0" borderId="0" xfId="0" applyAlignment="1">
      <alignment horizontal="center"/>
    </xf>
    <xf numFmtId="4" fontId="60" fillId="5" borderId="4" xfId="8" applyNumberFormat="1" applyFont="1" applyFill="1" applyBorder="1" applyAlignment="1">
      <alignment horizontal="center" vertical="center"/>
    </xf>
    <xf numFmtId="0" fontId="60" fillId="5" borderId="4" xfId="7" applyFont="1" applyFill="1" applyBorder="1" applyAlignment="1">
      <alignment horizontal="center" vertical="center"/>
    </xf>
    <xf numFmtId="1" fontId="60" fillId="5" borderId="4" xfId="7" applyNumberFormat="1" applyFont="1" applyFill="1" applyBorder="1" applyAlignment="1">
      <alignment horizontal="center" vertical="center" wrapText="1"/>
    </xf>
    <xf numFmtId="0" fontId="60" fillId="5" borderId="4" xfId="7" applyFont="1" applyFill="1" applyBorder="1" applyAlignment="1">
      <alignment horizontal="center" vertical="center" wrapText="1"/>
    </xf>
    <xf numFmtId="0" fontId="60" fillId="5" borderId="10" xfId="7" applyFont="1" applyFill="1" applyBorder="1" applyAlignment="1">
      <alignment horizontal="center" vertical="center"/>
    </xf>
    <xf numFmtId="0" fontId="61" fillId="0" borderId="2" xfId="9" applyFont="1" applyFill="1" applyBorder="1" applyAlignment="1">
      <alignment horizontal="center" vertical="center" wrapText="1"/>
    </xf>
    <xf numFmtId="0" fontId="66" fillId="0" borderId="2" xfId="0" applyFont="1" applyFill="1" applyBorder="1" applyAlignment="1">
      <alignment horizontal="center" vertical="center"/>
    </xf>
    <xf numFmtId="166" fontId="79" fillId="14" borderId="2" xfId="0" applyNumberFormat="1" applyFont="1" applyFill="1" applyBorder="1" applyAlignment="1">
      <alignment horizontal="center" vertical="center" wrapText="1"/>
    </xf>
    <xf numFmtId="4" fontId="79" fillId="0" borderId="2" xfId="0" applyNumberFormat="1" applyFont="1" applyFill="1" applyBorder="1" applyAlignment="1">
      <alignment horizontal="right" vertical="center"/>
    </xf>
    <xf numFmtId="166" fontId="66" fillId="0" borderId="2" xfId="9" applyNumberFormat="1" applyFont="1" applyFill="1" applyBorder="1" applyAlignment="1">
      <alignment horizontal="center" vertical="center"/>
    </xf>
    <xf numFmtId="0" fontId="62" fillId="0" borderId="2" xfId="0" applyFont="1" applyFill="1" applyBorder="1" applyAlignment="1">
      <alignment horizontal="center" vertical="center"/>
    </xf>
    <xf numFmtId="1" fontId="66" fillId="0" borderId="2" xfId="9" applyNumberFormat="1" applyFont="1" applyFill="1" applyBorder="1" applyAlignment="1">
      <alignment horizontal="center" vertical="center"/>
    </xf>
    <xf numFmtId="166" fontId="28" fillId="0" borderId="2" xfId="8" applyFont="1" applyFill="1" applyBorder="1" applyAlignment="1">
      <alignment horizontal="center" vertical="center"/>
    </xf>
    <xf numFmtId="166" fontId="65" fillId="0" borderId="2" xfId="8" applyFont="1" applyFill="1" applyBorder="1" applyAlignment="1">
      <alignment horizontal="center" vertical="center"/>
    </xf>
    <xf numFmtId="0" fontId="65" fillId="0" borderId="2" xfId="8" applyNumberFormat="1" applyFont="1" applyFill="1" applyBorder="1" applyAlignment="1">
      <alignment horizontal="center" vertical="center"/>
    </xf>
    <xf numFmtId="166" fontId="28" fillId="0" borderId="2" xfId="9" applyNumberFormat="1" applyFont="1" applyFill="1" applyBorder="1" applyAlignment="1">
      <alignment horizontal="center" vertical="center"/>
    </xf>
    <xf numFmtId="0" fontId="67" fillId="0" borderId="2" xfId="9" applyFont="1" applyFill="1" applyBorder="1" applyAlignment="1">
      <alignment horizontal="center" vertical="center"/>
    </xf>
    <xf numFmtId="0" fontId="94" fillId="0" borderId="0" xfId="3" applyFont="1"/>
    <xf numFmtId="0" fontId="94" fillId="0" borderId="0" xfId="3" applyFont="1" applyAlignment="1">
      <alignment vertical="center"/>
    </xf>
    <xf numFmtId="0" fontId="95" fillId="0" borderId="0" xfId="0" applyFont="1" applyAlignment="1">
      <alignment vertical="center"/>
    </xf>
    <xf numFmtId="0" fontId="62" fillId="5" borderId="1" xfId="9" applyFont="1" applyFill="1" applyBorder="1" applyAlignment="1">
      <alignment vertical="center" wrapText="1"/>
    </xf>
    <xf numFmtId="0" fontId="72" fillId="0" borderId="1" xfId="0" applyFont="1" applyBorder="1" applyAlignment="1">
      <alignment horizontal="center" vertical="center"/>
    </xf>
    <xf numFmtId="0" fontId="73" fillId="9" borderId="1" xfId="0" applyFont="1" applyFill="1" applyBorder="1" applyAlignment="1">
      <alignment horizontal="center" vertical="center"/>
    </xf>
    <xf numFmtId="0" fontId="74" fillId="14" borderId="1" xfId="0" applyFont="1" applyFill="1" applyBorder="1" applyAlignment="1">
      <alignment horizontal="center" vertical="center"/>
    </xf>
    <xf numFmtId="4" fontId="60" fillId="9" borderId="11" xfId="8" applyNumberFormat="1" applyFont="1" applyFill="1" applyBorder="1" applyAlignment="1">
      <alignment vertical="center"/>
    </xf>
    <xf numFmtId="0" fontId="75" fillId="9" borderId="1" xfId="7" applyFont="1" applyFill="1" applyBorder="1" applyAlignment="1">
      <alignment horizontal="center" vertical="center"/>
    </xf>
    <xf numFmtId="0" fontId="60" fillId="9" borderId="1" xfId="7" applyFont="1" applyFill="1" applyBorder="1" applyAlignment="1">
      <alignment horizontal="center" vertical="center" wrapText="1"/>
    </xf>
    <xf numFmtId="1" fontId="75" fillId="9" borderId="1" xfId="7" applyNumberFormat="1" applyFont="1" applyFill="1" applyBorder="1" applyAlignment="1">
      <alignment horizontal="center" vertical="center" wrapText="1"/>
    </xf>
    <xf numFmtId="0" fontId="75" fillId="9" borderId="11" xfId="7" applyFont="1" applyFill="1" applyBorder="1" applyAlignment="1">
      <alignment horizontal="center" vertical="center" wrapText="1"/>
    </xf>
    <xf numFmtId="0" fontId="76" fillId="9" borderId="11" xfId="7" applyFont="1" applyFill="1" applyBorder="1" applyAlignment="1">
      <alignment horizontal="center" vertical="center"/>
    </xf>
    <xf numFmtId="0" fontId="76" fillId="9" borderId="1" xfId="7" applyFont="1" applyFill="1" applyBorder="1" applyAlignment="1">
      <alignment horizontal="center" vertical="center"/>
    </xf>
    <xf numFmtId="0" fontId="60" fillId="9" borderId="1" xfId="7" applyFont="1" applyFill="1" applyBorder="1" applyAlignment="1">
      <alignment horizontal="center" vertical="center"/>
    </xf>
    <xf numFmtId="0" fontId="72" fillId="0" borderId="11" xfId="0" applyFont="1" applyFill="1" applyBorder="1" applyAlignment="1">
      <alignment horizontal="center" vertical="center"/>
    </xf>
    <xf numFmtId="0" fontId="73" fillId="0" borderId="4" xfId="0" applyFont="1" applyFill="1" applyBorder="1" applyAlignment="1">
      <alignment horizontal="center" vertical="center"/>
    </xf>
    <xf numFmtId="0" fontId="74" fillId="0" borderId="4" xfId="0" applyFont="1" applyFill="1" applyBorder="1" applyAlignment="1">
      <alignment horizontal="center" vertical="center"/>
    </xf>
    <xf numFmtId="4" fontId="60" fillId="0" borderId="4" xfId="8" applyNumberFormat="1" applyFont="1" applyFill="1" applyBorder="1" applyAlignment="1">
      <alignment vertical="center"/>
    </xf>
    <xf numFmtId="0" fontId="75" fillId="0" borderId="4" xfId="7" applyFont="1" applyFill="1" applyBorder="1" applyAlignment="1">
      <alignment horizontal="center" vertical="center"/>
    </xf>
    <xf numFmtId="0" fontId="60" fillId="0" borderId="4" xfId="7" applyFont="1" applyFill="1" applyBorder="1" applyAlignment="1">
      <alignment horizontal="center" vertical="center" wrapText="1"/>
    </xf>
    <xf numFmtId="1" fontId="75" fillId="0" borderId="4" xfId="7" applyNumberFormat="1" applyFont="1" applyFill="1" applyBorder="1" applyAlignment="1">
      <alignment horizontal="center" vertical="center" wrapText="1"/>
    </xf>
    <xf numFmtId="0" fontId="75" fillId="0" borderId="4" xfId="7" applyFont="1" applyFill="1" applyBorder="1" applyAlignment="1">
      <alignment horizontal="center" vertical="center" wrapText="1"/>
    </xf>
    <xf numFmtId="0" fontId="76" fillId="0" borderId="4" xfId="7" applyFont="1" applyFill="1" applyBorder="1" applyAlignment="1">
      <alignment horizontal="center" vertical="center"/>
    </xf>
    <xf numFmtId="0" fontId="60" fillId="0" borderId="4" xfId="7" applyFont="1" applyFill="1" applyBorder="1" applyAlignment="1">
      <alignment horizontal="center" vertical="center"/>
    </xf>
    <xf numFmtId="0" fontId="60" fillId="0" borderId="10" xfId="7" applyFont="1" applyFill="1" applyBorder="1" applyAlignment="1">
      <alignment horizontal="center" vertical="center"/>
    </xf>
    <xf numFmtId="0" fontId="98" fillId="6" borderId="0" xfId="3" applyFont="1" applyFill="1"/>
    <xf numFmtId="0" fontId="99" fillId="6" borderId="0" xfId="3" applyFont="1" applyFill="1"/>
    <xf numFmtId="0" fontId="100" fillId="6" borderId="0" xfId="3" applyFont="1" applyFill="1"/>
    <xf numFmtId="0" fontId="100" fillId="0" borderId="0" xfId="3" applyFont="1"/>
    <xf numFmtId="0" fontId="100" fillId="6" borderId="0" xfId="0" applyFont="1" applyFill="1" applyAlignment="1">
      <alignment horizontal="center" vertical="center"/>
    </xf>
    <xf numFmtId="0" fontId="100" fillId="6" borderId="0" xfId="0" applyFont="1" applyFill="1" applyAlignment="1">
      <alignment horizontal="center" vertical="center" wrapText="1"/>
    </xf>
    <xf numFmtId="0" fontId="100" fillId="0" borderId="0" xfId="0" applyFont="1" applyAlignment="1">
      <alignment horizontal="center" vertical="center"/>
    </xf>
    <xf numFmtId="0" fontId="100" fillId="0" borderId="0" xfId="0" applyFont="1"/>
    <xf numFmtId="0" fontId="20" fillId="11" borderId="25" xfId="0" applyFont="1" applyFill="1" applyBorder="1" applyAlignment="1">
      <alignment horizontal="center" vertical="center" wrapText="1"/>
    </xf>
    <xf numFmtId="0" fontId="20" fillId="11" borderId="24" xfId="0" applyFont="1" applyFill="1" applyBorder="1" applyAlignment="1">
      <alignment horizontal="center" vertical="center" wrapText="1"/>
    </xf>
    <xf numFmtId="0" fontId="19" fillId="17" borderId="20" xfId="0" applyFont="1" applyFill="1" applyBorder="1" applyAlignment="1">
      <alignment horizontal="center" vertical="center"/>
    </xf>
    <xf numFmtId="0" fontId="19" fillId="17" borderId="0" xfId="0" applyFont="1" applyFill="1" applyBorder="1" applyAlignment="1">
      <alignment horizontal="center" vertical="center"/>
    </xf>
    <xf numFmtId="0" fontId="19" fillId="17" borderId="15" xfId="0" applyFont="1" applyFill="1" applyBorder="1" applyAlignment="1">
      <alignment horizontal="center" vertical="center"/>
    </xf>
    <xf numFmtId="0" fontId="40" fillId="0" borderId="0" xfId="0" applyFont="1" applyAlignment="1">
      <alignment horizontal="left"/>
    </xf>
    <xf numFmtId="0" fontId="101" fillId="23" borderId="0" xfId="0" applyFont="1" applyFill="1" applyAlignment="1">
      <alignment horizontal="center"/>
    </xf>
    <xf numFmtId="0" fontId="0" fillId="0" borderId="2" xfId="0" applyFont="1" applyBorder="1" applyAlignment="1">
      <alignment horizontal="center"/>
    </xf>
    <xf numFmtId="0" fontId="102" fillId="0" borderId="2" xfId="0" applyFont="1" applyFill="1" applyBorder="1" applyAlignment="1">
      <alignment horizontal="center"/>
    </xf>
    <xf numFmtId="0" fontId="0" fillId="0" borderId="2" xfId="0" applyFont="1" applyFill="1" applyBorder="1" applyAlignment="1">
      <alignment horizontal="center"/>
    </xf>
    <xf numFmtId="0" fontId="0" fillId="0" borderId="2" xfId="0" applyBorder="1" applyAlignment="1">
      <alignment horizontal="center"/>
    </xf>
    <xf numFmtId="0" fontId="2" fillId="19" borderId="3" xfId="0" applyFont="1" applyFill="1" applyBorder="1" applyAlignment="1">
      <alignment horizontal="center" vertical="center"/>
    </xf>
    <xf numFmtId="0" fontId="0" fillId="5" borderId="4" xfId="0" applyFont="1" applyFill="1" applyBorder="1" applyAlignment="1">
      <alignment horizontal="center"/>
    </xf>
    <xf numFmtId="0" fontId="0" fillId="0" borderId="0" xfId="0" applyFont="1"/>
    <xf numFmtId="0" fontId="103" fillId="3" borderId="1" xfId="0" applyFont="1" applyFill="1" applyBorder="1" applyAlignment="1">
      <alignment horizontal="center" vertical="center" wrapText="1"/>
    </xf>
    <xf numFmtId="0" fontId="0" fillId="0" borderId="4" xfId="0" applyBorder="1" applyAlignment="1">
      <alignment horizontal="center"/>
    </xf>
    <xf numFmtId="0" fontId="102" fillId="0" borderId="2" xfId="0" applyFont="1" applyBorder="1" applyAlignment="1">
      <alignment horizontal="center"/>
    </xf>
    <xf numFmtId="0" fontId="0" fillId="0" borderId="0" xfId="0" applyFill="1"/>
    <xf numFmtId="0" fontId="0" fillId="0" borderId="2" xfId="0" quotePrefix="1" applyBorder="1" applyAlignment="1">
      <alignment horizontal="center"/>
    </xf>
    <xf numFmtId="14" fontId="0" fillId="0" borderId="2" xfId="0" quotePrefix="1" applyNumberFormat="1" applyBorder="1" applyAlignment="1">
      <alignment horizontal="center"/>
    </xf>
    <xf numFmtId="0" fontId="0" fillId="0" borderId="4" xfId="0" applyFont="1" applyFill="1" applyBorder="1" applyAlignment="1">
      <alignment horizontal="center"/>
    </xf>
    <xf numFmtId="0" fontId="0" fillId="0" borderId="2" xfId="0" quotePrefix="1" applyFont="1" applyFill="1" applyBorder="1" applyAlignment="1">
      <alignment horizontal="center"/>
    </xf>
    <xf numFmtId="0" fontId="0" fillId="0" borderId="0" xfId="0" applyFont="1" applyFill="1"/>
    <xf numFmtId="0" fontId="103" fillId="27" borderId="1" xfId="0" applyFont="1" applyFill="1" applyBorder="1" applyAlignment="1">
      <alignment horizontal="center" vertical="center"/>
    </xf>
    <xf numFmtId="0" fontId="103" fillId="28" borderId="2" xfId="0" applyFont="1" applyFill="1" applyBorder="1" applyAlignment="1">
      <alignment horizontal="center" vertical="center"/>
    </xf>
    <xf numFmtId="0" fontId="102" fillId="0" borderId="0" xfId="0" applyFont="1" applyAlignment="1">
      <alignment horizontal="center"/>
    </xf>
    <xf numFmtId="0" fontId="0" fillId="0" borderId="0" xfId="0" applyFont="1" applyBorder="1" applyAlignment="1">
      <alignment horizontal="left" wrapText="1"/>
    </xf>
    <xf numFmtId="0" fontId="102" fillId="0" borderId="0" xfId="0" applyFont="1" applyBorder="1" applyAlignment="1">
      <alignment horizontal="left" wrapText="1" readingOrder="1"/>
    </xf>
    <xf numFmtId="0" fontId="0" fillId="0" borderId="0" xfId="0" applyFont="1" applyBorder="1" applyAlignment="1">
      <alignment horizontal="left"/>
    </xf>
    <xf numFmtId="0" fontId="2" fillId="24" borderId="2" xfId="0" applyFont="1" applyFill="1" applyBorder="1" applyAlignment="1">
      <alignment horizontal="center" vertical="center" wrapText="1"/>
    </xf>
    <xf numFmtId="0" fontId="0" fillId="0" borderId="0" xfId="0" applyAlignment="1">
      <alignment vertical="center"/>
    </xf>
    <xf numFmtId="0" fontId="102" fillId="29" borderId="6" xfId="0" applyFont="1" applyFill="1" applyBorder="1" applyAlignment="1">
      <alignment horizontal="center"/>
    </xf>
    <xf numFmtId="0" fontId="0" fillId="29" borderId="2" xfId="0" applyFont="1" applyFill="1" applyBorder="1" applyAlignment="1">
      <alignment horizontal="center"/>
    </xf>
    <xf numFmtId="0" fontId="102" fillId="29" borderId="2" xfId="0" applyFont="1" applyFill="1" applyBorder="1" applyAlignment="1">
      <alignment horizontal="center"/>
    </xf>
    <xf numFmtId="14" fontId="0" fillId="29" borderId="2" xfId="0" quotePrefix="1" applyNumberFormat="1" applyFont="1" applyFill="1" applyBorder="1" applyAlignment="1">
      <alignment horizontal="center"/>
    </xf>
    <xf numFmtId="0" fontId="0" fillId="24" borderId="6" xfId="0" applyFont="1" applyFill="1" applyBorder="1" applyAlignment="1">
      <alignment horizontal="center" vertical="center"/>
    </xf>
    <xf numFmtId="0" fontId="0" fillId="24" borderId="2" xfId="0" applyFill="1" applyBorder="1" applyAlignment="1">
      <alignment horizontal="center" vertical="center"/>
    </xf>
    <xf numFmtId="0" fontId="0" fillId="24" borderId="2" xfId="0" applyFont="1" applyFill="1" applyBorder="1" applyAlignment="1">
      <alignment horizontal="center" vertical="center"/>
    </xf>
    <xf numFmtId="0" fontId="102" fillId="24" borderId="2" xfId="0" applyFont="1" applyFill="1" applyBorder="1" applyAlignment="1">
      <alignment horizontal="center" vertical="center"/>
    </xf>
    <xf numFmtId="0" fontId="0" fillId="30" borderId="2" xfId="0" applyFill="1" applyBorder="1" applyAlignment="1">
      <alignment horizontal="center"/>
    </xf>
    <xf numFmtId="0" fontId="0" fillId="30" borderId="2" xfId="0" applyFont="1" applyFill="1" applyBorder="1" applyAlignment="1">
      <alignment horizontal="center"/>
    </xf>
    <xf numFmtId="0" fontId="0" fillId="25" borderId="2" xfId="0" applyFill="1" applyBorder="1" applyAlignment="1">
      <alignment horizontal="center"/>
    </xf>
    <xf numFmtId="0" fontId="0" fillId="25" borderId="2" xfId="0" applyFont="1" applyFill="1" applyBorder="1" applyAlignment="1">
      <alignment horizontal="center"/>
    </xf>
    <xf numFmtId="0" fontId="106" fillId="25" borderId="4" xfId="0" applyFont="1" applyFill="1" applyBorder="1" applyAlignment="1">
      <alignment horizontal="center" wrapText="1"/>
    </xf>
    <xf numFmtId="0" fontId="0" fillId="25" borderId="4" xfId="0" applyFont="1" applyFill="1" applyBorder="1" applyAlignment="1">
      <alignment horizontal="center" wrapText="1"/>
    </xf>
    <xf numFmtId="168" fontId="104" fillId="0" borderId="0" xfId="3" applyNumberFormat="1" applyFont="1"/>
    <xf numFmtId="168" fontId="104" fillId="0" borderId="0" xfId="3" applyNumberFormat="1" applyFont="1" applyAlignment="1">
      <alignment vertical="center"/>
    </xf>
    <xf numFmtId="168" fontId="0" fillId="0" borderId="0" xfId="0" applyNumberFormat="1"/>
    <xf numFmtId="168" fontId="101" fillId="23" borderId="0" xfId="0" applyNumberFormat="1" applyFont="1" applyFill="1"/>
    <xf numFmtId="168" fontId="102" fillId="29" borderId="2" xfId="1" applyNumberFormat="1" applyFont="1" applyFill="1" applyBorder="1" applyAlignment="1">
      <alignment horizontal="center"/>
    </xf>
    <xf numFmtId="168" fontId="1" fillId="24" borderId="2" xfId="1" applyNumberFormat="1" applyFont="1" applyFill="1" applyBorder="1" applyAlignment="1">
      <alignment horizontal="center" vertical="center"/>
    </xf>
    <xf numFmtId="168" fontId="1" fillId="0" borderId="2" xfId="1" applyNumberFormat="1" applyFont="1" applyBorder="1" applyAlignment="1">
      <alignment horizontal="center"/>
    </xf>
    <xf numFmtId="168" fontId="1" fillId="25" borderId="2" xfId="1" applyNumberFormat="1" applyFont="1" applyFill="1" applyBorder="1" applyAlignment="1">
      <alignment horizontal="center"/>
    </xf>
    <xf numFmtId="168" fontId="1" fillId="0" borderId="2" xfId="1" applyNumberFormat="1" applyFont="1" applyFill="1" applyBorder="1" applyAlignment="1">
      <alignment horizontal="center"/>
    </xf>
    <xf numFmtId="168" fontId="102" fillId="0" borderId="2" xfId="1" applyNumberFormat="1" applyFont="1" applyFill="1" applyBorder="1" applyAlignment="1">
      <alignment horizontal="center"/>
    </xf>
    <xf numFmtId="168" fontId="102" fillId="0" borderId="2" xfId="1" applyNumberFormat="1" applyFont="1" applyBorder="1" applyAlignment="1">
      <alignment horizontal="center"/>
    </xf>
    <xf numFmtId="168" fontId="0" fillId="0" borderId="0" xfId="0" applyNumberFormat="1" applyAlignment="1">
      <alignment horizontal="center"/>
    </xf>
    <xf numFmtId="0" fontId="0" fillId="30" borderId="4" xfId="0" applyFill="1" applyBorder="1" applyAlignment="1">
      <alignment horizontal="center" wrapText="1"/>
    </xf>
    <xf numFmtId="168" fontId="1" fillId="30" borderId="2" xfId="1" applyNumberFormat="1" applyFont="1" applyFill="1" applyBorder="1" applyAlignment="1">
      <alignment horizontal="center"/>
    </xf>
    <xf numFmtId="0" fontId="102" fillId="30" borderId="2" xfId="0" applyFont="1" applyFill="1" applyBorder="1" applyAlignment="1">
      <alignment horizontal="center"/>
    </xf>
    <xf numFmtId="0" fontId="0" fillId="30" borderId="2" xfId="0" quotePrefix="1" applyFill="1" applyBorder="1" applyAlignment="1">
      <alignment horizontal="center"/>
    </xf>
    <xf numFmtId="0" fontId="0" fillId="30" borderId="4" xfId="0" applyFill="1" applyBorder="1" applyAlignment="1">
      <alignment horizontal="center"/>
    </xf>
    <xf numFmtId="0" fontId="108" fillId="0" borderId="0" xfId="3" applyFont="1" applyFill="1"/>
    <xf numFmtId="0" fontId="109" fillId="0" borderId="0" xfId="3" applyFont="1" applyFill="1"/>
    <xf numFmtId="0" fontId="110" fillId="0" borderId="0" xfId="3" applyFont="1" applyFill="1"/>
    <xf numFmtId="0" fontId="110" fillId="0" borderId="0" xfId="0" applyFont="1" applyFill="1" applyAlignment="1">
      <alignment horizontal="center" vertical="center"/>
    </xf>
    <xf numFmtId="0" fontId="110" fillId="0" borderId="0" xfId="0" applyFont="1" applyFill="1" applyAlignment="1">
      <alignment horizontal="center" vertical="center" wrapText="1"/>
    </xf>
    <xf numFmtId="0" fontId="111" fillId="0" borderId="0" xfId="0" applyFont="1"/>
    <xf numFmtId="168" fontId="111" fillId="0" borderId="0" xfId="0" applyNumberFormat="1" applyFont="1"/>
    <xf numFmtId="0" fontId="2" fillId="5" borderId="36" xfId="0" applyFont="1" applyFill="1" applyBorder="1"/>
    <xf numFmtId="0" fontId="2" fillId="5" borderId="32" xfId="0" applyFont="1" applyFill="1" applyBorder="1" applyAlignment="1">
      <alignment horizontal="center" wrapText="1"/>
    </xf>
    <xf numFmtId="0" fontId="113" fillId="31" borderId="32" xfId="0" applyFont="1" applyFill="1" applyBorder="1" applyAlignment="1">
      <alignment horizontal="left" vertical="center" wrapText="1"/>
    </xf>
    <xf numFmtId="165" fontId="2" fillId="31" borderId="27" xfId="1" applyNumberFormat="1" applyFont="1" applyFill="1" applyBorder="1" applyAlignment="1">
      <alignment horizontal="center" vertical="center"/>
    </xf>
    <xf numFmtId="0" fontId="3" fillId="14" borderId="33" xfId="0" applyFont="1" applyFill="1" applyBorder="1"/>
    <xf numFmtId="0" fontId="105" fillId="14" borderId="33" xfId="0" applyFont="1" applyFill="1" applyBorder="1"/>
    <xf numFmtId="0" fontId="114" fillId="5" borderId="33" xfId="0" applyFont="1" applyFill="1" applyBorder="1" applyAlignment="1">
      <alignment horizontal="left" vertical="center" wrapText="1" readingOrder="1"/>
    </xf>
    <xf numFmtId="0" fontId="3" fillId="14" borderId="33" xfId="0" applyFont="1" applyFill="1" applyBorder="1" applyAlignment="1">
      <alignment horizontal="left" vertical="center" wrapText="1" readingOrder="1"/>
    </xf>
    <xf numFmtId="0" fontId="105" fillId="14" borderId="33" xfId="0" applyFont="1" applyFill="1" applyBorder="1" applyAlignment="1">
      <alignment wrapText="1"/>
    </xf>
    <xf numFmtId="0" fontId="105" fillId="5" borderId="33" xfId="0" applyFont="1" applyFill="1" applyBorder="1" applyAlignment="1">
      <alignment wrapText="1"/>
    </xf>
    <xf numFmtId="165" fontId="0" fillId="0" borderId="28" xfId="1" applyNumberFormat="1" applyFont="1" applyFill="1" applyBorder="1" applyAlignment="1">
      <alignment horizontal="center" vertical="center"/>
    </xf>
    <xf numFmtId="0" fontId="114" fillId="14" borderId="33" xfId="0" applyFont="1" applyFill="1" applyBorder="1" applyAlignment="1">
      <alignment horizontal="left" vertical="center" wrapText="1" readingOrder="1"/>
    </xf>
    <xf numFmtId="0" fontId="114" fillId="0" borderId="33" xfId="0" applyFont="1" applyFill="1" applyBorder="1" applyAlignment="1">
      <alignment horizontal="left" vertical="center" wrapText="1" readingOrder="1"/>
    </xf>
    <xf numFmtId="0" fontId="105" fillId="0" borderId="33" xfId="0" applyFont="1" applyFill="1" applyBorder="1"/>
    <xf numFmtId="165" fontId="116" fillId="0" borderId="0" xfId="1" applyNumberFormat="1" applyFont="1" applyFill="1" applyBorder="1" applyAlignment="1">
      <alignment wrapText="1"/>
    </xf>
    <xf numFmtId="165" fontId="2" fillId="0" borderId="0" xfId="1" applyNumberFormat="1" applyFont="1" applyFill="1" applyBorder="1" applyAlignment="1">
      <alignment wrapText="1"/>
    </xf>
    <xf numFmtId="165" fontId="115" fillId="0" borderId="28" xfId="1" applyNumberFormat="1" applyFont="1" applyFill="1" applyBorder="1" applyAlignment="1">
      <alignment vertical="center"/>
    </xf>
    <xf numFmtId="0" fontId="14" fillId="0" borderId="33" xfId="0" applyFont="1" applyFill="1" applyBorder="1"/>
    <xf numFmtId="0" fontId="114" fillId="14" borderId="25" xfId="0" applyFont="1" applyFill="1" applyBorder="1" applyAlignment="1">
      <alignment horizontal="left" vertical="center" wrapText="1" readingOrder="1"/>
    </xf>
    <xf numFmtId="43" fontId="2" fillId="2" borderId="37" xfId="1" applyFont="1" applyFill="1" applyBorder="1" applyAlignment="1">
      <alignment horizontal="center" vertical="center"/>
    </xf>
    <xf numFmtId="0" fontId="114" fillId="14" borderId="26" xfId="0" applyFont="1" applyFill="1" applyBorder="1" applyAlignment="1">
      <alignment horizontal="left" vertical="center" wrapText="1" readingOrder="1"/>
    </xf>
    <xf numFmtId="0" fontId="105" fillId="14" borderId="34" xfId="0" applyFont="1" applyFill="1" applyBorder="1"/>
    <xf numFmtId="43" fontId="2" fillId="0" borderId="0" xfId="1" applyFont="1" applyFill="1" applyBorder="1" applyAlignment="1">
      <alignment vertical="center"/>
    </xf>
    <xf numFmtId="43" fontId="2" fillId="0" borderId="28" xfId="1" applyFont="1" applyFill="1" applyBorder="1" applyAlignment="1">
      <alignment vertical="center"/>
    </xf>
    <xf numFmtId="43" fontId="2" fillId="2" borderId="37" xfId="1" applyFont="1" applyFill="1" applyBorder="1" applyAlignment="1">
      <alignment vertical="center"/>
    </xf>
    <xf numFmtId="0" fontId="15" fillId="0" borderId="28" xfId="0" applyFont="1" applyFill="1" applyBorder="1" applyAlignment="1">
      <alignment horizontal="center"/>
    </xf>
    <xf numFmtId="0" fontId="14" fillId="0" borderId="28" xfId="0" applyFont="1" applyFill="1" applyBorder="1" applyAlignment="1">
      <alignment horizontal="center" vertical="center"/>
    </xf>
    <xf numFmtId="0" fontId="0" fillId="0" borderId="0" xfId="0" applyFont="1" applyBorder="1" applyAlignment="1">
      <alignment horizontal="center"/>
    </xf>
    <xf numFmtId="0" fontId="0" fillId="0" borderId="0" xfId="0" applyAlignment="1">
      <alignment horizontal="center"/>
    </xf>
    <xf numFmtId="0" fontId="55" fillId="5" borderId="17" xfId="0" applyFont="1" applyFill="1" applyBorder="1" applyAlignment="1">
      <alignment horizontal="center" vertical="center"/>
    </xf>
    <xf numFmtId="0" fontId="55" fillId="5" borderId="2" xfId="0" applyFont="1" applyFill="1" applyBorder="1" applyAlignment="1">
      <alignment vertical="center" wrapText="1"/>
    </xf>
    <xf numFmtId="0" fontId="55" fillId="5" borderId="2" xfId="0" applyFont="1" applyFill="1" applyBorder="1" applyAlignment="1">
      <alignment vertical="center"/>
    </xf>
    <xf numFmtId="0" fontId="55" fillId="5" borderId="3" xfId="0" applyFont="1" applyFill="1" applyBorder="1" applyAlignment="1">
      <alignment vertical="center" wrapText="1"/>
    </xf>
    <xf numFmtId="0" fontId="55" fillId="5" borderId="14" xfId="0" applyFont="1" applyFill="1" applyBorder="1" applyAlignment="1">
      <alignment vertical="center" wrapText="1"/>
    </xf>
    <xf numFmtId="0" fontId="55" fillId="5" borderId="14" xfId="0" applyFont="1" applyFill="1" applyBorder="1" applyAlignment="1">
      <alignment vertical="center"/>
    </xf>
    <xf numFmtId="0" fontId="55" fillId="5" borderId="7" xfId="0" applyFont="1" applyFill="1" applyBorder="1" applyAlignment="1">
      <alignment horizontal="center" vertical="center"/>
    </xf>
    <xf numFmtId="3" fontId="23" fillId="5" borderId="7" xfId="5" applyNumberFormat="1" applyFont="1" applyFill="1" applyBorder="1" applyAlignment="1">
      <alignment horizontal="center" vertical="center" wrapText="1"/>
    </xf>
    <xf numFmtId="0" fontId="55" fillId="5" borderId="16" xfId="0" applyFont="1" applyFill="1" applyBorder="1" applyAlignment="1">
      <alignment vertical="center" wrapText="1"/>
    </xf>
    <xf numFmtId="0" fontId="55" fillId="5" borderId="16" xfId="0" applyFont="1" applyFill="1" applyBorder="1" applyAlignment="1">
      <alignment vertical="center"/>
    </xf>
    <xf numFmtId="3" fontId="24" fillId="5" borderId="7" xfId="5" applyNumberFormat="1" applyFont="1" applyFill="1" applyBorder="1" applyAlignment="1">
      <alignment horizontal="center" vertical="center" wrapText="1"/>
    </xf>
    <xf numFmtId="0" fontId="56" fillId="5" borderId="2" xfId="0" applyFont="1" applyFill="1" applyBorder="1" applyAlignment="1">
      <alignment vertical="center"/>
    </xf>
    <xf numFmtId="0" fontId="55" fillId="5" borderId="3" xfId="0" applyFont="1" applyFill="1" applyBorder="1" applyAlignment="1">
      <alignment vertical="center"/>
    </xf>
    <xf numFmtId="0" fontId="55" fillId="5" borderId="18" xfId="0" applyFont="1" applyFill="1" applyBorder="1" applyAlignment="1">
      <alignment vertical="center" wrapText="1"/>
    </xf>
    <xf numFmtId="0" fontId="55" fillId="5" borderId="18" xfId="0" applyFont="1" applyFill="1" applyBorder="1" applyAlignment="1">
      <alignment vertical="center"/>
    </xf>
    <xf numFmtId="0" fontId="55" fillId="5" borderId="18" xfId="0" applyFont="1" applyFill="1" applyBorder="1" applyAlignment="1">
      <alignment horizontal="center" vertical="center"/>
    </xf>
    <xf numFmtId="0" fontId="23" fillId="5" borderId="31" xfId="0" applyFont="1" applyFill="1" applyBorder="1" applyAlignment="1">
      <alignment horizontal="left" vertical="center"/>
    </xf>
    <xf numFmtId="0" fontId="24" fillId="5" borderId="17" xfId="0" applyFont="1" applyFill="1" applyBorder="1" applyAlignment="1">
      <alignment horizontal="left" vertical="center"/>
    </xf>
    <xf numFmtId="0" fontId="17" fillId="0" borderId="0" xfId="0" applyFont="1" applyFill="1"/>
    <xf numFmtId="0" fontId="117" fillId="0" borderId="0" xfId="0" applyFont="1" applyFill="1" applyAlignment="1"/>
    <xf numFmtId="0" fontId="118" fillId="0" borderId="0" xfId="0" applyFont="1" applyAlignment="1"/>
    <xf numFmtId="0" fontId="119" fillId="0" borderId="0" xfId="0" applyFont="1" applyAlignment="1">
      <alignment vertical="center"/>
    </xf>
    <xf numFmtId="0" fontId="0" fillId="0" borderId="0" xfId="0" applyAlignment="1">
      <alignment horizontal="center" vertical="center"/>
    </xf>
    <xf numFmtId="0" fontId="0" fillId="0" borderId="0" xfId="0" applyAlignment="1"/>
    <xf numFmtId="0" fontId="0" fillId="0" borderId="0" xfId="0" applyFill="1" applyAlignment="1"/>
    <xf numFmtId="0" fontId="120" fillId="33" borderId="2" xfId="0" applyFont="1" applyFill="1" applyBorder="1" applyAlignment="1">
      <alignment horizontal="centerContinuous" vertical="center" wrapText="1"/>
    </xf>
    <xf numFmtId="0" fontId="120" fillId="33" borderId="1" xfId="0" applyFont="1" applyFill="1" applyBorder="1" applyAlignment="1">
      <alignment horizontal="centerContinuous" vertical="center" wrapText="1"/>
    </xf>
    <xf numFmtId="0" fontId="120" fillId="33" borderId="2" xfId="0" applyFont="1" applyFill="1" applyBorder="1" applyAlignment="1">
      <alignment horizontal="center" vertical="center" wrapText="1"/>
    </xf>
    <xf numFmtId="0" fontId="120" fillId="33" borderId="1" xfId="0" applyFont="1" applyFill="1" applyBorder="1" applyAlignment="1">
      <alignment horizontal="centerContinuous" vertical="center"/>
    </xf>
    <xf numFmtId="0" fontId="120" fillId="33" borderId="11" xfId="0" applyFont="1" applyFill="1" applyBorder="1" applyAlignment="1">
      <alignment horizontal="centerContinuous" vertical="center" wrapText="1"/>
    </xf>
    <xf numFmtId="0" fontId="121" fillId="0" borderId="0" xfId="0" applyFont="1" applyFill="1" applyAlignment="1">
      <alignment horizontal="center" vertical="center" wrapText="1"/>
    </xf>
    <xf numFmtId="0" fontId="121" fillId="33" borderId="0" xfId="0" applyFont="1" applyFill="1" applyAlignment="1">
      <alignment horizontal="center" vertical="center" wrapText="1"/>
    </xf>
    <xf numFmtId="0" fontId="120" fillId="33" borderId="3" xfId="0" applyFont="1" applyFill="1" applyBorder="1" applyAlignment="1">
      <alignment horizontal="centerContinuous" vertical="center" wrapText="1"/>
    </xf>
    <xf numFmtId="0" fontId="120" fillId="33" borderId="3" xfId="0" applyFont="1" applyFill="1" applyBorder="1" applyAlignment="1">
      <alignment horizontal="centerContinuous" vertical="center"/>
    </xf>
    <xf numFmtId="0" fontId="120" fillId="33" borderId="12" xfId="0" applyFont="1" applyFill="1" applyBorder="1" applyAlignment="1">
      <alignment horizontal="centerContinuous" vertical="center" wrapText="1"/>
    </xf>
    <xf numFmtId="0" fontId="122" fillId="13" borderId="4" xfId="0" applyFont="1" applyFill="1" applyBorder="1" applyAlignment="1">
      <alignment vertical="center"/>
    </xf>
    <xf numFmtId="0" fontId="122" fillId="13" borderId="4" xfId="0" applyFont="1" applyFill="1" applyBorder="1" applyAlignment="1">
      <alignment horizontal="center" vertical="center"/>
    </xf>
    <xf numFmtId="0" fontId="57" fillId="13" borderId="2" xfId="0" applyFont="1" applyFill="1" applyBorder="1" applyAlignment="1">
      <alignment horizontal="left" vertical="top"/>
    </xf>
    <xf numFmtId="0" fontId="57" fillId="0" borderId="0" xfId="0" applyFont="1" applyFill="1" applyAlignment="1">
      <alignment horizontal="center" vertical="center"/>
    </xf>
    <xf numFmtId="0" fontId="57" fillId="13" borderId="0" xfId="0" applyFont="1" applyFill="1" applyAlignment="1">
      <alignment horizontal="center" vertical="center"/>
    </xf>
    <xf numFmtId="0" fontId="57" fillId="0" borderId="2" xfId="0" applyFont="1" applyFill="1" applyBorder="1" applyAlignment="1">
      <alignment horizontal="center" vertical="center"/>
    </xf>
    <xf numFmtId="0" fontId="57" fillId="0" borderId="2" xfId="0" applyFont="1" applyFill="1" applyBorder="1" applyAlignment="1">
      <alignment horizontal="center" vertical="center" wrapText="1"/>
    </xf>
    <xf numFmtId="165" fontId="124" fillId="0" borderId="2" xfId="6" applyNumberFormat="1" applyFont="1" applyFill="1" applyBorder="1" applyAlignment="1">
      <alignment horizontal="center" vertical="center"/>
    </xf>
    <xf numFmtId="0" fontId="57" fillId="0" borderId="2" xfId="0" quotePrefix="1" applyFont="1" applyFill="1" applyBorder="1" applyAlignment="1">
      <alignment horizontal="center" vertical="center" wrapText="1"/>
    </xf>
    <xf numFmtId="0" fontId="123" fillId="0" borderId="2" xfId="0" applyFont="1" applyFill="1" applyBorder="1" applyAlignment="1">
      <alignment horizontal="center" vertical="center" wrapText="1"/>
    </xf>
    <xf numFmtId="0" fontId="57" fillId="34" borderId="2" xfId="0" applyFont="1" applyFill="1" applyBorder="1" applyAlignment="1">
      <alignment horizontal="left" vertical="top" wrapText="1"/>
    </xf>
    <xf numFmtId="0" fontId="57" fillId="34" borderId="0" xfId="0" applyFont="1" applyFill="1" applyAlignment="1">
      <alignment horizontal="center" vertical="center"/>
    </xf>
    <xf numFmtId="0" fontId="57" fillId="0" borderId="2" xfId="0" applyFont="1" applyBorder="1" applyAlignment="1">
      <alignment horizontal="center" vertical="center"/>
    </xf>
    <xf numFmtId="0" fontId="57" fillId="0" borderId="2" xfId="0" applyFont="1" applyBorder="1" applyAlignment="1">
      <alignment horizontal="center" vertical="center" wrapText="1"/>
    </xf>
    <xf numFmtId="0" fontId="123" fillId="0" borderId="11" xfId="0" applyFont="1" applyBorder="1" applyAlignment="1">
      <alignment horizontal="centerContinuous" vertical="center" wrapText="1"/>
    </xf>
    <xf numFmtId="0" fontId="57" fillId="0" borderId="2" xfId="0" applyFont="1" applyBorder="1" applyAlignment="1">
      <alignment horizontal="left" vertical="top" wrapText="1"/>
    </xf>
    <xf numFmtId="0" fontId="57" fillId="0" borderId="0" xfId="0" applyFont="1" applyAlignment="1">
      <alignment horizontal="center" vertical="center"/>
    </xf>
    <xf numFmtId="0" fontId="57" fillId="0" borderId="2" xfId="0" quotePrefix="1" applyFont="1" applyBorder="1" applyAlignment="1">
      <alignment horizontal="center" vertical="center"/>
    </xf>
    <xf numFmtId="0" fontId="123" fillId="0" borderId="12" xfId="0" applyFont="1" applyBorder="1" applyAlignment="1">
      <alignment horizontal="centerContinuous" vertical="center" wrapText="1"/>
    </xf>
    <xf numFmtId="0" fontId="17" fillId="11" borderId="0" xfId="0" applyFont="1" applyFill="1" applyBorder="1" applyAlignment="1">
      <alignment horizontal="center" vertical="center" wrapText="1"/>
    </xf>
    <xf numFmtId="0" fontId="17" fillId="5" borderId="0" xfId="0" applyFont="1" applyFill="1" applyAlignment="1">
      <alignment horizontal="center" vertical="center" wrapText="1"/>
    </xf>
    <xf numFmtId="0" fontId="126" fillId="11" borderId="0" xfId="0" applyFont="1" applyFill="1" applyAlignment="1">
      <alignment vertical="center"/>
    </xf>
    <xf numFmtId="0" fontId="52" fillId="11" borderId="0" xfId="0" applyNumberFormat="1" applyFont="1" applyFill="1" applyBorder="1" applyAlignment="1">
      <alignment horizontal="center" vertical="center" wrapText="1"/>
    </xf>
    <xf numFmtId="0" fontId="52" fillId="11" borderId="0" xfId="0" applyNumberFormat="1" applyFont="1" applyFill="1" applyAlignment="1">
      <alignment horizontal="center" vertical="center" wrapText="1"/>
    </xf>
    <xf numFmtId="15" fontId="26" fillId="11" borderId="0" xfId="0" applyNumberFormat="1" applyFont="1" applyFill="1" applyAlignment="1">
      <alignment horizontal="left" vertical="center"/>
    </xf>
    <xf numFmtId="0" fontId="127" fillId="15" borderId="2" xfId="0" applyFont="1" applyFill="1" applyBorder="1" applyAlignment="1">
      <alignment vertical="center"/>
    </xf>
    <xf numFmtId="0" fontId="19" fillId="11" borderId="0" xfId="0" applyFont="1" applyFill="1" applyBorder="1" applyAlignment="1">
      <alignment horizontal="center" vertical="center" wrapText="1"/>
    </xf>
    <xf numFmtId="0" fontId="19" fillId="35" borderId="8" xfId="0" applyFont="1" applyFill="1" applyBorder="1" applyAlignment="1">
      <alignment horizontal="center" vertical="center" wrapText="1"/>
    </xf>
    <xf numFmtId="0" fontId="19" fillId="36" borderId="2" xfId="0" applyFont="1" applyFill="1" applyBorder="1" applyAlignment="1">
      <alignment horizontal="center" vertical="center" wrapText="1"/>
    </xf>
    <xf numFmtId="0" fontId="19" fillId="6" borderId="2" xfId="0" applyFont="1" applyFill="1" applyBorder="1" applyAlignment="1">
      <alignment horizontal="center" vertical="center" wrapText="1"/>
    </xf>
    <xf numFmtId="0" fontId="19" fillId="15" borderId="2" xfId="0" applyFont="1" applyFill="1" applyBorder="1" applyAlignment="1">
      <alignment vertical="center"/>
    </xf>
    <xf numFmtId="0" fontId="53" fillId="5" borderId="2" xfId="0" applyFont="1" applyFill="1" applyBorder="1" applyAlignment="1">
      <alignment horizontal="center" vertical="center" wrapText="1"/>
    </xf>
    <xf numFmtId="0" fontId="24" fillId="5" borderId="0" xfId="0" applyFont="1" applyFill="1" applyBorder="1" applyAlignment="1">
      <alignment horizontal="center" vertical="center" wrapText="1"/>
    </xf>
    <xf numFmtId="0" fontId="128" fillId="34" borderId="2" xfId="0" applyFont="1" applyFill="1" applyBorder="1" applyAlignment="1">
      <alignment horizontal="center" vertical="center" wrapText="1"/>
    </xf>
    <xf numFmtId="0" fontId="20" fillId="11" borderId="0" xfId="0" applyFont="1" applyFill="1" applyAlignment="1">
      <alignment vertical="center"/>
    </xf>
    <xf numFmtId="0" fontId="129" fillId="5" borderId="0" xfId="0" applyFont="1" applyFill="1" applyBorder="1" applyAlignment="1">
      <alignment horizontal="center" vertical="center" wrapText="1"/>
    </xf>
    <xf numFmtId="3" fontId="129" fillId="5" borderId="0" xfId="0" applyNumberFormat="1" applyFont="1" applyFill="1" applyBorder="1" applyAlignment="1">
      <alignment horizontal="center" vertical="center" wrapText="1"/>
    </xf>
    <xf numFmtId="3" fontId="128" fillId="34" borderId="2" xfId="0" applyNumberFormat="1" applyFont="1" applyFill="1" applyBorder="1" applyAlignment="1">
      <alignment horizontal="center" vertical="center" wrapText="1"/>
    </xf>
    <xf numFmtId="3" fontId="19" fillId="15" borderId="2" xfId="0" applyNumberFormat="1" applyFont="1" applyFill="1" applyBorder="1" applyAlignment="1">
      <alignment vertical="center"/>
    </xf>
    <xf numFmtId="3" fontId="17" fillId="11" borderId="0" xfId="0" applyNumberFormat="1" applyFont="1" applyFill="1" applyAlignment="1">
      <alignment vertical="center"/>
    </xf>
    <xf numFmtId="0" fontId="24" fillId="5" borderId="2" xfId="0" applyFont="1" applyFill="1" applyBorder="1" applyAlignment="1">
      <alignment horizontal="center" vertical="center" wrapText="1"/>
    </xf>
    <xf numFmtId="0" fontId="25" fillId="4" borderId="2" xfId="0" applyFont="1" applyFill="1" applyBorder="1" applyAlignment="1">
      <alignment horizontal="center" vertical="center" wrapText="1"/>
    </xf>
    <xf numFmtId="0" fontId="128" fillId="4" borderId="2" xfId="0" applyFont="1" applyFill="1" applyBorder="1" applyAlignment="1">
      <alignment horizontal="center" vertical="center" wrapText="1"/>
    </xf>
    <xf numFmtId="0" fontId="19" fillId="15" borderId="2" xfId="0" applyFont="1" applyFill="1" applyBorder="1" applyAlignment="1">
      <alignment horizontal="left" vertical="center" wrapText="1"/>
    </xf>
    <xf numFmtId="0" fontId="17" fillId="11" borderId="0" xfId="0" applyFont="1" applyFill="1" applyAlignment="1">
      <alignment horizontal="center" vertical="center"/>
    </xf>
    <xf numFmtId="0" fontId="0" fillId="11" borderId="0" xfId="0" applyFill="1"/>
    <xf numFmtId="0" fontId="130" fillId="11" borderId="0" xfId="0" applyFont="1" applyFill="1"/>
    <xf numFmtId="0" fontId="17" fillId="11" borderId="0" xfId="0" applyNumberFormat="1" applyFont="1" applyFill="1" applyAlignment="1">
      <alignment horizontal="center" vertical="center" wrapText="1"/>
    </xf>
    <xf numFmtId="0" fontId="17" fillId="11" borderId="0" xfId="0" applyNumberFormat="1" applyFont="1" applyFill="1" applyAlignment="1">
      <alignment horizontal="center" vertical="center"/>
    </xf>
    <xf numFmtId="0" fontId="19" fillId="15" borderId="2" xfId="0" applyFont="1" applyFill="1" applyBorder="1" applyAlignment="1">
      <alignment horizontal="left" vertical="center"/>
    </xf>
    <xf numFmtId="0" fontId="19" fillId="36" borderId="8" xfId="0" applyFont="1" applyFill="1" applyBorder="1" applyAlignment="1">
      <alignment horizontal="center" vertical="center" wrapText="1"/>
    </xf>
    <xf numFmtId="0" fontId="19" fillId="35" borderId="2" xfId="0" applyFont="1" applyFill="1" applyBorder="1" applyAlignment="1">
      <alignment horizontal="center" vertical="center" wrapText="1"/>
    </xf>
    <xf numFmtId="0" fontId="19" fillId="16" borderId="2" xfId="0" applyFont="1" applyFill="1" applyBorder="1" applyAlignment="1">
      <alignment horizontal="center" vertical="center" wrapText="1"/>
    </xf>
    <xf numFmtId="0" fontId="131" fillId="5" borderId="2" xfId="0" applyFont="1" applyFill="1" applyBorder="1" applyAlignment="1">
      <alignment horizontal="center" vertical="center" wrapText="1"/>
    </xf>
    <xf numFmtId="0" fontId="24" fillId="5" borderId="7" xfId="0" applyFont="1" applyFill="1" applyBorder="1" applyAlignment="1">
      <alignment horizontal="center" vertical="center" wrapText="1"/>
    </xf>
    <xf numFmtId="0" fontId="20" fillId="11" borderId="14" xfId="0" applyFont="1" applyFill="1" applyBorder="1" applyAlignment="1">
      <alignment horizontal="center" vertical="center" wrapText="1"/>
    </xf>
    <xf numFmtId="0" fontId="20" fillId="11" borderId="0" xfId="0" applyFont="1" applyFill="1" applyBorder="1" applyAlignment="1">
      <alignment horizontal="center" vertical="center"/>
    </xf>
    <xf numFmtId="0" fontId="20" fillId="11" borderId="0" xfId="0" applyFont="1" applyFill="1" applyAlignment="1">
      <alignment horizontal="center" vertical="center"/>
    </xf>
    <xf numFmtId="0" fontId="132" fillId="5" borderId="2" xfId="0" applyFont="1" applyFill="1" applyBorder="1" applyAlignment="1">
      <alignment horizontal="center" vertical="center" wrapText="1"/>
    </xf>
    <xf numFmtId="0" fontId="129" fillId="5" borderId="7" xfId="0" applyFont="1" applyFill="1" applyBorder="1" applyAlignment="1">
      <alignment horizontal="center" vertical="center" wrapText="1"/>
    </xf>
    <xf numFmtId="0" fontId="17" fillId="11" borderId="14" xfId="0" applyFont="1" applyFill="1" applyBorder="1" applyAlignment="1">
      <alignment horizontal="center" vertical="center" wrapText="1"/>
    </xf>
    <xf numFmtId="0" fontId="17" fillId="11" borderId="0" xfId="0" applyFont="1" applyFill="1" applyBorder="1" applyAlignment="1">
      <alignment horizontal="center" vertical="center"/>
    </xf>
    <xf numFmtId="3" fontId="132" fillId="5" borderId="2" xfId="0" applyNumberFormat="1" applyFont="1" applyFill="1" applyBorder="1" applyAlignment="1">
      <alignment horizontal="center" vertical="center" wrapText="1"/>
    </xf>
    <xf numFmtId="3" fontId="129" fillId="5" borderId="7" xfId="0" applyNumberFormat="1" applyFont="1" applyFill="1" applyBorder="1" applyAlignment="1">
      <alignment horizontal="center" vertical="center" wrapText="1"/>
    </xf>
    <xf numFmtId="3" fontId="24" fillId="5" borderId="2" xfId="0" applyNumberFormat="1" applyFont="1" applyFill="1" applyBorder="1" applyAlignment="1">
      <alignment horizontal="center" vertical="center" wrapText="1"/>
    </xf>
    <xf numFmtId="3" fontId="17" fillId="11" borderId="14" xfId="0" applyNumberFormat="1" applyFont="1" applyFill="1" applyBorder="1" applyAlignment="1">
      <alignment horizontal="center" vertical="center" wrapText="1"/>
    </xf>
    <xf numFmtId="0" fontId="17" fillId="11" borderId="0" xfId="0" applyFont="1" applyFill="1" applyBorder="1" applyAlignment="1">
      <alignment vertical="center"/>
    </xf>
    <xf numFmtId="0" fontId="128" fillId="11" borderId="0" xfId="0" applyFont="1" applyFill="1" applyAlignment="1">
      <alignment horizontal="center" vertical="top"/>
    </xf>
    <xf numFmtId="0" fontId="52" fillId="11" borderId="0" xfId="0" applyNumberFormat="1" applyFont="1" applyFill="1" applyAlignment="1">
      <alignment horizontal="center" vertical="center" wrapText="1"/>
    </xf>
    <xf numFmtId="0" fontId="0" fillId="0" borderId="0" xfId="0" applyAlignment="1">
      <alignment horizontal="center"/>
    </xf>
    <xf numFmtId="0" fontId="3" fillId="2" borderId="2" xfId="0" applyFont="1" applyFill="1" applyBorder="1" applyAlignment="1">
      <alignment horizontal="center" vertical="center" wrapText="1"/>
    </xf>
    <xf numFmtId="0" fontId="4" fillId="0" borderId="3" xfId="0" applyFont="1" applyFill="1" applyBorder="1" applyAlignment="1">
      <alignment horizontal="center" vertical="center" wrapText="1"/>
    </xf>
    <xf numFmtId="0" fontId="4" fillId="0" borderId="3" xfId="0" applyFont="1" applyFill="1" applyBorder="1" applyAlignment="1">
      <alignment horizontal="center" vertical="center"/>
    </xf>
    <xf numFmtId="0" fontId="6" fillId="18" borderId="3" xfId="0" applyFont="1" applyFill="1" applyBorder="1" applyAlignment="1">
      <alignment horizontal="center" vertical="center"/>
    </xf>
    <xf numFmtId="0" fontId="6" fillId="0" borderId="2" xfId="0" applyFont="1" applyFill="1" applyBorder="1" applyAlignment="1">
      <alignment horizontal="center" vertical="center" wrapText="1"/>
    </xf>
    <xf numFmtId="0" fontId="133" fillId="0" borderId="0" xfId="0" applyFont="1" applyAlignment="1">
      <alignment vertical="center"/>
    </xf>
    <xf numFmtId="0" fontId="133" fillId="0" borderId="0" xfId="0" applyFont="1" applyFill="1" applyAlignment="1">
      <alignment vertical="center"/>
    </xf>
    <xf numFmtId="0" fontId="133" fillId="0" borderId="0" xfId="0" applyFont="1" applyAlignment="1">
      <alignment horizontal="left" vertical="center"/>
    </xf>
    <xf numFmtId="3" fontId="133" fillId="0" borderId="0" xfId="0" applyNumberFormat="1" applyFont="1" applyAlignment="1">
      <alignment horizontal="center" vertical="center"/>
    </xf>
    <xf numFmtId="0" fontId="133" fillId="0" borderId="0" xfId="0" applyFont="1" applyAlignment="1">
      <alignment horizontal="center" vertical="center"/>
    </xf>
    <xf numFmtId="0" fontId="135" fillId="0" borderId="0" xfId="0" applyFont="1" applyAlignment="1">
      <alignment horizontal="center" vertical="center"/>
    </xf>
    <xf numFmtId="0" fontId="134" fillId="0" borderId="0" xfId="0" applyFont="1" applyAlignment="1">
      <alignment vertical="center"/>
    </xf>
    <xf numFmtId="0" fontId="134" fillId="0" borderId="0" xfId="0" applyFont="1" applyFill="1" applyAlignment="1">
      <alignment vertical="center"/>
    </xf>
    <xf numFmtId="3" fontId="134" fillId="0" borderId="38" xfId="0" applyNumberFormat="1" applyFont="1" applyFill="1" applyBorder="1" applyAlignment="1">
      <alignment horizontal="center" vertical="center" wrapText="1"/>
    </xf>
    <xf numFmtId="3" fontId="134" fillId="0" borderId="38" xfId="0" applyNumberFormat="1" applyFont="1" applyFill="1" applyBorder="1" applyAlignment="1">
      <alignment horizontal="center" vertical="center"/>
    </xf>
    <xf numFmtId="0" fontId="134" fillId="0" borderId="38" xfId="0" applyFont="1" applyFill="1" applyBorder="1" applyAlignment="1">
      <alignment horizontal="center" vertical="center"/>
    </xf>
    <xf numFmtId="0" fontId="134" fillId="1" borderId="38" xfId="0" applyFont="1" applyFill="1" applyBorder="1" applyAlignment="1">
      <alignment horizontal="center" vertical="center"/>
    </xf>
    <xf numFmtId="0" fontId="134" fillId="0" borderId="38" xfId="0" applyFont="1" applyFill="1" applyBorder="1" applyAlignment="1">
      <alignment horizontal="left" vertical="center"/>
    </xf>
    <xf numFmtId="1" fontId="134" fillId="0" borderId="38" xfId="39" applyNumberFormat="1" applyFont="1" applyFill="1" applyBorder="1" applyAlignment="1">
      <alignment horizontal="left" vertical="center"/>
    </xf>
    <xf numFmtId="0" fontId="134" fillId="0" borderId="38" xfId="0" applyFont="1" applyFill="1" applyBorder="1" applyAlignment="1">
      <alignment horizontal="center" vertical="center" wrapText="1"/>
    </xf>
    <xf numFmtId="0" fontId="136" fillId="0" borderId="0" xfId="0" applyFont="1" applyAlignment="1">
      <alignment horizontal="center" vertical="center" wrapText="1"/>
    </xf>
    <xf numFmtId="0" fontId="136" fillId="0" borderId="0" xfId="0" applyFont="1" applyFill="1" applyAlignment="1">
      <alignment horizontal="center" vertical="center" wrapText="1"/>
    </xf>
    <xf numFmtId="0" fontId="136" fillId="15" borderId="38" xfId="0" applyFont="1" applyFill="1" applyBorder="1" applyAlignment="1">
      <alignment horizontal="center" vertical="center" wrapText="1"/>
    </xf>
    <xf numFmtId="3" fontId="137" fillId="24" borderId="38" xfId="0" applyNumberFormat="1" applyFont="1" applyFill="1" applyBorder="1" applyAlignment="1">
      <alignment horizontal="center" vertical="center" wrapText="1"/>
    </xf>
    <xf numFmtId="0" fontId="136" fillId="15" borderId="38" xfId="0" applyFont="1" applyFill="1" applyBorder="1" applyAlignment="1">
      <alignment horizontal="center" vertical="center"/>
    </xf>
    <xf numFmtId="9" fontId="139" fillId="5" borderId="0" xfId="0" applyNumberFormat="1" applyFont="1" applyFill="1" applyBorder="1" applyAlignment="1">
      <alignment horizontal="center" vertical="center"/>
    </xf>
    <xf numFmtId="0" fontId="138" fillId="5" borderId="0" xfId="0" applyFont="1" applyFill="1" applyBorder="1" applyAlignment="1">
      <alignment horizontal="center" vertical="center"/>
    </xf>
    <xf numFmtId="0" fontId="141" fillId="0" borderId="0" xfId="0" applyFont="1" applyAlignment="1">
      <alignment vertical="center"/>
    </xf>
    <xf numFmtId="0" fontId="141" fillId="0" borderId="0" xfId="0" applyFont="1" applyFill="1" applyAlignment="1">
      <alignment vertical="center"/>
    </xf>
    <xf numFmtId="0" fontId="138" fillId="5" borderId="0" xfId="0" applyFont="1" applyFill="1" applyAlignment="1">
      <alignment vertical="center"/>
    </xf>
    <xf numFmtId="0" fontId="138" fillId="5" borderId="0" xfId="0" applyFont="1" applyFill="1" applyAlignment="1">
      <alignment horizontal="center" vertical="center"/>
    </xf>
    <xf numFmtId="0" fontId="134" fillId="0" borderId="38" xfId="0" applyFont="1" applyFill="1" applyBorder="1" applyAlignment="1">
      <alignment vertical="center"/>
    </xf>
    <xf numFmtId="0" fontId="142" fillId="0" borderId="0" xfId="0" applyFont="1" applyFill="1" applyAlignment="1">
      <alignment vertical="center"/>
    </xf>
    <xf numFmtId="0" fontId="134" fillId="0" borderId="0" xfId="0" applyFont="1" applyFill="1" applyBorder="1" applyAlignment="1">
      <alignment horizontal="center" vertical="center"/>
    </xf>
    <xf numFmtId="0" fontId="137" fillId="0" borderId="0" xfId="0" applyFont="1" applyFill="1" applyAlignment="1">
      <alignment vertical="center"/>
    </xf>
    <xf numFmtId="0" fontId="144" fillId="38" borderId="38" xfId="0" applyFont="1" applyFill="1" applyBorder="1" applyAlignment="1">
      <alignment horizontal="left" vertical="center"/>
    </xf>
    <xf numFmtId="3" fontId="144" fillId="38" borderId="38" xfId="0" applyNumberFormat="1" applyFont="1" applyFill="1" applyBorder="1" applyAlignment="1">
      <alignment horizontal="center" vertical="center" wrapText="1"/>
    </xf>
    <xf numFmtId="0" fontId="144" fillId="38" borderId="38" xfId="0" applyFont="1" applyFill="1" applyBorder="1" applyAlignment="1">
      <alignment horizontal="center" vertical="center"/>
    </xf>
    <xf numFmtId="0" fontId="144" fillId="38" borderId="38" xfId="0" applyFont="1" applyFill="1" applyBorder="1" applyAlignment="1">
      <alignment horizontal="center" vertical="center" wrapText="1"/>
    </xf>
    <xf numFmtId="0" fontId="145" fillId="5" borderId="0" xfId="0" applyFont="1" applyFill="1" applyBorder="1" applyAlignment="1">
      <alignment horizontal="center" vertical="center"/>
    </xf>
    <xf numFmtId="0" fontId="145" fillId="5" borderId="0" xfId="0" applyFont="1" applyFill="1" applyAlignment="1">
      <alignment vertical="center"/>
    </xf>
    <xf numFmtId="0" fontId="145" fillId="5" borderId="0" xfId="0" applyFont="1" applyFill="1" applyAlignment="1">
      <alignment horizontal="center" vertical="center"/>
    </xf>
    <xf numFmtId="0" fontId="140" fillId="5" borderId="0" xfId="0" applyFont="1" applyFill="1" applyAlignment="1">
      <alignment vertical="center"/>
    </xf>
    <xf numFmtId="0" fontId="140" fillId="5" borderId="0" xfId="0" applyFont="1" applyFill="1" applyBorder="1" applyAlignment="1">
      <alignment vertical="center"/>
    </xf>
    <xf numFmtId="16" fontId="148" fillId="4" borderId="38" xfId="0" applyNumberFormat="1" applyFont="1" applyFill="1" applyBorder="1" applyAlignment="1">
      <alignment horizontal="center" vertical="center" wrapText="1"/>
    </xf>
    <xf numFmtId="0" fontId="134" fillId="4" borderId="38" xfId="0" applyFont="1" applyFill="1" applyBorder="1" applyAlignment="1">
      <alignment horizontal="left" vertical="center"/>
    </xf>
    <xf numFmtId="3" fontId="134" fillId="4" borderId="38" xfId="0" applyNumberFormat="1" applyFont="1" applyFill="1" applyBorder="1" applyAlignment="1">
      <alignment horizontal="center" vertical="center"/>
    </xf>
    <xf numFmtId="0" fontId="134" fillId="4" borderId="38" xfId="0" applyFont="1" applyFill="1" applyBorder="1" applyAlignment="1">
      <alignment horizontal="center" vertical="center"/>
    </xf>
    <xf numFmtId="0" fontId="134" fillId="4" borderId="38" xfId="0" applyFont="1" applyFill="1" applyBorder="1" applyAlignment="1">
      <alignment horizontal="center" vertical="center" wrapText="1"/>
    </xf>
    <xf numFmtId="1" fontId="143" fillId="4" borderId="38" xfId="39" applyNumberFormat="1" applyFont="1" applyFill="1" applyBorder="1" applyAlignment="1">
      <alignment horizontal="left" vertical="center"/>
    </xf>
    <xf numFmtId="3" fontId="143" fillId="4" borderId="38" xfId="0" applyNumberFormat="1" applyFont="1" applyFill="1" applyBorder="1" applyAlignment="1">
      <alignment horizontal="center" vertical="center"/>
    </xf>
    <xf numFmtId="0" fontId="143" fillId="4" borderId="38" xfId="0" applyFont="1" applyFill="1" applyBorder="1" applyAlignment="1">
      <alignment horizontal="center" vertical="center"/>
    </xf>
    <xf numFmtId="0" fontId="8" fillId="0" borderId="2" xfId="0" applyFont="1" applyFill="1" applyBorder="1" applyAlignment="1">
      <alignment horizontal="center" vertical="center"/>
    </xf>
    <xf numFmtId="0" fontId="4" fillId="24" borderId="2" xfId="0" applyFont="1" applyFill="1" applyBorder="1" applyAlignment="1">
      <alignment horizontal="left" vertical="top" wrapText="1"/>
    </xf>
    <xf numFmtId="0" fontId="4" fillId="24" borderId="2" xfId="0" applyFont="1" applyFill="1" applyBorder="1" applyAlignment="1">
      <alignment horizontal="center" vertical="center" wrapText="1"/>
    </xf>
    <xf numFmtId="0" fontId="4" fillId="24" borderId="3" xfId="0" applyFont="1" applyFill="1" applyBorder="1" applyAlignment="1">
      <alignment horizontal="center" vertical="center" wrapText="1"/>
    </xf>
    <xf numFmtId="165" fontId="8" fillId="24" borderId="2" xfId="1" applyNumberFormat="1" applyFont="1" applyFill="1" applyBorder="1" applyAlignment="1">
      <alignment horizontal="center" vertical="center"/>
    </xf>
    <xf numFmtId="0" fontId="4" fillId="24" borderId="3" xfId="0" applyFont="1" applyFill="1" applyBorder="1" applyAlignment="1">
      <alignment horizontal="center" vertical="center"/>
    </xf>
    <xf numFmtId="0" fontId="4" fillId="26" borderId="3" xfId="0" applyFont="1" applyFill="1" applyBorder="1" applyAlignment="1">
      <alignment horizontal="center" vertical="center" wrapText="1"/>
    </xf>
    <xf numFmtId="165" fontId="4" fillId="24" borderId="2" xfId="1" applyNumberFormat="1" applyFont="1" applyFill="1" applyBorder="1" applyAlignment="1">
      <alignment horizontal="center" vertical="center"/>
    </xf>
    <xf numFmtId="0" fontId="4" fillId="7" borderId="3" xfId="0" applyFont="1" applyFill="1" applyBorder="1" applyAlignment="1">
      <alignment horizontal="center" vertical="center" wrapText="1"/>
    </xf>
    <xf numFmtId="0" fontId="6" fillId="24" borderId="3" xfId="0" applyFont="1" applyFill="1" applyBorder="1" applyAlignment="1">
      <alignment horizontal="center" vertical="center"/>
    </xf>
    <xf numFmtId="0" fontId="4" fillId="40" borderId="6" xfId="0" applyFont="1" applyFill="1" applyBorder="1" applyAlignment="1">
      <alignment horizontal="left" vertical="top" wrapText="1"/>
    </xf>
    <xf numFmtId="0" fontId="4" fillId="40" borderId="2" xfId="0" applyFont="1" applyFill="1" applyBorder="1" applyAlignment="1">
      <alignment horizontal="center" vertical="center"/>
    </xf>
    <xf numFmtId="0" fontId="4" fillId="40" borderId="2" xfId="0" applyFont="1" applyFill="1" applyBorder="1" applyAlignment="1">
      <alignment horizontal="center" vertical="center" wrapText="1"/>
    </xf>
    <xf numFmtId="2" fontId="4" fillId="40" borderId="2" xfId="0" applyNumberFormat="1" applyFont="1" applyFill="1" applyBorder="1" applyAlignment="1">
      <alignment horizontal="center" vertical="center"/>
    </xf>
    <xf numFmtId="0" fontId="8" fillId="40" borderId="2" xfId="0" applyFont="1" applyFill="1" applyBorder="1" applyAlignment="1">
      <alignment horizontal="center" vertical="center" wrapText="1"/>
    </xf>
    <xf numFmtId="0" fontId="4" fillId="9" borderId="6" xfId="0" applyFont="1" applyFill="1" applyBorder="1" applyAlignment="1">
      <alignment horizontal="left" vertical="top" wrapText="1"/>
    </xf>
    <xf numFmtId="0" fontId="4" fillId="9" borderId="2" xfId="0" applyFont="1" applyFill="1" applyBorder="1" applyAlignment="1">
      <alignment horizontal="center" vertical="center"/>
    </xf>
    <xf numFmtId="0" fontId="4" fillId="9" borderId="2" xfId="0" applyFont="1" applyFill="1" applyBorder="1" applyAlignment="1">
      <alignment horizontal="center" vertical="center" wrapText="1"/>
    </xf>
    <xf numFmtId="2" fontId="4" fillId="9" borderId="2" xfId="0" applyNumberFormat="1" applyFont="1" applyFill="1" applyBorder="1" applyAlignment="1">
      <alignment horizontal="center" vertical="center"/>
    </xf>
    <xf numFmtId="0" fontId="8" fillId="9" borderId="2" xfId="0" applyFont="1" applyFill="1" applyBorder="1" applyAlignment="1">
      <alignment horizontal="center" vertical="center"/>
    </xf>
    <xf numFmtId="0" fontId="4" fillId="40" borderId="2" xfId="0" applyFont="1" applyFill="1" applyBorder="1" applyAlignment="1">
      <alignment horizontal="left" vertical="top" wrapText="1"/>
    </xf>
    <xf numFmtId="0" fontId="4" fillId="3" borderId="6" xfId="0" applyFont="1" applyFill="1" applyBorder="1" applyAlignment="1">
      <alignment horizontal="center" vertical="center"/>
    </xf>
    <xf numFmtId="0" fontId="5" fillId="3" borderId="15" xfId="0" applyFont="1" applyFill="1" applyBorder="1" applyAlignment="1">
      <alignment vertical="center"/>
    </xf>
    <xf numFmtId="0" fontId="4" fillId="9" borderId="2" xfId="0" applyFont="1" applyFill="1" applyBorder="1" applyAlignment="1">
      <alignment horizontal="left" vertical="top" wrapText="1"/>
    </xf>
    <xf numFmtId="0" fontId="8" fillId="9" borderId="6" xfId="0" applyFont="1" applyFill="1" applyBorder="1" applyAlignment="1">
      <alignment horizontal="center" vertical="center"/>
    </xf>
    <xf numFmtId="0" fontId="4" fillId="0" borderId="2" xfId="0" applyFont="1" applyFill="1" applyBorder="1" applyAlignment="1">
      <alignment vertical="center" wrapText="1"/>
    </xf>
    <xf numFmtId="0" fontId="4" fillId="0" borderId="6" xfId="0" applyFont="1" applyFill="1" applyBorder="1" applyAlignment="1">
      <alignment vertical="top" wrapText="1"/>
    </xf>
    <xf numFmtId="0" fontId="5" fillId="3" borderId="3" xfId="0" applyFont="1" applyFill="1" applyBorder="1" applyAlignment="1">
      <alignment vertical="center"/>
    </xf>
    <xf numFmtId="0" fontId="4" fillId="3" borderId="3" xfId="0" applyFont="1" applyFill="1" applyBorder="1" applyAlignment="1">
      <alignment horizontal="center" vertical="center"/>
    </xf>
    <xf numFmtId="0" fontId="4" fillId="0" borderId="3" xfId="0" applyFont="1" applyBorder="1" applyAlignment="1">
      <alignment horizontal="center" vertical="center"/>
    </xf>
    <xf numFmtId="0" fontId="4" fillId="0" borderId="0" xfId="0" applyFont="1" applyAlignment="1">
      <alignment vertical="center"/>
    </xf>
    <xf numFmtId="0" fontId="152" fillId="39" borderId="0" xfId="0" applyFont="1" applyFill="1" applyAlignment="1">
      <alignment horizontal="center" vertical="center" wrapText="1"/>
    </xf>
    <xf numFmtId="0" fontId="46" fillId="0" borderId="0" xfId="0" applyFont="1" applyAlignment="1">
      <alignment horizontal="center" vertical="center"/>
    </xf>
    <xf numFmtId="164" fontId="9" fillId="2" borderId="1" xfId="2" applyNumberFormat="1" applyFont="1" applyFill="1" applyBorder="1" applyAlignment="1">
      <alignment horizontal="center" vertical="center" wrapText="1"/>
    </xf>
    <xf numFmtId="164" fontId="9" fillId="2" borderId="7" xfId="2" applyNumberFormat="1" applyFont="1" applyFill="1" applyBorder="1" applyAlignment="1">
      <alignment horizontal="center" vertical="center" wrapText="1"/>
    </xf>
    <xf numFmtId="164" fontId="9" fillId="2" borderId="3" xfId="2" applyNumberFormat="1" applyFont="1" applyFill="1" applyBorder="1" applyAlignment="1">
      <alignment horizontal="center" vertical="center" wrapText="1"/>
    </xf>
    <xf numFmtId="0" fontId="6" fillId="18" borderId="1" xfId="0" applyFont="1" applyFill="1" applyBorder="1" applyAlignment="1">
      <alignment horizontal="center" vertical="center" wrapText="1"/>
    </xf>
    <xf numFmtId="0" fontId="6" fillId="18" borderId="3" xfId="0" applyFont="1" applyFill="1" applyBorder="1" applyAlignment="1">
      <alignment horizontal="center" vertical="center" wrapText="1"/>
    </xf>
    <xf numFmtId="0" fontId="4" fillId="0" borderId="1" xfId="0" applyFont="1" applyFill="1" applyBorder="1" applyAlignment="1">
      <alignment horizontal="center" vertical="center"/>
    </xf>
    <xf numFmtId="0" fontId="4" fillId="0" borderId="3" xfId="0" applyFont="1" applyFill="1" applyBorder="1" applyAlignment="1">
      <alignment horizontal="center" vertical="center"/>
    </xf>
    <xf numFmtId="0" fontId="6" fillId="0" borderId="1" xfId="0" applyFont="1" applyFill="1" applyBorder="1" applyAlignment="1">
      <alignment horizontal="center" vertical="center" wrapText="1"/>
    </xf>
    <xf numFmtId="0" fontId="6" fillId="0" borderId="7" xfId="0" applyFont="1" applyFill="1" applyBorder="1" applyAlignment="1">
      <alignment horizontal="center" vertical="center" wrapText="1"/>
    </xf>
    <xf numFmtId="0" fontId="6" fillId="0" borderId="3" xfId="0" applyFont="1" applyFill="1" applyBorder="1" applyAlignment="1">
      <alignment horizontal="center" vertical="center" wrapText="1"/>
    </xf>
    <xf numFmtId="164" fontId="9" fillId="0" borderId="1" xfId="2" applyNumberFormat="1" applyFont="1" applyFill="1" applyBorder="1" applyAlignment="1">
      <alignment horizontal="center" vertical="center" wrapText="1"/>
    </xf>
    <xf numFmtId="164" fontId="9" fillId="0" borderId="7" xfId="2" applyNumberFormat="1" applyFont="1" applyFill="1" applyBorder="1" applyAlignment="1">
      <alignment horizontal="center" vertical="center" wrapText="1"/>
    </xf>
    <xf numFmtId="164" fontId="9" fillId="0" borderId="3" xfId="2" applyNumberFormat="1" applyFont="1" applyFill="1" applyBorder="1" applyAlignment="1">
      <alignment horizontal="center" vertical="center" wrapText="1"/>
    </xf>
    <xf numFmtId="164" fontId="9" fillId="24" borderId="1" xfId="2" applyNumberFormat="1" applyFont="1" applyFill="1" applyBorder="1" applyAlignment="1">
      <alignment horizontal="center" vertical="center" wrapText="1"/>
    </xf>
    <xf numFmtId="164" fontId="9" fillId="24" borderId="7" xfId="2" applyNumberFormat="1" applyFont="1" applyFill="1" applyBorder="1" applyAlignment="1">
      <alignment horizontal="center" vertical="center" wrapText="1"/>
    </xf>
    <xf numFmtId="164" fontId="9" fillId="24" borderId="3" xfId="2" applyNumberFormat="1" applyFont="1" applyFill="1" applyBorder="1" applyAlignment="1">
      <alignment horizontal="center" vertical="center" wrapText="1"/>
    </xf>
    <xf numFmtId="0" fontId="4" fillId="0" borderId="7" xfId="0" applyFont="1" applyFill="1" applyBorder="1" applyAlignment="1">
      <alignment horizontal="center" vertical="center"/>
    </xf>
    <xf numFmtId="0" fontId="151" fillId="2" borderId="1" xfId="0" applyFont="1" applyFill="1" applyBorder="1" applyAlignment="1">
      <alignment horizontal="center" vertical="center"/>
    </xf>
    <xf numFmtId="0" fontId="151" fillId="2" borderId="7" xfId="0" applyFont="1" applyFill="1" applyBorder="1" applyAlignment="1">
      <alignment horizontal="center" vertical="center"/>
    </xf>
    <xf numFmtId="0" fontId="151" fillId="2" borderId="3" xfId="0" applyFont="1" applyFill="1" applyBorder="1" applyAlignment="1">
      <alignment horizontal="center" vertical="center"/>
    </xf>
    <xf numFmtId="164" fontId="9" fillId="0" borderId="2" xfId="2" applyNumberFormat="1" applyFont="1" applyFill="1" applyBorder="1" applyAlignment="1">
      <alignment horizontal="center" vertical="center" wrapText="1"/>
    </xf>
    <xf numFmtId="0" fontId="6" fillId="2" borderId="2"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4" fillId="0" borderId="3"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134" fillId="0" borderId="38" xfId="0" applyFont="1" applyBorder="1" applyAlignment="1">
      <alignment horizontal="center" vertical="center" wrapText="1"/>
    </xf>
    <xf numFmtId="0" fontId="146" fillId="4" borderId="38" xfId="1" applyNumberFormat="1" applyFont="1" applyFill="1" applyBorder="1" applyAlignment="1">
      <alignment horizontal="center" vertical="center" wrapText="1"/>
    </xf>
    <xf numFmtId="0" fontId="147" fillId="0" borderId="41" xfId="0" applyFont="1" applyFill="1" applyBorder="1" applyAlignment="1">
      <alignment horizontal="center" vertical="center" wrapText="1"/>
    </xf>
    <xf numFmtId="0" fontId="147" fillId="0" borderId="40" xfId="0" applyFont="1" applyFill="1" applyBorder="1" applyAlignment="1">
      <alignment horizontal="center" vertical="center" wrapText="1"/>
    </xf>
    <xf numFmtId="0" fontId="147" fillId="0" borderId="39" xfId="0" applyFont="1" applyFill="1" applyBorder="1" applyAlignment="1">
      <alignment horizontal="center" vertical="center" wrapText="1"/>
    </xf>
    <xf numFmtId="0" fontId="146" fillId="0" borderId="41" xfId="0" applyFont="1" applyFill="1" applyBorder="1" applyAlignment="1">
      <alignment horizontal="center" vertical="center" wrapText="1"/>
    </xf>
    <xf numFmtId="0" fontId="146" fillId="0" borderId="40" xfId="0" applyFont="1" applyFill="1" applyBorder="1" applyAlignment="1">
      <alignment horizontal="center" vertical="center" wrapText="1"/>
    </xf>
    <xf numFmtId="0" fontId="146" fillId="0" borderId="39" xfId="0" applyFont="1" applyFill="1" applyBorder="1" applyAlignment="1">
      <alignment horizontal="center" vertical="center" wrapText="1"/>
    </xf>
    <xf numFmtId="0" fontId="134" fillId="0" borderId="41" xfId="0" applyFont="1" applyFill="1" applyBorder="1" applyAlignment="1">
      <alignment horizontal="center" vertical="center" wrapText="1"/>
    </xf>
    <xf numFmtId="0" fontId="134" fillId="0" borderId="40" xfId="0" applyFont="1" applyFill="1" applyBorder="1" applyAlignment="1">
      <alignment horizontal="center" vertical="center" wrapText="1"/>
    </xf>
    <xf numFmtId="0" fontId="134" fillId="0" borderId="39" xfId="0" applyFont="1" applyFill="1" applyBorder="1" applyAlignment="1">
      <alignment horizontal="center" vertical="center" wrapText="1"/>
    </xf>
    <xf numFmtId="165" fontId="116" fillId="2" borderId="35" xfId="1" applyNumberFormat="1" applyFont="1" applyFill="1" applyBorder="1" applyAlignment="1">
      <alignment wrapText="1"/>
    </xf>
    <xf numFmtId="165" fontId="2" fillId="2" borderId="37" xfId="1" applyNumberFormat="1" applyFont="1" applyFill="1" applyBorder="1" applyAlignment="1">
      <alignment wrapText="1"/>
    </xf>
    <xf numFmtId="0" fontId="112" fillId="23" borderId="0" xfId="0" applyFont="1" applyFill="1" applyAlignment="1">
      <alignment horizontal="center" wrapText="1"/>
    </xf>
    <xf numFmtId="0" fontId="0" fillId="0" borderId="0" xfId="0" applyFont="1" applyBorder="1" applyAlignment="1">
      <alignment horizontal="center"/>
    </xf>
    <xf numFmtId="0" fontId="102" fillId="0" borderId="22" xfId="0" applyFont="1" applyBorder="1" applyAlignment="1">
      <alignment horizontal="center" wrapText="1" readingOrder="1"/>
    </xf>
    <xf numFmtId="0" fontId="0" fillId="0" borderId="0" xfId="0" applyAlignment="1">
      <alignment horizontal="center"/>
    </xf>
    <xf numFmtId="0" fontId="84" fillId="21" borderId="32" xfId="0" applyFont="1" applyFill="1" applyBorder="1" applyAlignment="1">
      <alignment vertical="center" wrapText="1"/>
    </xf>
    <xf numFmtId="0" fontId="84" fillId="21" borderId="33" xfId="0" applyFont="1" applyFill="1" applyBorder="1" applyAlignment="1">
      <alignment vertical="center" wrapText="1"/>
    </xf>
    <xf numFmtId="0" fontId="83" fillId="21" borderId="27" xfId="0" applyFont="1" applyFill="1" applyBorder="1" applyAlignment="1">
      <alignment horizontal="center" vertical="center"/>
    </xf>
    <xf numFmtId="0" fontId="83" fillId="21" borderId="28" xfId="0" applyFont="1" applyFill="1" applyBorder="1" applyAlignment="1">
      <alignment horizontal="center" vertical="center"/>
    </xf>
    <xf numFmtId="0" fontId="103" fillId="30" borderId="1" xfId="0" applyFont="1" applyFill="1" applyBorder="1" applyAlignment="1">
      <alignment horizontal="center" vertical="center" wrapText="1"/>
    </xf>
    <xf numFmtId="0" fontId="103" fillId="30" borderId="3" xfId="0" applyFont="1" applyFill="1" applyBorder="1" applyAlignment="1">
      <alignment horizontal="center" vertical="center" wrapText="1"/>
    </xf>
    <xf numFmtId="0" fontId="103" fillId="25" borderId="1" xfId="0" applyFont="1" applyFill="1" applyBorder="1" applyAlignment="1">
      <alignment horizontal="center" vertical="center" wrapText="1"/>
    </xf>
    <xf numFmtId="0" fontId="103" fillId="25" borderId="3" xfId="0" applyFont="1" applyFill="1" applyBorder="1" applyAlignment="1">
      <alignment horizontal="center" vertical="center" wrapText="1"/>
    </xf>
    <xf numFmtId="0" fontId="3" fillId="31" borderId="10" xfId="0" applyFont="1" applyFill="1" applyBorder="1" applyAlignment="1">
      <alignment horizontal="center" vertical="center" wrapText="1"/>
    </xf>
    <xf numFmtId="0" fontId="3" fillId="31" borderId="13" xfId="0" applyFont="1" applyFill="1" applyBorder="1" applyAlignment="1">
      <alignment horizontal="center" vertical="center" wrapText="1"/>
    </xf>
    <xf numFmtId="0" fontId="2" fillId="26" borderId="1" xfId="0" applyFont="1" applyFill="1" applyBorder="1" applyAlignment="1">
      <alignment horizontal="center" vertical="center" wrapText="1"/>
    </xf>
    <xf numFmtId="0" fontId="2" fillId="26" borderId="3" xfId="0" applyFont="1" applyFill="1" applyBorder="1" applyAlignment="1">
      <alignment horizontal="center" vertical="center" wrapText="1"/>
    </xf>
    <xf numFmtId="0" fontId="103" fillId="29" borderId="1" xfId="0" applyFont="1" applyFill="1" applyBorder="1" applyAlignment="1">
      <alignment horizontal="center" vertical="center" wrapText="1"/>
    </xf>
    <xf numFmtId="0" fontId="103" fillId="29" borderId="3" xfId="0" applyFont="1" applyFill="1" applyBorder="1" applyAlignment="1">
      <alignment horizontal="center" vertical="center" wrapText="1"/>
    </xf>
    <xf numFmtId="0" fontId="69" fillId="0" borderId="12" xfId="0" applyFont="1" applyFill="1" applyBorder="1" applyAlignment="1">
      <alignment horizontal="left" vertical="center" wrapText="1"/>
    </xf>
    <xf numFmtId="0" fontId="69" fillId="0" borderId="15" xfId="0" applyFont="1" applyFill="1" applyBorder="1" applyAlignment="1">
      <alignment horizontal="left" vertical="center" wrapText="1"/>
    </xf>
    <xf numFmtId="0" fontId="69" fillId="0" borderId="13" xfId="0" applyFont="1" applyFill="1" applyBorder="1" applyAlignment="1">
      <alignment horizontal="left" vertical="center" wrapText="1"/>
    </xf>
    <xf numFmtId="166" fontId="58" fillId="12" borderId="7" xfId="6" applyNumberFormat="1" applyFont="1" applyFill="1" applyBorder="1" applyAlignment="1">
      <alignment horizontal="center" vertical="center" wrapText="1"/>
    </xf>
    <xf numFmtId="0" fontId="71" fillId="0" borderId="3" xfId="0" applyFont="1" applyBorder="1" applyAlignment="1">
      <alignment horizontal="center" vertical="center"/>
    </xf>
    <xf numFmtId="0" fontId="58" fillId="12" borderId="7" xfId="7" applyFont="1" applyFill="1" applyBorder="1" applyAlignment="1">
      <alignment horizontal="center" vertical="center"/>
    </xf>
    <xf numFmtId="0" fontId="58" fillId="12" borderId="3" xfId="7" applyFont="1" applyFill="1" applyBorder="1" applyAlignment="1">
      <alignment horizontal="center" vertical="center"/>
    </xf>
    <xf numFmtId="167" fontId="58" fillId="12" borderId="12" xfId="7" applyNumberFormat="1" applyFont="1" applyFill="1" applyBorder="1" applyAlignment="1">
      <alignment horizontal="center" vertical="center" wrapText="1"/>
    </xf>
    <xf numFmtId="167" fontId="58" fillId="12" borderId="15" xfId="7" applyNumberFormat="1" applyFont="1" applyFill="1" applyBorder="1" applyAlignment="1">
      <alignment horizontal="center" vertical="center" wrapText="1"/>
    </xf>
    <xf numFmtId="167" fontId="58" fillId="12" borderId="13" xfId="7" applyNumberFormat="1" applyFont="1" applyFill="1" applyBorder="1" applyAlignment="1">
      <alignment horizontal="center" vertical="center" wrapText="1"/>
    </xf>
    <xf numFmtId="167" fontId="58" fillId="12" borderId="14" xfId="7" applyNumberFormat="1" applyFont="1" applyFill="1" applyBorder="1" applyAlignment="1">
      <alignment horizontal="center" vertical="center" wrapText="1"/>
    </xf>
    <xf numFmtId="167" fontId="58" fillId="12" borderId="0" xfId="7" applyNumberFormat="1" applyFont="1" applyFill="1" applyBorder="1" applyAlignment="1">
      <alignment horizontal="center" vertical="center" wrapText="1"/>
    </xf>
    <xf numFmtId="167" fontId="58" fillId="12" borderId="5" xfId="7" applyNumberFormat="1" applyFont="1" applyFill="1" applyBorder="1" applyAlignment="1">
      <alignment horizontal="center" vertical="center" wrapText="1"/>
    </xf>
    <xf numFmtId="0" fontId="93" fillId="5" borderId="11" xfId="0" applyFont="1" applyFill="1" applyBorder="1" applyAlignment="1">
      <alignment horizontal="left" vertical="center"/>
    </xf>
    <xf numFmtId="0" fontId="93" fillId="5" borderId="4" xfId="0" applyFont="1" applyFill="1" applyBorder="1" applyAlignment="1">
      <alignment horizontal="left" vertical="center"/>
    </xf>
    <xf numFmtId="166" fontId="58" fillId="12" borderId="1" xfId="6" applyNumberFormat="1" applyFont="1" applyFill="1" applyBorder="1" applyAlignment="1">
      <alignment horizontal="center" vertical="center" wrapText="1"/>
    </xf>
    <xf numFmtId="0" fontId="58" fillId="12" borderId="1" xfId="7" applyFont="1" applyFill="1" applyBorder="1" applyAlignment="1">
      <alignment horizontal="center" vertical="center"/>
    </xf>
    <xf numFmtId="166" fontId="61" fillId="11" borderId="1" xfId="8" applyFont="1" applyFill="1" applyBorder="1" applyAlignment="1">
      <alignment horizontal="center" vertical="center" wrapText="1"/>
    </xf>
    <xf numFmtId="166" fontId="61" fillId="11" borderId="3" xfId="8" applyFont="1" applyFill="1" applyBorder="1" applyAlignment="1">
      <alignment horizontal="center" vertical="center" wrapText="1"/>
    </xf>
    <xf numFmtId="0" fontId="97" fillId="0" borderId="1" xfId="0" applyFont="1" applyFill="1" applyBorder="1" applyAlignment="1">
      <alignment horizontal="center" vertical="center" wrapText="1"/>
    </xf>
    <xf numFmtId="0" fontId="97" fillId="0" borderId="7" xfId="0" applyFont="1" applyFill="1" applyBorder="1" applyAlignment="1">
      <alignment horizontal="center" vertical="center" wrapText="1"/>
    </xf>
    <xf numFmtId="166" fontId="61" fillId="11" borderId="7" xfId="8" applyFont="1" applyFill="1" applyBorder="1" applyAlignment="1">
      <alignment horizontal="center" vertical="center" wrapText="1"/>
    </xf>
    <xf numFmtId="0" fontId="58" fillId="8" borderId="1" xfId="9" applyFont="1" applyFill="1" applyBorder="1" applyAlignment="1">
      <alignment horizontal="center" vertical="center" wrapText="1"/>
    </xf>
    <xf numFmtId="0" fontId="58" fillId="8" borderId="7" xfId="9" applyFont="1" applyFill="1" applyBorder="1" applyAlignment="1">
      <alignment horizontal="center" vertical="center" wrapText="1"/>
    </xf>
    <xf numFmtId="0" fontId="66" fillId="0" borderId="1" xfId="9" applyFont="1" applyFill="1" applyBorder="1" applyAlignment="1">
      <alignment horizontal="center" vertical="center" wrapText="1"/>
    </xf>
    <xf numFmtId="0" fontId="66" fillId="0" borderId="7" xfId="9" applyFont="1" applyFill="1" applyBorder="1" applyAlignment="1">
      <alignment horizontal="center" vertical="center" wrapText="1"/>
    </xf>
    <xf numFmtId="0" fontId="66" fillId="0" borderId="10" xfId="9" applyFont="1" applyFill="1" applyBorder="1" applyAlignment="1">
      <alignment horizontal="center" vertical="center" wrapText="1"/>
    </xf>
    <xf numFmtId="0" fontId="66" fillId="0" borderId="5" xfId="9" applyFont="1" applyFill="1" applyBorder="1" applyAlignment="1">
      <alignment horizontal="center" vertical="center" wrapText="1"/>
    </xf>
    <xf numFmtId="166" fontId="66" fillId="0" borderId="10" xfId="11" applyNumberFormat="1" applyFont="1" applyFill="1" applyBorder="1" applyAlignment="1">
      <alignment horizontal="center" vertical="center"/>
    </xf>
    <xf numFmtId="166" fontId="66" fillId="0" borderId="5" xfId="11" applyNumberFormat="1" applyFont="1" applyFill="1" applyBorder="1" applyAlignment="1">
      <alignment horizontal="center" vertical="center"/>
    </xf>
    <xf numFmtId="0" fontId="58" fillId="8" borderId="11" xfId="9" applyFont="1" applyFill="1" applyBorder="1" applyAlignment="1">
      <alignment horizontal="center" vertical="center" wrapText="1"/>
    </xf>
    <xf numFmtId="0" fontId="58" fillId="8" borderId="14" xfId="9" applyFont="1" applyFill="1" applyBorder="1" applyAlignment="1">
      <alignment horizontal="center" vertical="center" wrapText="1"/>
    </xf>
    <xf numFmtId="0" fontId="58" fillId="8" borderId="12" xfId="9" applyFont="1" applyFill="1" applyBorder="1" applyAlignment="1">
      <alignment horizontal="center" vertical="center" wrapText="1"/>
    </xf>
    <xf numFmtId="4" fontId="79" fillId="8" borderId="11" xfId="0" applyNumberFormat="1" applyFont="1" applyFill="1" applyBorder="1" applyAlignment="1">
      <alignment horizontal="right" vertical="center" wrapText="1"/>
    </xf>
    <xf numFmtId="4" fontId="79" fillId="8" borderId="12" xfId="0" applyNumberFormat="1" applyFont="1" applyFill="1" applyBorder="1" applyAlignment="1">
      <alignment horizontal="right" vertical="center" wrapText="1"/>
    </xf>
    <xf numFmtId="0" fontId="60" fillId="9" borderId="11" xfId="7" applyFont="1" applyFill="1" applyBorder="1" applyAlignment="1">
      <alignment horizontal="center" vertical="center"/>
    </xf>
    <xf numFmtId="0" fontId="60" fillId="9" borderId="4" xfId="7" applyFont="1" applyFill="1" applyBorder="1" applyAlignment="1">
      <alignment horizontal="center" vertical="center"/>
    </xf>
    <xf numFmtId="0" fontId="60" fillId="9" borderId="10" xfId="7" applyFont="1" applyFill="1" applyBorder="1" applyAlignment="1">
      <alignment horizontal="center" vertical="center"/>
    </xf>
    <xf numFmtId="0" fontId="96" fillId="5" borderId="0" xfId="0" applyFont="1" applyFill="1" applyBorder="1" applyAlignment="1">
      <alignment horizontal="left" vertical="center" wrapText="1"/>
    </xf>
    <xf numFmtId="166" fontId="58" fillId="12" borderId="3" xfId="6" applyNumberFormat="1" applyFont="1" applyFill="1" applyBorder="1" applyAlignment="1">
      <alignment horizontal="center" vertical="center" wrapText="1"/>
    </xf>
    <xf numFmtId="167" fontId="58" fillId="12" borderId="8" xfId="7" applyNumberFormat="1" applyFont="1" applyFill="1" applyBorder="1" applyAlignment="1">
      <alignment horizontal="center" vertical="center" wrapText="1"/>
    </xf>
    <xf numFmtId="167" fontId="58" fillId="12" borderId="9" xfId="7" applyNumberFormat="1" applyFont="1" applyFill="1" applyBorder="1" applyAlignment="1">
      <alignment horizontal="center" vertical="center" wrapText="1"/>
    </xf>
    <xf numFmtId="167" fontId="58" fillId="12" borderId="6" xfId="7" applyNumberFormat="1" applyFont="1" applyFill="1" applyBorder="1" applyAlignment="1">
      <alignment horizontal="center" vertical="center" wrapText="1"/>
    </xf>
    <xf numFmtId="0" fontId="66" fillId="0" borderId="11" xfId="9" applyFont="1" applyFill="1" applyBorder="1" applyAlignment="1">
      <alignment horizontal="center" vertical="center" wrapText="1"/>
    </xf>
    <xf numFmtId="0" fontId="66" fillId="0" borderId="14" xfId="9" applyFont="1" applyFill="1" applyBorder="1" applyAlignment="1">
      <alignment horizontal="center" vertical="center" wrapText="1"/>
    </xf>
    <xf numFmtId="0" fontId="28" fillId="0" borderId="1" xfId="9" applyFont="1" applyFill="1" applyBorder="1" applyAlignment="1">
      <alignment horizontal="center" vertical="center" wrapText="1"/>
    </xf>
    <xf numFmtId="0" fontId="28" fillId="0" borderId="7" xfId="9" applyFont="1" applyFill="1" applyBorder="1" applyAlignment="1">
      <alignment horizontal="center" vertical="center" wrapText="1"/>
    </xf>
    <xf numFmtId="0" fontId="28" fillId="0" borderId="4" xfId="7" applyFont="1" applyFill="1" applyBorder="1" applyAlignment="1">
      <alignment horizontal="center" vertical="center"/>
    </xf>
    <xf numFmtId="0" fontId="28" fillId="0" borderId="0" xfId="7" applyFont="1" applyFill="1" applyBorder="1" applyAlignment="1">
      <alignment horizontal="center" vertical="center"/>
    </xf>
    <xf numFmtId="0" fontId="62" fillId="0" borderId="1" xfId="8" applyNumberFormat="1" applyFont="1" applyFill="1" applyBorder="1" applyAlignment="1">
      <alignment horizontal="center" vertical="center"/>
    </xf>
    <xf numFmtId="0" fontId="62" fillId="0" borderId="7" xfId="8" applyNumberFormat="1" applyFont="1" applyFill="1" applyBorder="1" applyAlignment="1">
      <alignment horizontal="center" vertical="center"/>
    </xf>
    <xf numFmtId="0" fontId="67" fillId="5" borderId="1" xfId="8" applyNumberFormat="1" applyFont="1" applyFill="1" applyBorder="1" applyAlignment="1">
      <alignment horizontal="center" vertical="center" wrapText="1"/>
    </xf>
    <xf numFmtId="0" fontId="67" fillId="5" borderId="7" xfId="8" applyNumberFormat="1" applyFont="1" applyFill="1" applyBorder="1" applyAlignment="1">
      <alignment horizontal="center" vertical="center" wrapText="1"/>
    </xf>
    <xf numFmtId="0" fontId="67" fillId="5" borderId="3" xfId="8" applyNumberFormat="1" applyFont="1" applyFill="1" applyBorder="1" applyAlignment="1">
      <alignment horizontal="center" vertical="center" wrapText="1"/>
    </xf>
    <xf numFmtId="4" fontId="79" fillId="0" borderId="11" xfId="0" applyNumberFormat="1" applyFont="1" applyFill="1" applyBorder="1" applyAlignment="1">
      <alignment horizontal="right" vertical="center" wrapText="1"/>
    </xf>
    <xf numFmtId="4" fontId="79" fillId="0" borderId="14" xfId="0" applyNumberFormat="1" applyFont="1" applyFill="1" applyBorder="1" applyAlignment="1">
      <alignment horizontal="right" vertical="center" wrapText="1"/>
    </xf>
    <xf numFmtId="166" fontId="66" fillId="8" borderId="1" xfId="8" applyFont="1" applyFill="1" applyBorder="1" applyAlignment="1">
      <alignment horizontal="center" vertical="center"/>
    </xf>
    <xf numFmtId="166" fontId="66" fillId="8" borderId="3" xfId="8" applyFont="1" applyFill="1" applyBorder="1" applyAlignment="1">
      <alignment horizontal="center" vertical="center"/>
    </xf>
    <xf numFmtId="0" fontId="28" fillId="8" borderId="1" xfId="9" applyFont="1" applyFill="1" applyBorder="1" applyAlignment="1">
      <alignment horizontal="center" vertical="center" wrapText="1"/>
    </xf>
    <xf numFmtId="0" fontId="28" fillId="8" borderId="3" xfId="9" applyFont="1" applyFill="1" applyBorder="1" applyAlignment="1">
      <alignment horizontal="center" vertical="center" wrapText="1"/>
    </xf>
    <xf numFmtId="0" fontId="28" fillId="8" borderId="1" xfId="7" applyFont="1" applyFill="1" applyBorder="1" applyAlignment="1">
      <alignment horizontal="center" vertical="center"/>
    </xf>
    <xf numFmtId="0" fontId="28" fillId="8" borderId="3" xfId="7" applyFont="1" applyFill="1" applyBorder="1" applyAlignment="1">
      <alignment horizontal="center" vertical="center"/>
    </xf>
    <xf numFmtId="0" fontId="62" fillId="8" borderId="1" xfId="8" applyNumberFormat="1" applyFont="1" applyFill="1" applyBorder="1" applyAlignment="1">
      <alignment horizontal="center" vertical="center"/>
    </xf>
    <xf numFmtId="0" fontId="62" fillId="8" borderId="3" xfId="8" applyNumberFormat="1" applyFont="1" applyFill="1" applyBorder="1" applyAlignment="1">
      <alignment horizontal="center" vertical="center"/>
    </xf>
    <xf numFmtId="0" fontId="67" fillId="8" borderId="1" xfId="9" applyFont="1" applyFill="1" applyBorder="1" applyAlignment="1">
      <alignment horizontal="center" vertical="center" wrapText="1"/>
    </xf>
    <xf numFmtId="0" fontId="67" fillId="8" borderId="3" xfId="9" applyFont="1" applyFill="1" applyBorder="1" applyAlignment="1">
      <alignment horizontal="center" vertical="center" wrapText="1"/>
    </xf>
    <xf numFmtId="166" fontId="28" fillId="0" borderId="1" xfId="11" applyNumberFormat="1" applyFont="1" applyFill="1" applyBorder="1" applyAlignment="1">
      <alignment horizontal="center" vertical="center"/>
    </xf>
    <xf numFmtId="166" fontId="28" fillId="0" borderId="7" xfId="11" applyNumberFormat="1" applyFont="1" applyFill="1" applyBorder="1" applyAlignment="1">
      <alignment horizontal="center" vertical="center"/>
    </xf>
    <xf numFmtId="166" fontId="28" fillId="0" borderId="3" xfId="11" applyNumberFormat="1" applyFont="1" applyFill="1" applyBorder="1" applyAlignment="1">
      <alignment horizontal="center" vertical="center"/>
    </xf>
    <xf numFmtId="1" fontId="62" fillId="0" borderId="1" xfId="7" applyNumberFormat="1" applyFont="1" applyFill="1" applyBorder="1" applyAlignment="1">
      <alignment horizontal="center" vertical="center" wrapText="1"/>
    </xf>
    <xf numFmtId="1" fontId="62" fillId="0" borderId="7" xfId="7" applyNumberFormat="1" applyFont="1" applyFill="1" applyBorder="1" applyAlignment="1">
      <alignment horizontal="center" vertical="center" wrapText="1"/>
    </xf>
    <xf numFmtId="1" fontId="62" fillId="0" borderId="3" xfId="7" applyNumberFormat="1" applyFont="1" applyFill="1" applyBorder="1" applyAlignment="1">
      <alignment horizontal="center" vertical="center" wrapText="1"/>
    </xf>
    <xf numFmtId="166" fontId="64" fillId="0" borderId="1" xfId="8" applyFont="1" applyFill="1" applyBorder="1" applyAlignment="1">
      <alignment horizontal="center" vertical="center" wrapText="1"/>
    </xf>
    <xf numFmtId="166" fontId="64" fillId="0" borderId="7" xfId="8" applyFont="1" applyFill="1" applyBorder="1" applyAlignment="1">
      <alignment horizontal="center" vertical="center" wrapText="1"/>
    </xf>
    <xf numFmtId="166" fontId="64" fillId="0" borderId="4" xfId="8" applyFont="1" applyFill="1" applyBorder="1" applyAlignment="1">
      <alignment horizontal="center" vertical="center" wrapText="1"/>
    </xf>
    <xf numFmtId="166" fontId="64" fillId="0" borderId="0" xfId="8" applyFont="1" applyFill="1" applyBorder="1" applyAlignment="1">
      <alignment horizontal="center" vertical="center" wrapText="1"/>
    </xf>
    <xf numFmtId="0" fontId="62" fillId="0" borderId="1" xfId="9" applyFont="1" applyFill="1" applyBorder="1" applyAlignment="1">
      <alignment horizontal="center" vertical="center" wrapText="1"/>
    </xf>
    <xf numFmtId="0" fontId="62" fillId="0" borderId="7" xfId="9" applyFont="1" applyFill="1" applyBorder="1" applyAlignment="1">
      <alignment horizontal="center" vertical="center" wrapText="1"/>
    </xf>
    <xf numFmtId="166" fontId="28" fillId="8" borderId="11" xfId="11" applyNumberFormat="1" applyFont="1" applyFill="1" applyBorder="1" applyAlignment="1">
      <alignment horizontal="center" vertical="center"/>
    </xf>
    <xf numFmtId="166" fontId="28" fillId="8" borderId="12" xfId="11" applyNumberFormat="1" applyFont="1" applyFill="1" applyBorder="1" applyAlignment="1">
      <alignment horizontal="center" vertical="center"/>
    </xf>
    <xf numFmtId="166" fontId="64" fillId="8" borderId="11" xfId="8" applyFont="1" applyFill="1" applyBorder="1" applyAlignment="1">
      <alignment horizontal="center" vertical="center" wrapText="1"/>
    </xf>
    <xf numFmtId="166" fontId="64" fillId="8" borderId="12" xfId="8" applyFont="1" applyFill="1" applyBorder="1" applyAlignment="1">
      <alignment horizontal="center" vertical="center" wrapText="1"/>
    </xf>
    <xf numFmtId="166" fontId="64" fillId="8" borderId="1" xfId="8" applyFont="1" applyFill="1" applyBorder="1" applyAlignment="1">
      <alignment horizontal="center" vertical="center" wrapText="1"/>
    </xf>
    <xf numFmtId="166" fontId="64" fillId="8" borderId="3" xfId="8" applyFont="1" applyFill="1" applyBorder="1" applyAlignment="1">
      <alignment horizontal="center" vertical="center" wrapText="1"/>
    </xf>
    <xf numFmtId="0" fontId="66" fillId="8" borderId="1" xfId="9" applyFont="1" applyFill="1" applyBorder="1" applyAlignment="1">
      <alignment horizontal="center" vertical="center" wrapText="1"/>
    </xf>
    <xf numFmtId="0" fontId="66" fillId="8" borderId="3" xfId="9" applyFont="1" applyFill="1" applyBorder="1" applyAlignment="1">
      <alignment horizontal="center" vertical="center" wrapText="1"/>
    </xf>
    <xf numFmtId="0" fontId="62" fillId="8" borderId="1" xfId="9" applyFont="1" applyFill="1" applyBorder="1" applyAlignment="1">
      <alignment horizontal="center" vertical="center" wrapText="1"/>
    </xf>
    <xf numFmtId="0" fontId="62" fillId="8" borderId="3" xfId="9" applyFont="1" applyFill="1" applyBorder="1" applyAlignment="1">
      <alignment horizontal="center" vertical="center" wrapText="1"/>
    </xf>
    <xf numFmtId="0" fontId="66" fillId="8" borderId="11" xfId="9" applyFont="1" applyFill="1" applyBorder="1" applyAlignment="1">
      <alignment horizontal="center" vertical="center" wrapText="1"/>
    </xf>
    <xf numFmtId="0" fontId="66" fillId="8" borderId="12" xfId="9" applyFont="1" applyFill="1" applyBorder="1" applyAlignment="1">
      <alignment horizontal="center" vertical="center" wrapText="1"/>
    </xf>
    <xf numFmtId="166" fontId="66" fillId="8" borderId="11" xfId="11" applyNumberFormat="1" applyFont="1" applyFill="1" applyBorder="1" applyAlignment="1">
      <alignment horizontal="center" vertical="center"/>
    </xf>
    <xf numFmtId="166" fontId="66" fillId="8" borderId="12" xfId="11" applyNumberFormat="1" applyFont="1" applyFill="1" applyBorder="1" applyAlignment="1">
      <alignment horizontal="center" vertical="center"/>
    </xf>
    <xf numFmtId="1" fontId="62" fillId="8" borderId="1" xfId="7" applyNumberFormat="1" applyFont="1" applyFill="1" applyBorder="1" applyAlignment="1">
      <alignment horizontal="center" vertical="center" wrapText="1"/>
    </xf>
    <xf numFmtId="1" fontId="62" fillId="8" borderId="3" xfId="7" applyNumberFormat="1" applyFont="1" applyFill="1" applyBorder="1" applyAlignment="1">
      <alignment horizontal="center" vertical="center" wrapText="1"/>
    </xf>
    <xf numFmtId="0" fontId="62" fillId="0" borderId="3" xfId="8" applyNumberFormat="1" applyFont="1" applyFill="1" applyBorder="1" applyAlignment="1">
      <alignment horizontal="center" vertical="center"/>
    </xf>
    <xf numFmtId="0" fontId="67" fillId="0" borderId="1" xfId="9" applyFont="1" applyFill="1" applyBorder="1" applyAlignment="1">
      <alignment horizontal="center" vertical="center" wrapText="1"/>
    </xf>
    <xf numFmtId="0" fontId="67" fillId="0" borderId="3" xfId="9" applyFont="1" applyFill="1" applyBorder="1" applyAlignment="1">
      <alignment horizontal="center" vertical="center" wrapText="1"/>
    </xf>
    <xf numFmtId="4" fontId="79" fillId="5" borderId="7" xfId="0" applyNumberFormat="1" applyFont="1" applyFill="1" applyBorder="1" applyAlignment="1">
      <alignment horizontal="right" vertical="center" wrapText="1"/>
    </xf>
    <xf numFmtId="4" fontId="79" fillId="5" borderId="3" xfId="0" applyNumberFormat="1" applyFont="1" applyFill="1" applyBorder="1" applyAlignment="1">
      <alignment horizontal="right" vertical="center" wrapText="1"/>
    </xf>
    <xf numFmtId="0" fontId="66" fillId="5" borderId="7" xfId="9" applyFont="1" applyFill="1" applyBorder="1" applyAlignment="1">
      <alignment horizontal="center" vertical="center" wrapText="1"/>
    </xf>
    <xf numFmtId="0" fontId="66" fillId="5" borderId="3" xfId="9" applyFont="1" applyFill="1" applyBorder="1" applyAlignment="1">
      <alignment horizontal="center" vertical="center" wrapText="1"/>
    </xf>
    <xf numFmtId="166" fontId="62" fillId="5" borderId="2" xfId="8" applyFont="1" applyFill="1" applyBorder="1" applyAlignment="1">
      <alignment horizontal="center" vertical="center" wrapText="1"/>
    </xf>
    <xf numFmtId="0" fontId="62" fillId="5" borderId="7" xfId="0" applyFont="1" applyFill="1" applyBorder="1" applyAlignment="1">
      <alignment horizontal="center" vertical="center" wrapText="1"/>
    </xf>
    <xf numFmtId="0" fontId="62" fillId="5" borderId="3" xfId="0" applyFont="1" applyFill="1" applyBorder="1" applyAlignment="1">
      <alignment horizontal="center" vertical="center" wrapText="1"/>
    </xf>
    <xf numFmtId="1" fontId="62" fillId="5" borderId="2" xfId="8" applyNumberFormat="1" applyFont="1" applyFill="1" applyBorder="1" applyAlignment="1">
      <alignment horizontal="center" vertical="center" wrapText="1"/>
    </xf>
    <xf numFmtId="166" fontId="64" fillId="5" borderId="7" xfId="8" applyFont="1" applyFill="1" applyBorder="1" applyAlignment="1">
      <alignment horizontal="center" vertical="center" wrapText="1"/>
    </xf>
    <xf numFmtId="166" fontId="64" fillId="5" borderId="3" xfId="8" applyFont="1" applyFill="1" applyBorder="1" applyAlignment="1">
      <alignment horizontal="center" vertical="center" wrapText="1"/>
    </xf>
    <xf numFmtId="0" fontId="66" fillId="0" borderId="3" xfId="9" applyFont="1" applyFill="1" applyBorder="1" applyAlignment="1">
      <alignment horizontal="center" vertical="center" wrapText="1"/>
    </xf>
    <xf numFmtId="0" fontId="62" fillId="0" borderId="3" xfId="9" applyFont="1" applyFill="1" applyBorder="1" applyAlignment="1">
      <alignment horizontal="center" vertical="center" wrapText="1"/>
    </xf>
    <xf numFmtId="0" fontId="28" fillId="0" borderId="1" xfId="7" applyFont="1" applyFill="1" applyBorder="1" applyAlignment="1">
      <alignment horizontal="center" vertical="center"/>
    </xf>
    <xf numFmtId="0" fontId="28" fillId="0" borderId="3" xfId="7" applyFont="1" applyFill="1" applyBorder="1" applyAlignment="1">
      <alignment horizontal="center" vertical="center"/>
    </xf>
    <xf numFmtId="0" fontId="28" fillId="0" borderId="3" xfId="9" applyFont="1" applyFill="1" applyBorder="1" applyAlignment="1">
      <alignment horizontal="center" vertical="center" wrapText="1"/>
    </xf>
    <xf numFmtId="166" fontId="66" fillId="0" borderId="1" xfId="11" applyNumberFormat="1" applyFont="1" applyFill="1" applyBorder="1" applyAlignment="1">
      <alignment horizontal="center" vertical="center"/>
    </xf>
    <xf numFmtId="166" fontId="66" fillId="0" borderId="3" xfId="11" applyNumberFormat="1" applyFont="1" applyFill="1" applyBorder="1" applyAlignment="1">
      <alignment horizontal="center" vertical="center"/>
    </xf>
    <xf numFmtId="166" fontId="64" fillId="0" borderId="3" xfId="8" applyFont="1" applyFill="1" applyBorder="1" applyAlignment="1">
      <alignment horizontal="center" vertical="center" wrapText="1"/>
    </xf>
    <xf numFmtId="4" fontId="79" fillId="0" borderId="1" xfId="0" applyNumberFormat="1" applyFont="1" applyFill="1" applyBorder="1" applyAlignment="1">
      <alignment horizontal="right" vertical="center" wrapText="1"/>
    </xf>
    <xf numFmtId="4" fontId="79" fillId="0" borderId="3" xfId="0" applyNumberFormat="1" applyFont="1" applyFill="1" applyBorder="1" applyAlignment="1">
      <alignment horizontal="right" vertical="center" wrapText="1"/>
    </xf>
    <xf numFmtId="0" fontId="62" fillId="8" borderId="1" xfId="8" applyNumberFormat="1" applyFont="1" applyFill="1" applyBorder="1" applyAlignment="1">
      <alignment horizontal="center" vertical="center" wrapText="1"/>
    </xf>
    <xf numFmtId="0" fontId="62" fillId="8" borderId="3" xfId="8" applyNumberFormat="1" applyFont="1" applyFill="1" applyBorder="1" applyAlignment="1">
      <alignment horizontal="center" vertical="center" wrapText="1"/>
    </xf>
    <xf numFmtId="1" fontId="62" fillId="8" borderId="7" xfId="8" applyNumberFormat="1" applyFont="1" applyFill="1" applyBorder="1" applyAlignment="1">
      <alignment horizontal="center" vertical="center" wrapText="1"/>
    </xf>
    <xf numFmtId="1" fontId="62" fillId="8" borderId="3" xfId="8" applyNumberFormat="1" applyFont="1" applyFill="1" applyBorder="1" applyAlignment="1">
      <alignment horizontal="center" vertical="center" wrapText="1"/>
    </xf>
    <xf numFmtId="166" fontId="65" fillId="8" borderId="1" xfId="8" applyFont="1" applyFill="1" applyBorder="1" applyAlignment="1">
      <alignment horizontal="center" vertical="center" wrapText="1"/>
    </xf>
    <xf numFmtId="166" fontId="65" fillId="8" borderId="3" xfId="8" applyFont="1" applyFill="1" applyBorder="1" applyAlignment="1">
      <alignment horizontal="center" vertical="center" wrapText="1"/>
    </xf>
    <xf numFmtId="0" fontId="65" fillId="8" borderId="1" xfId="8" applyNumberFormat="1" applyFont="1" applyFill="1" applyBorder="1" applyAlignment="1">
      <alignment horizontal="center" vertical="center" wrapText="1"/>
    </xf>
    <xf numFmtId="0" fontId="65" fillId="8" borderId="3" xfId="8" applyNumberFormat="1" applyFont="1" applyFill="1" applyBorder="1" applyAlignment="1">
      <alignment horizontal="center" vertical="center" wrapText="1"/>
    </xf>
    <xf numFmtId="0" fontId="28" fillId="5" borderId="7" xfId="9" applyFont="1" applyFill="1" applyBorder="1" applyAlignment="1">
      <alignment horizontal="center" vertical="center" wrapText="1"/>
    </xf>
    <xf numFmtId="0" fontId="28" fillId="5" borderId="3" xfId="9" applyFont="1" applyFill="1" applyBorder="1" applyAlignment="1">
      <alignment horizontal="center" vertical="center" wrapText="1"/>
    </xf>
    <xf numFmtId="0" fontId="28" fillId="5" borderId="7" xfId="7" applyFont="1" applyFill="1" applyBorder="1" applyAlignment="1">
      <alignment horizontal="center" vertical="center"/>
    </xf>
    <xf numFmtId="0" fontId="28" fillId="5" borderId="3" xfId="7" applyFont="1" applyFill="1" applyBorder="1" applyAlignment="1">
      <alignment horizontal="center" vertical="center"/>
    </xf>
    <xf numFmtId="0" fontId="62" fillId="5" borderId="7" xfId="8" applyNumberFormat="1" applyFont="1" applyFill="1" applyBorder="1" applyAlignment="1">
      <alignment horizontal="center" vertical="center" wrapText="1"/>
    </xf>
    <xf numFmtId="0" fontId="62" fillId="5" borderId="3" xfId="8" applyNumberFormat="1" applyFont="1" applyFill="1" applyBorder="1" applyAlignment="1">
      <alignment horizontal="center" vertical="center" wrapText="1"/>
    </xf>
    <xf numFmtId="0" fontId="63" fillId="5" borderId="3" xfId="9" applyFont="1" applyFill="1" applyBorder="1" applyAlignment="1">
      <alignment horizontal="center" vertical="center" wrapText="1"/>
    </xf>
    <xf numFmtId="166" fontId="65" fillId="5" borderId="7" xfId="8" applyFont="1" applyFill="1" applyBorder="1" applyAlignment="1">
      <alignment horizontal="center" vertical="center" wrapText="1"/>
    </xf>
    <xf numFmtId="166" fontId="65" fillId="5" borderId="3" xfId="8" applyFont="1" applyFill="1" applyBorder="1" applyAlignment="1">
      <alignment horizontal="center" vertical="center" wrapText="1"/>
    </xf>
    <xf numFmtId="0" fontId="65" fillId="5" borderId="7" xfId="8" applyNumberFormat="1" applyFont="1" applyFill="1" applyBorder="1" applyAlignment="1">
      <alignment horizontal="center" vertical="center" wrapText="1"/>
    </xf>
    <xf numFmtId="0" fontId="65" fillId="5" borderId="3" xfId="8" applyNumberFormat="1" applyFont="1" applyFill="1" applyBorder="1" applyAlignment="1">
      <alignment horizontal="center" vertical="center" wrapText="1"/>
    </xf>
    <xf numFmtId="166" fontId="64" fillId="5" borderId="7" xfId="8" applyFont="1" applyFill="1" applyBorder="1" applyAlignment="1">
      <alignment horizontal="center" vertical="center"/>
    </xf>
    <xf numFmtId="166" fontId="64" fillId="5" borderId="3" xfId="8" applyFont="1" applyFill="1" applyBorder="1" applyAlignment="1">
      <alignment horizontal="center" vertical="center"/>
    </xf>
    <xf numFmtId="166" fontId="66" fillId="5" borderId="7" xfId="8" applyFont="1" applyFill="1" applyBorder="1" applyAlignment="1">
      <alignment horizontal="center" vertical="center"/>
    </xf>
    <xf numFmtId="166" fontId="66" fillId="5" borderId="3" xfId="8" applyFont="1" applyFill="1" applyBorder="1" applyAlignment="1">
      <alignment horizontal="center" vertical="center"/>
    </xf>
    <xf numFmtId="166" fontId="64" fillId="8" borderId="1" xfId="8" applyFont="1" applyFill="1" applyBorder="1" applyAlignment="1">
      <alignment horizontal="center" vertical="center"/>
    </xf>
    <xf numFmtId="166" fontId="64" fillId="8" borderId="3" xfId="8" applyFont="1" applyFill="1" applyBorder="1" applyAlignment="1">
      <alignment horizontal="center" vertical="center"/>
    </xf>
    <xf numFmtId="4" fontId="79" fillId="8" borderId="1" xfId="0" applyNumberFormat="1" applyFont="1" applyFill="1" applyBorder="1" applyAlignment="1">
      <alignment horizontal="right" vertical="center" wrapText="1"/>
    </xf>
    <xf numFmtId="4" fontId="79" fillId="8" borderId="3" xfId="0" applyNumberFormat="1" applyFont="1" applyFill="1" applyBorder="1" applyAlignment="1">
      <alignment horizontal="right" vertical="center" wrapText="1"/>
    </xf>
    <xf numFmtId="166" fontId="62" fillId="8" borderId="7" xfId="8" applyFont="1" applyFill="1" applyBorder="1" applyAlignment="1">
      <alignment horizontal="center" vertical="center" wrapText="1"/>
    </xf>
    <xf numFmtId="166" fontId="62" fillId="8" borderId="3" xfId="8" applyFont="1" applyFill="1" applyBorder="1" applyAlignment="1">
      <alignment horizontal="center" vertical="center" wrapText="1"/>
    </xf>
    <xf numFmtId="0" fontId="62" fillId="8" borderId="1" xfId="0" applyFont="1" applyFill="1" applyBorder="1" applyAlignment="1">
      <alignment horizontal="center" vertical="center" wrapText="1"/>
    </xf>
    <xf numFmtId="0" fontId="62" fillId="8" borderId="3" xfId="0" applyFont="1" applyFill="1" applyBorder="1" applyAlignment="1">
      <alignment horizontal="center" vertical="center" wrapText="1"/>
    </xf>
    <xf numFmtId="0" fontId="58" fillId="8" borderId="3" xfId="9" applyFont="1" applyFill="1" applyBorder="1" applyAlignment="1">
      <alignment horizontal="center" vertical="center" wrapText="1"/>
    </xf>
    <xf numFmtId="0" fontId="62" fillId="9" borderId="1" xfId="8" applyNumberFormat="1" applyFont="1" applyFill="1" applyBorder="1" applyAlignment="1">
      <alignment horizontal="center" vertical="center" wrapText="1"/>
    </xf>
    <xf numFmtId="0" fontId="62" fillId="9" borderId="7" xfId="8" applyNumberFormat="1" applyFont="1" applyFill="1" applyBorder="1" applyAlignment="1">
      <alignment horizontal="center" vertical="center" wrapText="1"/>
    </xf>
    <xf numFmtId="0" fontId="62" fillId="9" borderId="3" xfId="8" applyNumberFormat="1" applyFont="1" applyFill="1" applyBorder="1" applyAlignment="1">
      <alignment horizontal="center" vertical="center" wrapText="1"/>
    </xf>
    <xf numFmtId="0" fontId="67" fillId="9" borderId="1" xfId="9" applyFont="1" applyFill="1" applyBorder="1" applyAlignment="1">
      <alignment horizontal="center" vertical="center" wrapText="1"/>
    </xf>
    <xf numFmtId="0" fontId="67" fillId="9" borderId="7" xfId="9" applyFont="1" applyFill="1" applyBorder="1" applyAlignment="1">
      <alignment horizontal="center" vertical="center" wrapText="1"/>
    </xf>
    <xf numFmtId="0" fontId="67" fillId="9" borderId="3" xfId="9" applyFont="1" applyFill="1" applyBorder="1" applyAlignment="1">
      <alignment horizontal="center" vertical="center" wrapText="1"/>
    </xf>
    <xf numFmtId="0" fontId="62" fillId="5" borderId="1" xfId="9" applyFont="1" applyFill="1" applyBorder="1" applyAlignment="1">
      <alignment horizontal="center" vertical="center" wrapText="1"/>
    </xf>
    <xf numFmtId="0" fontId="62" fillId="5" borderId="7" xfId="9" applyFont="1" applyFill="1" applyBorder="1" applyAlignment="1">
      <alignment horizontal="center" vertical="center" wrapText="1"/>
    </xf>
    <xf numFmtId="0" fontId="62" fillId="5" borderId="3" xfId="9" applyFont="1" applyFill="1" applyBorder="1" applyAlignment="1">
      <alignment horizontal="center" vertical="center" wrapText="1"/>
    </xf>
    <xf numFmtId="166" fontId="58" fillId="5" borderId="1" xfId="8" applyFont="1" applyFill="1" applyBorder="1" applyAlignment="1">
      <alignment horizontal="right" vertical="center" wrapText="1"/>
    </xf>
    <xf numFmtId="166" fontId="58" fillId="5" borderId="7" xfId="8" applyFont="1" applyFill="1" applyBorder="1" applyAlignment="1">
      <alignment horizontal="right" vertical="center" wrapText="1"/>
    </xf>
    <xf numFmtId="166" fontId="58" fillId="5" borderId="3" xfId="8" applyFont="1" applyFill="1" applyBorder="1" applyAlignment="1">
      <alignment horizontal="right" vertical="center" wrapText="1"/>
    </xf>
    <xf numFmtId="166" fontId="62" fillId="5" borderId="1" xfId="8" applyFont="1" applyFill="1" applyBorder="1" applyAlignment="1">
      <alignment horizontal="center" vertical="center" wrapText="1"/>
    </xf>
    <xf numFmtId="166" fontId="62" fillId="5" borderId="7" xfId="8" applyFont="1" applyFill="1" applyBorder="1" applyAlignment="1">
      <alignment horizontal="center" vertical="center" wrapText="1"/>
    </xf>
    <xf numFmtId="166" fontId="62" fillId="5" borderId="3" xfId="8" applyFont="1" applyFill="1" applyBorder="1" applyAlignment="1">
      <alignment horizontal="center" vertical="center" wrapText="1"/>
    </xf>
    <xf numFmtId="0" fontId="66" fillId="5" borderId="1" xfId="9" applyFont="1" applyFill="1" applyBorder="1" applyAlignment="1">
      <alignment horizontal="center" vertical="center" wrapText="1"/>
    </xf>
    <xf numFmtId="166" fontId="65" fillId="9" borderId="1" xfId="8" applyFont="1" applyFill="1" applyBorder="1" applyAlignment="1">
      <alignment horizontal="center" vertical="center" wrapText="1"/>
    </xf>
    <xf numFmtId="166" fontId="65" fillId="9" borderId="7" xfId="8" applyFont="1" applyFill="1" applyBorder="1" applyAlignment="1">
      <alignment horizontal="center" vertical="center" wrapText="1"/>
    </xf>
    <xf numFmtId="166" fontId="65" fillId="9" borderId="3" xfId="8" applyFont="1" applyFill="1" applyBorder="1" applyAlignment="1">
      <alignment horizontal="center" vertical="center" wrapText="1"/>
    </xf>
    <xf numFmtId="0" fontId="66" fillId="9" borderId="1" xfId="9" applyFont="1" applyFill="1" applyBorder="1" applyAlignment="1">
      <alignment horizontal="center" vertical="center" wrapText="1"/>
    </xf>
    <xf numFmtId="0" fontId="66" fillId="9" borderId="7" xfId="9" applyFont="1" applyFill="1" applyBorder="1" applyAlignment="1">
      <alignment horizontal="center" vertical="center" wrapText="1"/>
    </xf>
    <xf numFmtId="0" fontId="66" fillId="9" borderId="3" xfId="9" applyFont="1" applyFill="1" applyBorder="1" applyAlignment="1">
      <alignment horizontal="center" vertical="center" wrapText="1"/>
    </xf>
    <xf numFmtId="166" fontId="64" fillId="9" borderId="1" xfId="8" applyFont="1" applyFill="1" applyBorder="1" applyAlignment="1">
      <alignment horizontal="center" vertical="center"/>
    </xf>
    <xf numFmtId="166" fontId="64" fillId="9" borderId="7" xfId="8" applyFont="1" applyFill="1" applyBorder="1" applyAlignment="1">
      <alignment horizontal="center" vertical="center"/>
    </xf>
    <xf numFmtId="166" fontId="64" fillId="9" borderId="3" xfId="8" applyFont="1" applyFill="1" applyBorder="1" applyAlignment="1">
      <alignment horizontal="center" vertical="center"/>
    </xf>
    <xf numFmtId="166" fontId="64" fillId="9" borderId="1" xfId="8" applyFont="1" applyFill="1" applyBorder="1" applyAlignment="1">
      <alignment horizontal="center" vertical="center" wrapText="1"/>
    </xf>
    <xf numFmtId="166" fontId="64" fillId="9" borderId="7" xfId="8" applyFont="1" applyFill="1" applyBorder="1" applyAlignment="1">
      <alignment horizontal="center" vertical="center" wrapText="1"/>
    </xf>
    <xf numFmtId="166" fontId="64" fillId="9" borderId="3" xfId="8" applyFont="1" applyFill="1" applyBorder="1" applyAlignment="1">
      <alignment horizontal="center" vertical="center" wrapText="1"/>
    </xf>
    <xf numFmtId="166" fontId="28" fillId="9" borderId="1" xfId="8" applyFont="1" applyFill="1" applyBorder="1" applyAlignment="1">
      <alignment horizontal="center" vertical="center" wrapText="1"/>
    </xf>
    <xf numFmtId="166" fontId="28" fillId="9" borderId="7" xfId="8" applyFont="1" applyFill="1" applyBorder="1" applyAlignment="1">
      <alignment horizontal="center" vertical="center" wrapText="1"/>
    </xf>
    <xf numFmtId="166" fontId="28" fillId="9" borderId="3" xfId="8" applyFont="1" applyFill="1" applyBorder="1" applyAlignment="1">
      <alignment horizontal="center" vertical="center" wrapText="1"/>
    </xf>
    <xf numFmtId="166" fontId="62" fillId="9" borderId="1" xfId="8" applyFont="1" applyFill="1" applyBorder="1" applyAlignment="1">
      <alignment horizontal="center" vertical="center" wrapText="1"/>
    </xf>
    <xf numFmtId="166" fontId="62" fillId="9" borderId="7" xfId="8" applyFont="1" applyFill="1" applyBorder="1" applyAlignment="1">
      <alignment horizontal="center" vertical="center" wrapText="1"/>
    </xf>
    <xf numFmtId="166" fontId="62" fillId="9" borderId="3" xfId="8" applyFont="1" applyFill="1" applyBorder="1" applyAlignment="1">
      <alignment horizontal="center" vertical="center" wrapText="1"/>
    </xf>
    <xf numFmtId="0" fontId="62" fillId="9" borderId="1" xfId="0" applyFont="1" applyFill="1" applyBorder="1" applyAlignment="1">
      <alignment horizontal="center" vertical="center" wrapText="1"/>
    </xf>
    <xf numFmtId="0" fontId="62" fillId="9" borderId="7" xfId="0" applyFont="1" applyFill="1" applyBorder="1" applyAlignment="1">
      <alignment horizontal="center" vertical="center" wrapText="1"/>
    </xf>
    <xf numFmtId="0" fontId="62" fillId="9" borderId="3" xfId="0" applyFont="1" applyFill="1" applyBorder="1" applyAlignment="1">
      <alignment horizontal="center" vertical="center" wrapText="1"/>
    </xf>
    <xf numFmtId="1" fontId="62" fillId="9" borderId="1" xfId="8" applyNumberFormat="1" applyFont="1" applyFill="1" applyBorder="1" applyAlignment="1">
      <alignment horizontal="center" vertical="center" wrapText="1"/>
    </xf>
    <xf numFmtId="1" fontId="62" fillId="9" borderId="7" xfId="8" applyNumberFormat="1" applyFont="1" applyFill="1" applyBorder="1" applyAlignment="1">
      <alignment horizontal="center" vertical="center" wrapText="1"/>
    </xf>
    <xf numFmtId="1" fontId="62" fillId="9" borderId="3" xfId="8" applyNumberFormat="1" applyFont="1" applyFill="1" applyBorder="1" applyAlignment="1">
      <alignment horizontal="center" vertical="center" wrapText="1"/>
    </xf>
    <xf numFmtId="0" fontId="58" fillId="9" borderId="11" xfId="0" applyFont="1" applyFill="1" applyBorder="1" applyAlignment="1">
      <alignment horizontal="center" vertical="center" wrapText="1"/>
    </xf>
    <xf numFmtId="0" fontId="58" fillId="9" borderId="14" xfId="0" applyFont="1" applyFill="1" applyBorder="1" applyAlignment="1">
      <alignment horizontal="center" vertical="center" wrapText="1"/>
    </xf>
    <xf numFmtId="0" fontId="58" fillId="9" borderId="12" xfId="0" applyFont="1" applyFill="1" applyBorder="1" applyAlignment="1">
      <alignment horizontal="center" vertical="center" wrapText="1"/>
    </xf>
    <xf numFmtId="166" fontId="58" fillId="9" borderId="1" xfId="8" applyFont="1" applyFill="1" applyBorder="1" applyAlignment="1">
      <alignment horizontal="center" vertical="center" wrapText="1"/>
    </xf>
    <xf numFmtId="166" fontId="58" fillId="9" borderId="7" xfId="8" applyFont="1" applyFill="1" applyBorder="1" applyAlignment="1">
      <alignment horizontal="center" vertical="center" wrapText="1"/>
    </xf>
    <xf numFmtId="166" fontId="58" fillId="9" borderId="3" xfId="8" applyFont="1" applyFill="1" applyBorder="1" applyAlignment="1">
      <alignment horizontal="center" vertical="center" wrapText="1"/>
    </xf>
    <xf numFmtId="166" fontId="62" fillId="9" borderId="10" xfId="8" applyFont="1" applyFill="1" applyBorder="1" applyAlignment="1">
      <alignment horizontal="center" vertical="center" wrapText="1"/>
    </xf>
    <xf numFmtId="166" fontId="62" fillId="9" borderId="5" xfId="8" applyFont="1" applyFill="1" applyBorder="1" applyAlignment="1">
      <alignment horizontal="center" vertical="center" wrapText="1"/>
    </xf>
    <xf numFmtId="166" fontId="62" fillId="9" borderId="13" xfId="8" applyFont="1" applyFill="1" applyBorder="1" applyAlignment="1">
      <alignment horizontal="center" vertical="center" wrapText="1"/>
    </xf>
    <xf numFmtId="166" fontId="64" fillId="5" borderId="1" xfId="8" applyFont="1" applyFill="1" applyBorder="1" applyAlignment="1">
      <alignment horizontal="center" vertical="center"/>
    </xf>
    <xf numFmtId="166" fontId="66" fillId="5" borderId="1" xfId="8" applyFont="1" applyFill="1" applyBorder="1" applyAlignment="1">
      <alignment horizontal="center" vertical="center"/>
    </xf>
    <xf numFmtId="166" fontId="64" fillId="5" borderId="1" xfId="8" applyFont="1" applyFill="1" applyBorder="1" applyAlignment="1">
      <alignment horizontal="center" vertical="center" wrapText="1"/>
    </xf>
    <xf numFmtId="166" fontId="28" fillId="5" borderId="1" xfId="8" applyFont="1" applyFill="1" applyBorder="1" applyAlignment="1">
      <alignment horizontal="center" vertical="center" wrapText="1"/>
    </xf>
    <xf numFmtId="166" fontId="28" fillId="5" borderId="7" xfId="8" applyFont="1" applyFill="1" applyBorder="1" applyAlignment="1">
      <alignment horizontal="center" vertical="center" wrapText="1"/>
    </xf>
    <xf numFmtId="166" fontId="28" fillId="5" borderId="3" xfId="8" applyFont="1" applyFill="1" applyBorder="1" applyAlignment="1">
      <alignment horizontal="center" vertical="center" wrapText="1"/>
    </xf>
    <xf numFmtId="0" fontId="62" fillId="5" borderId="1" xfId="8" applyNumberFormat="1" applyFont="1" applyFill="1" applyBorder="1" applyAlignment="1">
      <alignment horizontal="center" vertical="center" wrapText="1"/>
    </xf>
    <xf numFmtId="0" fontId="62" fillId="5" borderId="1" xfId="0" applyFont="1" applyFill="1" applyBorder="1" applyAlignment="1">
      <alignment horizontal="center" vertical="center" wrapText="1"/>
    </xf>
    <xf numFmtId="1" fontId="28" fillId="5" borderId="1" xfId="8" applyNumberFormat="1" applyFont="1" applyFill="1" applyBorder="1" applyAlignment="1">
      <alignment horizontal="center" vertical="center" wrapText="1"/>
    </xf>
    <xf numFmtId="1" fontId="28" fillId="5" borderId="7" xfId="8" applyNumberFormat="1" applyFont="1" applyFill="1" applyBorder="1" applyAlignment="1">
      <alignment horizontal="center" vertical="center" wrapText="1"/>
    </xf>
    <xf numFmtId="1" fontId="28" fillId="5" borderId="3" xfId="8" applyNumberFormat="1" applyFont="1" applyFill="1" applyBorder="1" applyAlignment="1">
      <alignment horizontal="center" vertical="center" wrapText="1"/>
    </xf>
    <xf numFmtId="0" fontId="28" fillId="5" borderId="1" xfId="9" applyFont="1" applyFill="1" applyBorder="1" applyAlignment="1">
      <alignment horizontal="center" vertical="center" wrapText="1"/>
    </xf>
    <xf numFmtId="166" fontId="65" fillId="5" borderId="1" xfId="8" applyFont="1" applyFill="1" applyBorder="1" applyAlignment="1">
      <alignment horizontal="center" vertical="center" wrapText="1"/>
    </xf>
    <xf numFmtId="0" fontId="65" fillId="5" borderId="1" xfId="8" applyNumberFormat="1" applyFont="1" applyFill="1" applyBorder="1" applyAlignment="1">
      <alignment horizontal="center" vertical="center" wrapText="1"/>
    </xf>
    <xf numFmtId="0" fontId="58" fillId="9" borderId="1" xfId="9" applyFont="1" applyFill="1" applyBorder="1" applyAlignment="1">
      <alignment horizontal="center" vertical="center" wrapText="1"/>
    </xf>
    <xf numFmtId="4" fontId="63" fillId="9" borderId="1" xfId="10" applyNumberFormat="1" applyFont="1" applyFill="1" applyBorder="1" applyAlignment="1">
      <alignment horizontal="right" vertical="center" wrapText="1"/>
    </xf>
    <xf numFmtId="4" fontId="63" fillId="9" borderId="7" xfId="10" applyNumberFormat="1" applyFont="1" applyFill="1" applyBorder="1" applyAlignment="1">
      <alignment horizontal="right" vertical="center" wrapText="1"/>
    </xf>
    <xf numFmtId="4" fontId="63" fillId="9" borderId="3" xfId="10" applyNumberFormat="1" applyFont="1" applyFill="1" applyBorder="1" applyAlignment="1">
      <alignment horizontal="right" vertical="center" wrapText="1"/>
    </xf>
    <xf numFmtId="166" fontId="66" fillId="9" borderId="1" xfId="8" applyFont="1" applyFill="1" applyBorder="1" applyAlignment="1">
      <alignment horizontal="center" vertical="center"/>
    </xf>
    <xf numFmtId="166" fontId="66" fillId="9" borderId="7" xfId="8" applyFont="1" applyFill="1" applyBorder="1" applyAlignment="1">
      <alignment horizontal="center" vertical="center"/>
    </xf>
    <xf numFmtId="166" fontId="66" fillId="9" borderId="3" xfId="8" applyFont="1" applyFill="1" applyBorder="1" applyAlignment="1">
      <alignment horizontal="center" vertical="center"/>
    </xf>
    <xf numFmtId="1" fontId="28" fillId="9" borderId="1" xfId="8" applyNumberFormat="1" applyFont="1" applyFill="1" applyBorder="1" applyAlignment="1">
      <alignment horizontal="center" vertical="center" wrapText="1"/>
    </xf>
    <xf numFmtId="1" fontId="28" fillId="9" borderId="7" xfId="8" applyNumberFormat="1" applyFont="1" applyFill="1" applyBorder="1" applyAlignment="1">
      <alignment horizontal="center" vertical="center" wrapText="1"/>
    </xf>
    <xf numFmtId="1" fontId="28" fillId="9" borderId="3" xfId="8" applyNumberFormat="1" applyFont="1" applyFill="1" applyBorder="1" applyAlignment="1">
      <alignment horizontal="center" vertical="center" wrapText="1"/>
    </xf>
    <xf numFmtId="0" fontId="28" fillId="9" borderId="1" xfId="9" applyFont="1" applyFill="1" applyBorder="1" applyAlignment="1">
      <alignment horizontal="center" vertical="center" wrapText="1"/>
    </xf>
    <xf numFmtId="0" fontId="28" fillId="9" borderId="7" xfId="9" applyFont="1" applyFill="1" applyBorder="1" applyAlignment="1">
      <alignment horizontal="center" vertical="center" wrapText="1"/>
    </xf>
    <xf numFmtId="0" fontId="28" fillId="9" borderId="3" xfId="9" applyFont="1" applyFill="1" applyBorder="1" applyAlignment="1">
      <alignment horizontal="center" vertical="center" wrapText="1"/>
    </xf>
    <xf numFmtId="166" fontId="58" fillId="9" borderId="1" xfId="8" applyFont="1" applyFill="1" applyBorder="1" applyAlignment="1">
      <alignment horizontal="right" vertical="center" wrapText="1"/>
    </xf>
    <xf numFmtId="166" fontId="58" fillId="9" borderId="7" xfId="8" applyFont="1" applyFill="1" applyBorder="1" applyAlignment="1">
      <alignment horizontal="right" vertical="center" wrapText="1"/>
    </xf>
    <xf numFmtId="166" fontId="58" fillId="9" borderId="3" xfId="8" applyFont="1" applyFill="1" applyBorder="1" applyAlignment="1">
      <alignment horizontal="right" vertical="center" wrapText="1"/>
    </xf>
    <xf numFmtId="0" fontId="65" fillId="9" borderId="2" xfId="8" applyNumberFormat="1" applyFont="1" applyFill="1" applyBorder="1" applyAlignment="1">
      <alignment horizontal="center" vertical="center" wrapText="1"/>
    </xf>
    <xf numFmtId="166" fontId="28" fillId="9" borderId="2" xfId="8" applyFont="1" applyFill="1" applyBorder="1" applyAlignment="1">
      <alignment horizontal="center" vertical="center"/>
    </xf>
    <xf numFmtId="0" fontId="62" fillId="9" borderId="1" xfId="9" applyFont="1" applyFill="1" applyBorder="1" applyAlignment="1">
      <alignment horizontal="center" vertical="center" wrapText="1"/>
    </xf>
    <xf numFmtId="0" fontId="62" fillId="9" borderId="7" xfId="9" applyFont="1" applyFill="1" applyBorder="1" applyAlignment="1">
      <alignment horizontal="center" vertical="center" wrapText="1"/>
    </xf>
    <xf numFmtId="0" fontId="62" fillId="9" borderId="3" xfId="9" applyFont="1" applyFill="1" applyBorder="1" applyAlignment="1">
      <alignment horizontal="center" vertical="center" wrapText="1"/>
    </xf>
    <xf numFmtId="0" fontId="67" fillId="9" borderId="1" xfId="8" applyNumberFormat="1" applyFont="1" applyFill="1" applyBorder="1" applyAlignment="1">
      <alignment horizontal="center" vertical="center" wrapText="1"/>
    </xf>
    <xf numFmtId="0" fontId="67" fillId="9" borderId="7" xfId="8" applyNumberFormat="1" applyFont="1" applyFill="1" applyBorder="1" applyAlignment="1">
      <alignment horizontal="center" vertical="center" wrapText="1"/>
    </xf>
    <xf numFmtId="0" fontId="67" fillId="9" borderId="3" xfId="8" applyNumberFormat="1" applyFont="1" applyFill="1" applyBorder="1" applyAlignment="1">
      <alignment horizontal="center" vertical="center" wrapText="1"/>
    </xf>
    <xf numFmtId="166" fontId="61" fillId="0" borderId="1" xfId="8" applyFont="1" applyFill="1" applyBorder="1" applyAlignment="1">
      <alignment horizontal="center" vertical="center" wrapText="1"/>
    </xf>
    <xf numFmtId="166" fontId="61" fillId="0" borderId="7" xfId="8" applyFont="1" applyFill="1" applyBorder="1" applyAlignment="1">
      <alignment horizontal="center" vertical="center" wrapText="1"/>
    </xf>
    <xf numFmtId="166" fontId="61" fillId="0" borderId="3" xfId="8" applyFont="1" applyFill="1" applyBorder="1" applyAlignment="1">
      <alignment horizontal="center" vertical="center" wrapText="1"/>
    </xf>
    <xf numFmtId="0" fontId="65" fillId="9" borderId="1" xfId="8" applyNumberFormat="1" applyFont="1" applyFill="1" applyBorder="1" applyAlignment="1">
      <alignment horizontal="center" vertical="center" wrapText="1"/>
    </xf>
    <xf numFmtId="0" fontId="65" fillId="9" borderId="7" xfId="8" applyNumberFormat="1" applyFont="1" applyFill="1" applyBorder="1" applyAlignment="1">
      <alignment horizontal="center" vertical="center" wrapText="1"/>
    </xf>
    <xf numFmtId="0" fontId="65" fillId="9" borderId="3" xfId="8" applyNumberFormat="1" applyFont="1" applyFill="1" applyBorder="1" applyAlignment="1">
      <alignment horizontal="center" vertical="center" wrapText="1"/>
    </xf>
    <xf numFmtId="166" fontId="28" fillId="9" borderId="1" xfId="8" applyFont="1" applyFill="1" applyBorder="1" applyAlignment="1">
      <alignment horizontal="center" vertical="center"/>
    </xf>
    <xf numFmtId="166" fontId="28" fillId="9" borderId="7" xfId="8" applyFont="1" applyFill="1" applyBorder="1" applyAlignment="1">
      <alignment horizontal="center" vertical="center"/>
    </xf>
    <xf numFmtId="166" fontId="28" fillId="9" borderId="3" xfId="8" applyFont="1" applyFill="1" applyBorder="1" applyAlignment="1">
      <alignment horizontal="center" vertical="center"/>
    </xf>
    <xf numFmtId="0" fontId="28" fillId="9" borderId="1" xfId="0" applyFont="1" applyFill="1" applyBorder="1" applyAlignment="1">
      <alignment horizontal="center" vertical="center" wrapText="1"/>
    </xf>
    <xf numFmtId="0" fontId="28" fillId="9" borderId="7" xfId="0" applyFont="1" applyFill="1" applyBorder="1" applyAlignment="1">
      <alignment horizontal="center" vertical="center" wrapText="1"/>
    </xf>
    <xf numFmtId="0" fontId="28" fillId="9" borderId="3" xfId="0" applyFont="1" applyFill="1" applyBorder="1" applyAlignment="1">
      <alignment horizontal="center" vertical="center" wrapText="1"/>
    </xf>
    <xf numFmtId="166" fontId="66" fillId="9" borderId="11" xfId="8" applyFont="1" applyFill="1" applyBorder="1" applyAlignment="1">
      <alignment horizontal="center" vertical="center"/>
    </xf>
    <xf numFmtId="166" fontId="66" fillId="9" borderId="14" xfId="8" applyFont="1" applyFill="1" applyBorder="1" applyAlignment="1">
      <alignment horizontal="center" vertical="center"/>
    </xf>
    <xf numFmtId="166" fontId="66" fillId="9" borderId="12" xfId="8" applyFont="1" applyFill="1" applyBorder="1" applyAlignment="1">
      <alignment horizontal="center" vertical="center"/>
    </xf>
    <xf numFmtId="166" fontId="64" fillId="9" borderId="10" xfId="8" applyFont="1" applyFill="1" applyBorder="1" applyAlignment="1">
      <alignment horizontal="center" vertical="center" wrapText="1"/>
    </xf>
    <xf numFmtId="166" fontId="64" fillId="9" borderId="5" xfId="8" applyFont="1" applyFill="1" applyBorder="1" applyAlignment="1">
      <alignment horizontal="center" vertical="center" wrapText="1"/>
    </xf>
    <xf numFmtId="166" fontId="64" fillId="9" borderId="13" xfId="8" applyFont="1" applyFill="1" applyBorder="1" applyAlignment="1">
      <alignment horizontal="center" vertical="center" wrapText="1"/>
    </xf>
    <xf numFmtId="0" fontId="58" fillId="9" borderId="7" xfId="9" applyFont="1" applyFill="1" applyBorder="1" applyAlignment="1">
      <alignment horizontal="center" vertical="center" wrapText="1"/>
    </xf>
    <xf numFmtId="0" fontId="58" fillId="9" borderId="3" xfId="9" applyFont="1" applyFill="1" applyBorder="1" applyAlignment="1">
      <alignment horizontal="center" vertical="center" wrapText="1"/>
    </xf>
    <xf numFmtId="0" fontId="31" fillId="0" borderId="0" xfId="3" applyFont="1" applyAlignment="1">
      <alignment horizontal="center" vertical="center" wrapText="1"/>
    </xf>
    <xf numFmtId="8" fontId="33" fillId="0" borderId="0" xfId="3" applyNumberFormat="1" applyFont="1" applyAlignment="1">
      <alignment horizontal="center" vertical="center" wrapText="1"/>
    </xf>
    <xf numFmtId="0" fontId="47" fillId="0" borderId="0" xfId="0" applyFont="1" applyAlignment="1">
      <alignment horizontal="center" vertical="center" wrapText="1"/>
    </xf>
    <xf numFmtId="0" fontId="48" fillId="0" borderId="0" xfId="3" applyFont="1" applyAlignment="1">
      <alignment horizontal="left"/>
    </xf>
    <xf numFmtId="0" fontId="39" fillId="0" borderId="0" xfId="3" applyFont="1" applyAlignment="1">
      <alignment horizontal="center" vertical="center" wrapText="1"/>
    </xf>
    <xf numFmtId="0" fontId="40" fillId="0" borderId="0" xfId="3" applyFont="1" applyAlignment="1">
      <alignment horizontal="center" wrapText="1"/>
    </xf>
    <xf numFmtId="0" fontId="20" fillId="11" borderId="24" xfId="0" applyFont="1" applyFill="1" applyBorder="1" applyAlignment="1">
      <alignment horizontal="center" vertical="center" wrapText="1"/>
    </xf>
    <xf numFmtId="0" fontId="20" fillId="11" borderId="26" xfId="0" applyFont="1" applyFill="1" applyBorder="1" applyAlignment="1">
      <alignment horizontal="center" vertical="center" wrapText="1"/>
    </xf>
    <xf numFmtId="0" fontId="19" fillId="17" borderId="19" xfId="0" applyFont="1" applyFill="1" applyBorder="1" applyAlignment="1">
      <alignment horizontal="center" vertical="center"/>
    </xf>
    <xf numFmtId="0" fontId="19" fillId="17" borderId="21" xfId="0" applyFont="1" applyFill="1" applyBorder="1" applyAlignment="1">
      <alignment horizontal="center" vertical="center"/>
    </xf>
    <xf numFmtId="0" fontId="19" fillId="17" borderId="20" xfId="0" applyFont="1" applyFill="1" applyBorder="1" applyAlignment="1">
      <alignment horizontal="center" vertical="center"/>
    </xf>
    <xf numFmtId="0" fontId="19" fillId="17" borderId="0" xfId="0" applyFont="1" applyFill="1" applyBorder="1" applyAlignment="1">
      <alignment horizontal="center" vertical="center"/>
    </xf>
    <xf numFmtId="0" fontId="19" fillId="17" borderId="15" xfId="0" applyFont="1" applyFill="1" applyBorder="1" applyAlignment="1">
      <alignment horizontal="center" vertical="center"/>
    </xf>
    <xf numFmtId="0" fontId="21" fillId="11" borderId="0" xfId="0" applyFont="1" applyFill="1" applyBorder="1" applyAlignment="1">
      <alignment horizontal="center" vertical="center"/>
    </xf>
    <xf numFmtId="0" fontId="21" fillId="11" borderId="22" xfId="0" applyFont="1" applyFill="1" applyBorder="1" applyAlignment="1">
      <alignment horizontal="center" vertical="center"/>
    </xf>
    <xf numFmtId="0" fontId="20" fillId="11" borderId="24" xfId="0" applyFont="1" applyFill="1" applyBorder="1" applyAlignment="1">
      <alignment horizontal="center" vertical="center"/>
    </xf>
    <xf numFmtId="0" fontId="20" fillId="11" borderId="25" xfId="0" applyFont="1" applyFill="1" applyBorder="1" applyAlignment="1">
      <alignment horizontal="center" vertical="center"/>
    </xf>
    <xf numFmtId="0" fontId="20" fillId="11" borderId="26" xfId="0" applyFont="1" applyFill="1" applyBorder="1" applyAlignment="1">
      <alignment horizontal="center" vertical="center"/>
    </xf>
    <xf numFmtId="0" fontId="20" fillId="11" borderId="25" xfId="0" applyFont="1" applyFill="1" applyBorder="1" applyAlignment="1">
      <alignment horizontal="center" vertical="center" wrapText="1"/>
    </xf>
    <xf numFmtId="0" fontId="52" fillId="11" borderId="0" xfId="0" applyNumberFormat="1" applyFont="1" applyFill="1" applyAlignment="1">
      <alignment horizontal="center" vertical="center" wrapText="1"/>
    </xf>
    <xf numFmtId="0" fontId="19" fillId="32" borderId="9" xfId="0" applyFont="1" applyFill="1" applyBorder="1" applyAlignment="1">
      <alignment horizontal="center" vertical="center" wrapText="1"/>
    </xf>
    <xf numFmtId="0" fontId="19" fillId="32" borderId="6" xfId="0" applyFont="1" applyFill="1" applyBorder="1" applyAlignment="1">
      <alignment horizontal="center" vertical="center" wrapText="1"/>
    </xf>
    <xf numFmtId="0" fontId="19" fillId="37" borderId="8" xfId="0" applyFont="1" applyFill="1" applyBorder="1" applyAlignment="1">
      <alignment horizontal="center" vertical="center" wrapText="1"/>
    </xf>
    <xf numFmtId="0" fontId="19" fillId="37" borderId="9" xfId="0" applyFont="1" applyFill="1" applyBorder="1" applyAlignment="1">
      <alignment horizontal="center" vertical="center" wrapText="1"/>
    </xf>
    <xf numFmtId="0" fontId="19" fillId="37" borderId="6" xfId="0" applyFont="1" applyFill="1" applyBorder="1" applyAlignment="1">
      <alignment horizontal="center" vertical="center" wrapText="1"/>
    </xf>
  </cellXfs>
  <cellStyles count="40">
    <cellStyle name="3232" xfId="2"/>
    <cellStyle name="Comma" xfId="1" builtinId="3"/>
    <cellStyle name="Comma 2" xfId="6"/>
    <cellStyle name="Comma 2 2" xfId="8"/>
    <cellStyle name="Comma 8" xfId="10"/>
    <cellStyle name="Currency 2" xfId="13"/>
    <cellStyle name="Hyperlink 2" xfId="37"/>
    <cellStyle name="Normal" xfId="0" builtinId="0"/>
    <cellStyle name="Normal 100" xfId="27"/>
    <cellStyle name="Normal 101" xfId="28"/>
    <cellStyle name="Normal 107" xfId="19"/>
    <cellStyle name="Normal 108" xfId="24"/>
    <cellStyle name="Normal 109" xfId="21"/>
    <cellStyle name="Normal 111" xfId="20"/>
    <cellStyle name="Normal 112" xfId="22"/>
    <cellStyle name="Normal 113" xfId="18"/>
    <cellStyle name="Normal 115" xfId="25"/>
    <cellStyle name="Normal 119" xfId="30"/>
    <cellStyle name="Normal 12" xfId="39"/>
    <cellStyle name="Normal 120" xfId="32"/>
    <cellStyle name="Normal 122" xfId="31"/>
    <cellStyle name="Normal 123" xfId="33"/>
    <cellStyle name="Normal 124" xfId="34"/>
    <cellStyle name="Normal 126" xfId="29"/>
    <cellStyle name="Normal 153" xfId="35"/>
    <cellStyle name="Normal 154" xfId="36"/>
    <cellStyle name="Normal 162" xfId="38"/>
    <cellStyle name="Normal 2" xfId="14"/>
    <cellStyle name="Normal 2 2" xfId="4"/>
    <cellStyle name="Normal 3" xfId="17"/>
    <cellStyle name="Normal 82" xfId="3"/>
    <cellStyle name="Normal 83" xfId="15"/>
    <cellStyle name="Normal 84" xfId="16"/>
    <cellStyle name="Normal 98" xfId="26"/>
    <cellStyle name="Percent 2" xfId="5"/>
    <cellStyle name="Style 1" xfId="12"/>
    <cellStyle name="一般 2 6" xfId="9"/>
    <cellStyle name="一般 6 3" xfId="23"/>
    <cellStyle name="一般_NB Price Template-Turkey" xfId="7"/>
    <cellStyle name="千分位 2"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2.xml"/><Relationship Id="rId21" Type="http://schemas.openxmlformats.org/officeDocument/2006/relationships/externalLink" Target="externalLinks/externalLink7.xml"/><Relationship Id="rId42" Type="http://schemas.openxmlformats.org/officeDocument/2006/relationships/externalLink" Target="externalLinks/externalLink28.xml"/><Relationship Id="rId47" Type="http://schemas.openxmlformats.org/officeDocument/2006/relationships/externalLink" Target="externalLinks/externalLink33.xml"/><Relationship Id="rId63" Type="http://schemas.openxmlformats.org/officeDocument/2006/relationships/externalLink" Target="externalLinks/externalLink49.xml"/><Relationship Id="rId68" Type="http://schemas.openxmlformats.org/officeDocument/2006/relationships/externalLink" Target="externalLinks/externalLink54.xml"/><Relationship Id="rId84" Type="http://schemas.openxmlformats.org/officeDocument/2006/relationships/externalLink" Target="externalLinks/externalLink70.xml"/><Relationship Id="rId89" Type="http://schemas.openxmlformats.org/officeDocument/2006/relationships/styles" Target="styles.xml"/><Relationship Id="rId16" Type="http://schemas.openxmlformats.org/officeDocument/2006/relationships/externalLink" Target="externalLinks/externalLink2.xml"/><Relationship Id="rId11" Type="http://schemas.openxmlformats.org/officeDocument/2006/relationships/worksheet" Target="worksheets/sheet11.xml"/><Relationship Id="rId32" Type="http://schemas.openxmlformats.org/officeDocument/2006/relationships/externalLink" Target="externalLinks/externalLink18.xml"/><Relationship Id="rId37" Type="http://schemas.openxmlformats.org/officeDocument/2006/relationships/externalLink" Target="externalLinks/externalLink23.xml"/><Relationship Id="rId53" Type="http://schemas.openxmlformats.org/officeDocument/2006/relationships/externalLink" Target="externalLinks/externalLink39.xml"/><Relationship Id="rId58" Type="http://schemas.openxmlformats.org/officeDocument/2006/relationships/externalLink" Target="externalLinks/externalLink44.xml"/><Relationship Id="rId74" Type="http://schemas.openxmlformats.org/officeDocument/2006/relationships/externalLink" Target="externalLinks/externalLink60.xml"/><Relationship Id="rId79" Type="http://schemas.openxmlformats.org/officeDocument/2006/relationships/externalLink" Target="externalLinks/externalLink65.xml"/><Relationship Id="rId5" Type="http://schemas.openxmlformats.org/officeDocument/2006/relationships/worksheet" Target="worksheets/sheet5.xml"/><Relationship Id="rId90" Type="http://schemas.openxmlformats.org/officeDocument/2006/relationships/sharedStrings" Target="sharedStrings.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externalLink" Target="externalLinks/externalLink13.xml"/><Relationship Id="rId30" Type="http://schemas.openxmlformats.org/officeDocument/2006/relationships/externalLink" Target="externalLinks/externalLink16.xml"/><Relationship Id="rId35" Type="http://schemas.openxmlformats.org/officeDocument/2006/relationships/externalLink" Target="externalLinks/externalLink21.xml"/><Relationship Id="rId43" Type="http://schemas.openxmlformats.org/officeDocument/2006/relationships/externalLink" Target="externalLinks/externalLink29.xml"/><Relationship Id="rId48" Type="http://schemas.openxmlformats.org/officeDocument/2006/relationships/externalLink" Target="externalLinks/externalLink34.xml"/><Relationship Id="rId56" Type="http://schemas.openxmlformats.org/officeDocument/2006/relationships/externalLink" Target="externalLinks/externalLink42.xml"/><Relationship Id="rId64" Type="http://schemas.openxmlformats.org/officeDocument/2006/relationships/externalLink" Target="externalLinks/externalLink50.xml"/><Relationship Id="rId69" Type="http://schemas.openxmlformats.org/officeDocument/2006/relationships/externalLink" Target="externalLinks/externalLink55.xml"/><Relationship Id="rId77" Type="http://schemas.openxmlformats.org/officeDocument/2006/relationships/externalLink" Target="externalLinks/externalLink63.xml"/><Relationship Id="rId8" Type="http://schemas.openxmlformats.org/officeDocument/2006/relationships/worksheet" Target="worksheets/sheet8.xml"/><Relationship Id="rId51" Type="http://schemas.openxmlformats.org/officeDocument/2006/relationships/externalLink" Target="externalLinks/externalLink37.xml"/><Relationship Id="rId72" Type="http://schemas.openxmlformats.org/officeDocument/2006/relationships/externalLink" Target="externalLinks/externalLink58.xml"/><Relationship Id="rId80" Type="http://schemas.openxmlformats.org/officeDocument/2006/relationships/externalLink" Target="externalLinks/externalLink66.xml"/><Relationship Id="rId85" Type="http://schemas.openxmlformats.org/officeDocument/2006/relationships/externalLink" Target="externalLinks/externalLink7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33" Type="http://schemas.openxmlformats.org/officeDocument/2006/relationships/externalLink" Target="externalLinks/externalLink19.xml"/><Relationship Id="rId38" Type="http://schemas.openxmlformats.org/officeDocument/2006/relationships/externalLink" Target="externalLinks/externalLink24.xml"/><Relationship Id="rId46" Type="http://schemas.openxmlformats.org/officeDocument/2006/relationships/externalLink" Target="externalLinks/externalLink32.xml"/><Relationship Id="rId59" Type="http://schemas.openxmlformats.org/officeDocument/2006/relationships/externalLink" Target="externalLinks/externalLink45.xml"/><Relationship Id="rId67" Type="http://schemas.openxmlformats.org/officeDocument/2006/relationships/externalLink" Target="externalLinks/externalLink53.xml"/><Relationship Id="rId20" Type="http://schemas.openxmlformats.org/officeDocument/2006/relationships/externalLink" Target="externalLinks/externalLink6.xml"/><Relationship Id="rId41" Type="http://schemas.openxmlformats.org/officeDocument/2006/relationships/externalLink" Target="externalLinks/externalLink27.xml"/><Relationship Id="rId54" Type="http://schemas.openxmlformats.org/officeDocument/2006/relationships/externalLink" Target="externalLinks/externalLink40.xml"/><Relationship Id="rId62" Type="http://schemas.openxmlformats.org/officeDocument/2006/relationships/externalLink" Target="externalLinks/externalLink48.xml"/><Relationship Id="rId70" Type="http://schemas.openxmlformats.org/officeDocument/2006/relationships/externalLink" Target="externalLinks/externalLink56.xml"/><Relationship Id="rId75" Type="http://schemas.openxmlformats.org/officeDocument/2006/relationships/externalLink" Target="externalLinks/externalLink61.xml"/><Relationship Id="rId83" Type="http://schemas.openxmlformats.org/officeDocument/2006/relationships/externalLink" Target="externalLinks/externalLink69.xml"/><Relationship Id="rId88" Type="http://schemas.openxmlformats.org/officeDocument/2006/relationships/theme" Target="theme/theme1.xml"/><Relationship Id="rId9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externalLink" Target="externalLinks/externalLink14.xml"/><Relationship Id="rId36" Type="http://schemas.openxmlformats.org/officeDocument/2006/relationships/externalLink" Target="externalLinks/externalLink22.xml"/><Relationship Id="rId49" Type="http://schemas.openxmlformats.org/officeDocument/2006/relationships/externalLink" Target="externalLinks/externalLink35.xml"/><Relationship Id="rId57" Type="http://schemas.openxmlformats.org/officeDocument/2006/relationships/externalLink" Target="externalLinks/externalLink43.xml"/><Relationship Id="rId10" Type="http://schemas.openxmlformats.org/officeDocument/2006/relationships/worksheet" Target="worksheets/sheet10.xml"/><Relationship Id="rId31" Type="http://schemas.openxmlformats.org/officeDocument/2006/relationships/externalLink" Target="externalLinks/externalLink17.xml"/><Relationship Id="rId44" Type="http://schemas.openxmlformats.org/officeDocument/2006/relationships/externalLink" Target="externalLinks/externalLink30.xml"/><Relationship Id="rId52" Type="http://schemas.openxmlformats.org/officeDocument/2006/relationships/externalLink" Target="externalLinks/externalLink38.xml"/><Relationship Id="rId60" Type="http://schemas.openxmlformats.org/officeDocument/2006/relationships/externalLink" Target="externalLinks/externalLink46.xml"/><Relationship Id="rId65" Type="http://schemas.openxmlformats.org/officeDocument/2006/relationships/externalLink" Target="externalLinks/externalLink51.xml"/><Relationship Id="rId73" Type="http://schemas.openxmlformats.org/officeDocument/2006/relationships/externalLink" Target="externalLinks/externalLink59.xml"/><Relationship Id="rId78" Type="http://schemas.openxmlformats.org/officeDocument/2006/relationships/externalLink" Target="externalLinks/externalLink64.xml"/><Relationship Id="rId81" Type="http://schemas.openxmlformats.org/officeDocument/2006/relationships/externalLink" Target="externalLinks/externalLink67.xml"/><Relationship Id="rId86" Type="http://schemas.openxmlformats.org/officeDocument/2006/relationships/externalLink" Target="externalLinks/externalLink7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4.xml"/><Relationship Id="rId39" Type="http://schemas.openxmlformats.org/officeDocument/2006/relationships/externalLink" Target="externalLinks/externalLink25.xml"/><Relationship Id="rId34" Type="http://schemas.openxmlformats.org/officeDocument/2006/relationships/externalLink" Target="externalLinks/externalLink20.xml"/><Relationship Id="rId50" Type="http://schemas.openxmlformats.org/officeDocument/2006/relationships/externalLink" Target="externalLinks/externalLink36.xml"/><Relationship Id="rId55" Type="http://schemas.openxmlformats.org/officeDocument/2006/relationships/externalLink" Target="externalLinks/externalLink41.xml"/><Relationship Id="rId76" Type="http://schemas.openxmlformats.org/officeDocument/2006/relationships/externalLink" Target="externalLinks/externalLink62.xml"/><Relationship Id="rId7" Type="http://schemas.openxmlformats.org/officeDocument/2006/relationships/worksheet" Target="worksheets/sheet7.xml"/><Relationship Id="rId71" Type="http://schemas.openxmlformats.org/officeDocument/2006/relationships/externalLink" Target="externalLinks/externalLink57.xml"/><Relationship Id="rId2" Type="http://schemas.openxmlformats.org/officeDocument/2006/relationships/worksheet" Target="worksheets/sheet2.xml"/><Relationship Id="rId29" Type="http://schemas.openxmlformats.org/officeDocument/2006/relationships/externalLink" Target="externalLinks/externalLink15.xml"/><Relationship Id="rId24" Type="http://schemas.openxmlformats.org/officeDocument/2006/relationships/externalLink" Target="externalLinks/externalLink10.xml"/><Relationship Id="rId40" Type="http://schemas.openxmlformats.org/officeDocument/2006/relationships/externalLink" Target="externalLinks/externalLink26.xml"/><Relationship Id="rId45" Type="http://schemas.openxmlformats.org/officeDocument/2006/relationships/externalLink" Target="externalLinks/externalLink31.xml"/><Relationship Id="rId66" Type="http://schemas.openxmlformats.org/officeDocument/2006/relationships/externalLink" Target="externalLinks/externalLink52.xml"/><Relationship Id="rId87" Type="http://schemas.openxmlformats.org/officeDocument/2006/relationships/externalLink" Target="externalLinks/externalLink73.xml"/><Relationship Id="rId61" Type="http://schemas.openxmlformats.org/officeDocument/2006/relationships/externalLink" Target="externalLinks/externalLink47.xml"/><Relationship Id="rId82" Type="http://schemas.openxmlformats.org/officeDocument/2006/relationships/externalLink" Target="externalLinks/externalLink68.xml"/><Relationship Id="rId19"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image" Target="../media/image41.png"/><Relationship Id="rId7" Type="http://schemas.openxmlformats.org/officeDocument/2006/relationships/image" Target="../media/image45.png"/><Relationship Id="rId2" Type="http://schemas.openxmlformats.org/officeDocument/2006/relationships/image" Target="../media/image40.png"/><Relationship Id="rId1" Type="http://schemas.openxmlformats.org/officeDocument/2006/relationships/image" Target="../media/image39.png"/><Relationship Id="rId6" Type="http://schemas.openxmlformats.org/officeDocument/2006/relationships/image" Target="../media/image44.png"/><Relationship Id="rId5" Type="http://schemas.openxmlformats.org/officeDocument/2006/relationships/image" Target="../media/image43.png"/><Relationship Id="rId4" Type="http://schemas.openxmlformats.org/officeDocument/2006/relationships/image" Target="../media/image42.png"/></Relationships>
</file>

<file path=xl/drawings/_rels/drawing11.xml.rels><?xml version="1.0" encoding="UTF-8" standalone="yes"?>
<Relationships xmlns="http://schemas.openxmlformats.org/package/2006/relationships"><Relationship Id="rId3" Type="http://schemas.openxmlformats.org/officeDocument/2006/relationships/image" Target="../media/image47.png"/><Relationship Id="rId2" Type="http://schemas.openxmlformats.org/officeDocument/2006/relationships/image" Target="../media/image46.png"/><Relationship Id="rId1" Type="http://schemas.openxmlformats.org/officeDocument/2006/relationships/image" Target="../media/image3.png"/><Relationship Id="rId5" Type="http://schemas.openxmlformats.org/officeDocument/2006/relationships/image" Target="../media/image49.png"/><Relationship Id="rId4" Type="http://schemas.openxmlformats.org/officeDocument/2006/relationships/image" Target="../media/image48.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8" Type="http://schemas.openxmlformats.org/officeDocument/2006/relationships/image" Target="../media/image56.png"/><Relationship Id="rId3" Type="http://schemas.openxmlformats.org/officeDocument/2006/relationships/image" Target="../media/image52.jpeg"/><Relationship Id="rId7" Type="http://schemas.openxmlformats.org/officeDocument/2006/relationships/image" Target="../media/image3.png"/><Relationship Id="rId2" Type="http://schemas.openxmlformats.org/officeDocument/2006/relationships/image" Target="../media/image51.jpeg"/><Relationship Id="rId1" Type="http://schemas.openxmlformats.org/officeDocument/2006/relationships/image" Target="../media/image50.jpeg"/><Relationship Id="rId6" Type="http://schemas.openxmlformats.org/officeDocument/2006/relationships/image" Target="../media/image55.png"/><Relationship Id="rId5" Type="http://schemas.openxmlformats.org/officeDocument/2006/relationships/image" Target="../media/image54.png"/><Relationship Id="rId4" Type="http://schemas.openxmlformats.org/officeDocument/2006/relationships/image" Target="../media/image53.png"/></Relationships>
</file>

<file path=xl/drawings/_rels/drawing14.xml.rels><?xml version="1.0" encoding="UTF-8" standalone="yes"?>
<Relationships xmlns="http://schemas.openxmlformats.org/package/2006/relationships"><Relationship Id="rId8" Type="http://schemas.openxmlformats.org/officeDocument/2006/relationships/image" Target="../media/image64.png"/><Relationship Id="rId3" Type="http://schemas.openxmlformats.org/officeDocument/2006/relationships/image" Target="../media/image59.png"/><Relationship Id="rId7" Type="http://schemas.openxmlformats.org/officeDocument/2006/relationships/image" Target="../media/image63.png"/><Relationship Id="rId2" Type="http://schemas.openxmlformats.org/officeDocument/2006/relationships/image" Target="../media/image58.jpeg"/><Relationship Id="rId1" Type="http://schemas.openxmlformats.org/officeDocument/2006/relationships/image" Target="../media/image57.jpeg"/><Relationship Id="rId6" Type="http://schemas.openxmlformats.org/officeDocument/2006/relationships/image" Target="../media/image62.jpeg"/><Relationship Id="rId5" Type="http://schemas.openxmlformats.org/officeDocument/2006/relationships/image" Target="../media/image61.jpeg"/><Relationship Id="rId4" Type="http://schemas.openxmlformats.org/officeDocument/2006/relationships/image" Target="../media/image60.jpeg"/><Relationship Id="rId9" Type="http://schemas.openxmlformats.org/officeDocument/2006/relationships/image" Target="../media/image65.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1.png"/><Relationship Id="rId3" Type="http://schemas.openxmlformats.org/officeDocument/2006/relationships/image" Target="../media/image6.png"/><Relationship Id="rId21" Type="http://schemas.openxmlformats.org/officeDocument/2006/relationships/image" Target="../media/image24.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png"/><Relationship Id="rId2" Type="http://schemas.openxmlformats.org/officeDocument/2006/relationships/image" Target="../media/image5.png"/><Relationship Id="rId16" Type="http://schemas.openxmlformats.org/officeDocument/2006/relationships/image" Target="../media/image19.png"/><Relationship Id="rId20" Type="http://schemas.openxmlformats.org/officeDocument/2006/relationships/image" Target="../media/image23.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5" Type="http://schemas.openxmlformats.org/officeDocument/2006/relationships/image" Target="../media/image18.png"/><Relationship Id="rId10" Type="http://schemas.openxmlformats.org/officeDocument/2006/relationships/image" Target="../media/image13.png"/><Relationship Id="rId19" Type="http://schemas.openxmlformats.org/officeDocument/2006/relationships/image" Target="../media/image22.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drawing3.xml.rels><?xml version="1.0" encoding="UTF-8" standalone="yes"?>
<Relationships xmlns="http://schemas.openxmlformats.org/package/2006/relationships"><Relationship Id="rId8" Type="http://schemas.openxmlformats.org/officeDocument/2006/relationships/image" Target="../media/image32.png"/><Relationship Id="rId3" Type="http://schemas.openxmlformats.org/officeDocument/2006/relationships/image" Target="../media/image27.png"/><Relationship Id="rId7" Type="http://schemas.openxmlformats.org/officeDocument/2006/relationships/image" Target="../media/image31.png"/><Relationship Id="rId2" Type="http://schemas.openxmlformats.org/officeDocument/2006/relationships/image" Target="../media/image26.png"/><Relationship Id="rId1" Type="http://schemas.openxmlformats.org/officeDocument/2006/relationships/image" Target="../media/image25.png"/><Relationship Id="rId6" Type="http://schemas.openxmlformats.org/officeDocument/2006/relationships/image" Target="../media/image30.png"/><Relationship Id="rId11" Type="http://schemas.openxmlformats.org/officeDocument/2006/relationships/image" Target="../media/image35.jpeg"/><Relationship Id="rId5" Type="http://schemas.openxmlformats.org/officeDocument/2006/relationships/image" Target="../media/image29.png"/><Relationship Id="rId10" Type="http://schemas.openxmlformats.org/officeDocument/2006/relationships/image" Target="../media/image34.jpeg"/><Relationship Id="rId4" Type="http://schemas.openxmlformats.org/officeDocument/2006/relationships/image" Target="../media/image28.png"/><Relationship Id="rId9" Type="http://schemas.openxmlformats.org/officeDocument/2006/relationships/image" Target="../media/image3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6.png"/></Relationships>
</file>

<file path=xl/drawings/_rels/drawing5.xml.rels><?xml version="1.0" encoding="UTF-8" standalone="yes"?>
<Relationships xmlns="http://schemas.openxmlformats.org/package/2006/relationships"><Relationship Id="rId1" Type="http://schemas.openxmlformats.org/officeDocument/2006/relationships/image" Target="../media/image37.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38.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68580</xdr:colOff>
      <xdr:row>9</xdr:row>
      <xdr:rowOff>22860</xdr:rowOff>
    </xdr:from>
    <xdr:to>
      <xdr:col>1</xdr:col>
      <xdr:colOff>1066800</xdr:colOff>
      <xdr:row>9</xdr:row>
      <xdr:rowOff>815340</xdr:rowOff>
    </xdr:to>
    <xdr:pic>
      <xdr:nvPicPr>
        <xdr:cNvPr id="2" name="Picture 69">
          <a:extLst>
            <a:ext uri="{FF2B5EF4-FFF2-40B4-BE49-F238E27FC236}">
              <a16:creationId xmlns:a16="http://schemas.microsoft.com/office/drawing/2014/main" id="{A216DF3B-E6C1-4EAA-81EB-9F1A9F0C4A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09900" y="2674620"/>
          <a:ext cx="998220" cy="792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twoCellAnchor editAs="oneCell">
    <xdr:from>
      <xdr:col>1</xdr:col>
      <xdr:colOff>76200</xdr:colOff>
      <xdr:row>10</xdr:row>
      <xdr:rowOff>30480</xdr:rowOff>
    </xdr:from>
    <xdr:to>
      <xdr:col>1</xdr:col>
      <xdr:colOff>1074420</xdr:colOff>
      <xdr:row>10</xdr:row>
      <xdr:rowOff>822960</xdr:rowOff>
    </xdr:to>
    <xdr:pic>
      <xdr:nvPicPr>
        <xdr:cNvPr id="3" name="Picture 70">
          <a:extLst>
            <a:ext uri="{FF2B5EF4-FFF2-40B4-BE49-F238E27FC236}">
              <a16:creationId xmlns:a16="http://schemas.microsoft.com/office/drawing/2014/main" id="{0A43765F-F1F5-4F19-B81F-2E22AE2B8C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7520" y="3543300"/>
          <a:ext cx="998220" cy="792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twoCellAnchor editAs="oneCell">
    <xdr:from>
      <xdr:col>1</xdr:col>
      <xdr:colOff>114300</xdr:colOff>
      <xdr:row>8</xdr:row>
      <xdr:rowOff>60960</xdr:rowOff>
    </xdr:from>
    <xdr:to>
      <xdr:col>1</xdr:col>
      <xdr:colOff>975360</xdr:colOff>
      <xdr:row>8</xdr:row>
      <xdr:rowOff>792480</xdr:rowOff>
    </xdr:to>
    <xdr:pic>
      <xdr:nvPicPr>
        <xdr:cNvPr id="6" name="Picture 67">
          <a:extLst>
            <a:ext uri="{FF2B5EF4-FFF2-40B4-BE49-F238E27FC236}">
              <a16:creationId xmlns:a16="http://schemas.microsoft.com/office/drawing/2014/main" id="{10D9246E-E360-4919-A613-A9AED5B739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55620" y="1851660"/>
          <a:ext cx="861060" cy="7315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twoCellAnchor editAs="oneCell">
    <xdr:from>
      <xdr:col>0</xdr:col>
      <xdr:colOff>0</xdr:colOff>
      <xdr:row>0</xdr:row>
      <xdr:rowOff>8022</xdr:rowOff>
    </xdr:from>
    <xdr:to>
      <xdr:col>1</xdr:col>
      <xdr:colOff>665749</xdr:colOff>
      <xdr:row>2</xdr:row>
      <xdr:rowOff>55346</xdr:rowOff>
    </xdr:to>
    <xdr:pic>
      <xdr:nvPicPr>
        <xdr:cNvPr id="7" name="Picture 6">
          <a:extLst>
            <a:ext uri="{FF2B5EF4-FFF2-40B4-BE49-F238E27FC236}">
              <a16:creationId xmlns:a16="http://schemas.microsoft.com/office/drawing/2014/main" id="{BA3D25DB-2D35-4573-A93F-09091286D77B}"/>
            </a:ext>
          </a:extLst>
        </xdr:cNvPr>
        <xdr:cNvPicPr>
          <a:picLocks noChangeAspect="1"/>
        </xdr:cNvPicPr>
      </xdr:nvPicPr>
      <xdr:blipFill>
        <a:blip xmlns:r="http://schemas.openxmlformats.org/officeDocument/2006/relationships" r:embed="rId3"/>
        <a:stretch>
          <a:fillRect/>
        </a:stretch>
      </xdr:blipFill>
      <xdr:spPr>
        <a:xfrm>
          <a:off x="0" y="8022"/>
          <a:ext cx="1793509" cy="41308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1360343</xdr:colOff>
      <xdr:row>3</xdr:row>
      <xdr:rowOff>233507</xdr:rowOff>
    </xdr:from>
    <xdr:to>
      <xdr:col>2</xdr:col>
      <xdr:colOff>1198417</xdr:colOff>
      <xdr:row>9</xdr:row>
      <xdr:rowOff>280555</xdr:rowOff>
    </xdr:to>
    <xdr:pic>
      <xdr:nvPicPr>
        <xdr:cNvPr id="2" name="Picture 1" descr="http://store.storeimages.cdn-apple.com/8218/as-images.apple.com/is/image/AppleInc/aos/published/images/m/ac/macbook/air/macbook-air-11-step1-hero-2015?wid=250&amp;hei=150&amp;fmt=png-alpha&amp;qlt=95&amp;.v=1425934654505">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9943" y="1252682"/>
          <a:ext cx="3028949" cy="2514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742950</xdr:colOff>
      <xdr:row>10</xdr:row>
      <xdr:rowOff>225136</xdr:rowOff>
    </xdr:from>
    <xdr:to>
      <xdr:col>1</xdr:col>
      <xdr:colOff>1171575</xdr:colOff>
      <xdr:row>12</xdr:row>
      <xdr:rowOff>16452</xdr:rowOff>
    </xdr:to>
    <xdr:pic>
      <xdr:nvPicPr>
        <xdr:cNvPr id="3" name="Picture 2" descr="http://store.storeimages.cdn-apple.com/8218/as-images.apple.com/is/image/AppleInc/aos/published/images/s/te/step1/mac/step1-mac-new-badge-2013?wid=45&amp;hei=20&amp;fmt=png-alpha&amp;qlt=95&amp;.v=1400796490545">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2550" y="4006561"/>
          <a:ext cx="428625" cy="3818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1086716</xdr:colOff>
      <xdr:row>10</xdr:row>
      <xdr:rowOff>129887</xdr:rowOff>
    </xdr:from>
    <xdr:to>
      <xdr:col>2</xdr:col>
      <xdr:colOff>1515341</xdr:colOff>
      <xdr:row>11</xdr:row>
      <xdr:rowOff>224271</xdr:rowOff>
    </xdr:to>
    <xdr:pic>
      <xdr:nvPicPr>
        <xdr:cNvPr id="4" name="Picture 3" descr="http://store.storeimages.cdn-apple.com/8218/as-images.apple.com/is/image/AppleInc/aos/published/images/s/te/step1/mac/step1-mac-new-badge-2013?wid=45&amp;hei=20&amp;fmt=png-alpha&amp;qlt=95&amp;.v=1400796490545">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87191" y="3911312"/>
          <a:ext cx="428625" cy="3896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1212273</xdr:colOff>
      <xdr:row>4</xdr:row>
      <xdr:rowOff>51955</xdr:rowOff>
    </xdr:from>
    <xdr:to>
      <xdr:col>4</xdr:col>
      <xdr:colOff>2060864</xdr:colOff>
      <xdr:row>10</xdr:row>
      <xdr:rowOff>43296</xdr:rowOff>
    </xdr:to>
    <xdr:pic>
      <xdr:nvPicPr>
        <xdr:cNvPr id="5" name="Picture 4" descr="http://store.storeimages.cdn-apple.com/8218/as-images.apple.com/is/image/AppleInc/aos/published/images/m/ac/macbook/air/macbook-air-13-step1-hero-2015?wid=258&amp;hei=150&amp;fmt=png-alpha&amp;qlt=95&amp;.v=1425924099364">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203623" y="1404505"/>
          <a:ext cx="3972791" cy="24202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742950</xdr:colOff>
      <xdr:row>10</xdr:row>
      <xdr:rowOff>159328</xdr:rowOff>
    </xdr:from>
    <xdr:to>
      <xdr:col>3</xdr:col>
      <xdr:colOff>1171575</xdr:colOff>
      <xdr:row>11</xdr:row>
      <xdr:rowOff>256887</xdr:rowOff>
    </xdr:to>
    <xdr:pic>
      <xdr:nvPicPr>
        <xdr:cNvPr id="6" name="Picture 5" descr="http://store.storeimages.cdn-apple.com/8218/as-images.apple.com/is/image/AppleInc/aos/published/images/s/te/step1/mac/step1-mac-new-badge-2013?wid=45&amp;hei=20&amp;fmt=png-alpha&amp;qlt=95&amp;.v=1400796490545">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34300" y="3940753"/>
          <a:ext cx="428625" cy="3928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676275</xdr:colOff>
      <xdr:row>10</xdr:row>
      <xdr:rowOff>178377</xdr:rowOff>
    </xdr:from>
    <xdr:to>
      <xdr:col>4</xdr:col>
      <xdr:colOff>1104900</xdr:colOff>
      <xdr:row>12</xdr:row>
      <xdr:rowOff>25977</xdr:rowOff>
    </xdr:to>
    <xdr:pic>
      <xdr:nvPicPr>
        <xdr:cNvPr id="7" name="Picture 6" descr="http://store.storeimages.cdn-apple.com/8218/as-images.apple.com/is/image/AppleInc/aos/published/images/s/te/step1/mac/step1-mac-new-badge-2013?wid=45&amp;hei=20&amp;fmt=png-alpha&amp;qlt=95&amp;.v=1400796490545">
          <a:extLst>
            <a:ext uri="{FF2B5EF4-FFF2-40B4-BE49-F238E27FC236}">
              <a16:creationId xmlns:a16="http://schemas.microsoft.com/office/drawing/2014/main" id="{00000000-0008-0000-08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791825" y="3959802"/>
          <a:ext cx="428625" cy="438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62345</xdr:colOff>
      <xdr:row>23</xdr:row>
      <xdr:rowOff>287482</xdr:rowOff>
    </xdr:from>
    <xdr:to>
      <xdr:col>1</xdr:col>
      <xdr:colOff>1157720</xdr:colOff>
      <xdr:row>26</xdr:row>
      <xdr:rowOff>31750</xdr:rowOff>
    </xdr:to>
    <xdr:pic>
      <xdr:nvPicPr>
        <xdr:cNvPr id="8" name="Picture 7" descr="http://store.storeimages.cdn-apple.com/8218/as-images.apple.com/is/image/AppleInc/aos/published/images/m/ac/macbookpro/13/macbookpro-13-retina-select-2015?wid=115&amp;hei=68&amp;fmt=png-alpha&amp;qlt=95&amp;.v=1425919996925">
          <a:extLst>
            <a:ext uri="{FF2B5EF4-FFF2-40B4-BE49-F238E27FC236}">
              <a16:creationId xmlns:a16="http://schemas.microsoft.com/office/drawing/2014/main" id="{00000000-0008-0000-0800-000008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1945" y="8574232"/>
          <a:ext cx="1095375" cy="6300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202335</xdr:colOff>
      <xdr:row>26</xdr:row>
      <xdr:rowOff>199158</xdr:rowOff>
    </xdr:from>
    <xdr:to>
      <xdr:col>1</xdr:col>
      <xdr:colOff>897660</xdr:colOff>
      <xdr:row>28</xdr:row>
      <xdr:rowOff>40408</xdr:rowOff>
    </xdr:to>
    <xdr:pic>
      <xdr:nvPicPr>
        <xdr:cNvPr id="9" name="Picture 8" descr="http://store.storeimages.cdn-apple.com/8218/as-images.apple.com/is/image/AppleInc/aos/published/images/s/te/step1/mac/step1-mac-new-badge-2013?wid=45&amp;hei=20&amp;fmt=png-alpha&amp;qlt=95&amp;.v=1400796490545">
          <a:extLst>
            <a:ext uri="{FF2B5EF4-FFF2-40B4-BE49-F238E27FC236}">
              <a16:creationId xmlns:a16="http://schemas.microsoft.com/office/drawing/2014/main" id="{00000000-0008-0000-08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1935" y="9371733"/>
          <a:ext cx="695325" cy="431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44</xdr:row>
      <xdr:rowOff>0</xdr:rowOff>
    </xdr:from>
    <xdr:to>
      <xdr:col>1</xdr:col>
      <xdr:colOff>1238250</xdr:colOff>
      <xdr:row>46</xdr:row>
      <xdr:rowOff>120652</xdr:rowOff>
    </xdr:to>
    <xdr:pic>
      <xdr:nvPicPr>
        <xdr:cNvPr id="10" name="Picture 9" descr="http://store.storeimages.cdn-apple.com/8218/as-images.apple.com/is/image/AppleInc/aos/published/images/m/ac/macbookpro/15/macbookpro-15-retina-select-2015?wid=130&amp;hei=76&amp;fmt=png-alpha&amp;qlt=95&amp;.v=1425922234733">
          <a:extLst>
            <a:ext uri="{FF2B5EF4-FFF2-40B4-BE49-F238E27FC236}">
              <a16:creationId xmlns:a16="http://schemas.microsoft.com/office/drawing/2014/main" id="{00000000-0008-0000-0800-00000A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0" y="15154275"/>
          <a:ext cx="1238250" cy="7112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76200</xdr:colOff>
      <xdr:row>44</xdr:row>
      <xdr:rowOff>63500</xdr:rowOff>
    </xdr:from>
    <xdr:to>
      <xdr:col>2</xdr:col>
      <xdr:colOff>1314450</xdr:colOff>
      <xdr:row>46</xdr:row>
      <xdr:rowOff>184152</xdr:rowOff>
    </xdr:to>
    <xdr:pic>
      <xdr:nvPicPr>
        <xdr:cNvPr id="11" name="Picture 10" descr="http://store.storeimages.cdn-apple.com/8218/as-images.apple.com/is/image/AppleInc/aos/published/images/m/ac/macbookpro/15/macbookpro-15-retina-select-2015?wid=130&amp;hei=76&amp;fmt=png-alpha&amp;qlt=95&amp;.v=1425922234733">
          <a:extLst>
            <a:ext uri="{FF2B5EF4-FFF2-40B4-BE49-F238E27FC236}">
              <a16:creationId xmlns:a16="http://schemas.microsoft.com/office/drawing/2014/main" id="{00000000-0008-0000-0800-00000B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876675" y="15217775"/>
          <a:ext cx="1238250" cy="7112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473363</xdr:colOff>
      <xdr:row>24</xdr:row>
      <xdr:rowOff>0</xdr:rowOff>
    </xdr:from>
    <xdr:ext cx="1095375" cy="647700"/>
    <xdr:pic>
      <xdr:nvPicPr>
        <xdr:cNvPr id="12" name="Picture 11" descr="http://store.storeimages.cdn-apple.com/8218/as-images.apple.com/is/image/AppleInc/aos/published/images/m/ac/macbookpro/13/macbookpro-13-retina-select-2015?wid=115&amp;hei=68&amp;fmt=png-alpha&amp;qlt=95&amp;.v=1425919996925">
          <a:extLst>
            <a:ext uri="{FF2B5EF4-FFF2-40B4-BE49-F238E27FC236}">
              <a16:creationId xmlns:a16="http://schemas.microsoft.com/office/drawing/2014/main" id="{00000000-0008-0000-0800-00000C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273838" y="8582025"/>
          <a:ext cx="1095375" cy="647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639041</xdr:colOff>
      <xdr:row>26</xdr:row>
      <xdr:rowOff>207818</xdr:rowOff>
    </xdr:from>
    <xdr:ext cx="796925" cy="409575"/>
    <xdr:pic>
      <xdr:nvPicPr>
        <xdr:cNvPr id="13" name="Picture 12" descr="http://store.storeimages.cdn-apple.com/8218/as-images.apple.com/is/image/AppleInc/aos/published/images/s/te/step1/mac/step1-mac-new-badge-2013?wid=45&amp;hei=20&amp;fmt=png-alpha&amp;qlt=95&amp;.v=1400796490545">
          <a:extLst>
            <a:ext uri="{FF2B5EF4-FFF2-40B4-BE49-F238E27FC236}">
              <a16:creationId xmlns:a16="http://schemas.microsoft.com/office/drawing/2014/main" id="{00000000-0008-0000-08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39516" y="9380393"/>
          <a:ext cx="796925" cy="4095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859271</xdr:colOff>
      <xdr:row>24</xdr:row>
      <xdr:rowOff>65232</xdr:rowOff>
    </xdr:from>
    <xdr:ext cx="1095375" cy="647700"/>
    <xdr:pic>
      <xdr:nvPicPr>
        <xdr:cNvPr id="14" name="Picture 13" descr="http://store.storeimages.cdn-apple.com/8218/as-images.apple.com/is/image/AppleInc/aos/published/images/m/ac/macbookpro/13/macbookpro-13-retina-select-2015?wid=115&amp;hei=68&amp;fmt=png-alpha&amp;qlt=95&amp;.v=1425919996925">
          <a:extLst>
            <a:ext uri="{FF2B5EF4-FFF2-40B4-BE49-F238E27FC236}">
              <a16:creationId xmlns:a16="http://schemas.microsoft.com/office/drawing/2014/main" id="{00000000-0008-0000-0800-00000E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850621" y="8647257"/>
          <a:ext cx="1095375" cy="647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994063</xdr:colOff>
      <xdr:row>26</xdr:row>
      <xdr:rowOff>233207</xdr:rowOff>
    </xdr:from>
    <xdr:ext cx="765175" cy="460963"/>
    <xdr:pic>
      <xdr:nvPicPr>
        <xdr:cNvPr id="15" name="Picture 14" descr="http://store.storeimages.cdn-apple.com/8218/as-images.apple.com/is/image/AppleInc/aos/published/images/s/te/step1/mac/step1-mac-new-badge-2013?wid=45&amp;hei=20&amp;fmt=png-alpha&amp;qlt=95&amp;.v=1400796490545">
          <a:extLst>
            <a:ext uri="{FF2B5EF4-FFF2-40B4-BE49-F238E27FC236}">
              <a16:creationId xmlns:a16="http://schemas.microsoft.com/office/drawing/2014/main" id="{00000000-0008-0000-08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85413" y="9405782"/>
          <a:ext cx="765175" cy="46096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682624</xdr:colOff>
      <xdr:row>46</xdr:row>
      <xdr:rowOff>301624</xdr:rowOff>
    </xdr:from>
    <xdr:to>
      <xdr:col>1</xdr:col>
      <xdr:colOff>1095374</xdr:colOff>
      <xdr:row>48</xdr:row>
      <xdr:rowOff>176634</xdr:rowOff>
    </xdr:to>
    <xdr:pic>
      <xdr:nvPicPr>
        <xdr:cNvPr id="16" name="Picture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6"/>
        <a:stretch>
          <a:fillRect/>
        </a:stretch>
      </xdr:blipFill>
      <xdr:spPr>
        <a:xfrm>
          <a:off x="606424" y="16036924"/>
          <a:ext cx="1098550" cy="475085"/>
        </a:xfrm>
        <a:prstGeom prst="rect">
          <a:avLst/>
        </a:prstGeom>
      </xdr:spPr>
    </xdr:pic>
    <xdr:clientData/>
  </xdr:twoCellAnchor>
  <xdr:twoCellAnchor editAs="oneCell">
    <xdr:from>
      <xdr:col>2</xdr:col>
      <xdr:colOff>246783</xdr:colOff>
      <xdr:row>47</xdr:row>
      <xdr:rowOff>32327</xdr:rowOff>
    </xdr:from>
    <xdr:to>
      <xdr:col>2</xdr:col>
      <xdr:colOff>1224147</xdr:colOff>
      <xdr:row>48</xdr:row>
      <xdr:rowOff>161636</xdr:rowOff>
    </xdr:to>
    <xdr:pic>
      <xdr:nvPicPr>
        <xdr:cNvPr id="17" name="Picture 16">
          <a:extLst>
            <a:ext uri="{FF2B5EF4-FFF2-40B4-BE49-F238E27FC236}">
              <a16:creationId xmlns:a16="http://schemas.microsoft.com/office/drawing/2014/main" id="{00000000-0008-0000-0800-000011000000}"/>
            </a:ext>
          </a:extLst>
        </xdr:cNvPr>
        <xdr:cNvPicPr>
          <a:picLocks noChangeAspect="1"/>
        </xdr:cNvPicPr>
      </xdr:nvPicPr>
      <xdr:blipFill>
        <a:blip xmlns:r="http://schemas.openxmlformats.org/officeDocument/2006/relationships" r:embed="rId7"/>
        <a:stretch>
          <a:fillRect/>
        </a:stretch>
      </xdr:blipFill>
      <xdr:spPr>
        <a:xfrm>
          <a:off x="4047258" y="16072427"/>
          <a:ext cx="977364" cy="424584"/>
        </a:xfrm>
        <a:prstGeom prst="rect">
          <a:avLst/>
        </a:prstGeom>
      </xdr:spPr>
    </xdr:pic>
    <xdr:clientData/>
  </xdr:twoCellAnchor>
  <xdr:twoCellAnchor editAs="oneCell">
    <xdr:from>
      <xdr:col>0</xdr:col>
      <xdr:colOff>450272</xdr:colOff>
      <xdr:row>0</xdr:row>
      <xdr:rowOff>242455</xdr:rowOff>
    </xdr:from>
    <xdr:to>
      <xdr:col>1</xdr:col>
      <xdr:colOff>1598697</xdr:colOff>
      <xdr:row>3</xdr:row>
      <xdr:rowOff>129065</xdr:rowOff>
    </xdr:to>
    <xdr:pic>
      <xdr:nvPicPr>
        <xdr:cNvPr id="18" name="Picture 17">
          <a:extLst>
            <a:ext uri="{FF2B5EF4-FFF2-40B4-BE49-F238E27FC236}">
              <a16:creationId xmlns:a16="http://schemas.microsoft.com/office/drawing/2014/main" id="{00000000-0008-0000-0800-000012000000}"/>
            </a:ext>
          </a:extLst>
        </xdr:cNvPr>
        <xdr:cNvPicPr>
          <a:picLocks noChangeAspect="1"/>
        </xdr:cNvPicPr>
      </xdr:nvPicPr>
      <xdr:blipFill>
        <a:blip xmlns:r="http://schemas.openxmlformats.org/officeDocument/2006/relationships" r:embed="rId8"/>
        <a:stretch>
          <a:fillRect/>
        </a:stretch>
      </xdr:blipFill>
      <xdr:spPr>
        <a:xfrm>
          <a:off x="450272" y="242455"/>
          <a:ext cx="1758025" cy="905785"/>
        </a:xfrm>
        <a:prstGeom prst="rect">
          <a:avLst/>
        </a:prstGeom>
      </xdr:spPr>
    </xdr:pic>
    <xdr:clientData/>
  </xdr:twoCellAnchor>
  <xdr:oneCellAnchor>
    <xdr:from>
      <xdr:col>4</xdr:col>
      <xdr:colOff>288635</xdr:colOff>
      <xdr:row>23</xdr:row>
      <xdr:rowOff>277091</xdr:rowOff>
    </xdr:from>
    <xdr:ext cx="1095375" cy="647700"/>
    <xdr:pic>
      <xdr:nvPicPr>
        <xdr:cNvPr id="19" name="Picture 18" descr="http://store.storeimages.cdn-apple.com/8218/as-images.apple.com/is/image/AppleInc/aos/published/images/m/ac/macbookpro/13/macbookpro-13-retina-select-2015?wid=115&amp;hei=68&amp;fmt=png-alpha&amp;qlt=95&amp;.v=1425919996925">
          <a:extLst>
            <a:ext uri="{FF2B5EF4-FFF2-40B4-BE49-F238E27FC236}">
              <a16:creationId xmlns:a16="http://schemas.microsoft.com/office/drawing/2014/main" id="{00000000-0008-0000-0800-000013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404185" y="8563841"/>
          <a:ext cx="1095375" cy="647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369454</xdr:colOff>
      <xdr:row>26</xdr:row>
      <xdr:rowOff>173182</xdr:rowOff>
    </xdr:from>
    <xdr:ext cx="765175" cy="460963"/>
    <xdr:pic>
      <xdr:nvPicPr>
        <xdr:cNvPr id="20" name="Picture 19" descr="http://store.storeimages.cdn-apple.com/8218/as-images.apple.com/is/image/AppleInc/aos/published/images/s/te/step1/mac/step1-mac-new-badge-2013?wid=45&amp;hei=20&amp;fmt=png-alpha&amp;qlt=95&amp;.v=1400796490545">
          <a:extLst>
            <a:ext uri="{FF2B5EF4-FFF2-40B4-BE49-F238E27FC236}">
              <a16:creationId xmlns:a16="http://schemas.microsoft.com/office/drawing/2014/main" id="{00000000-0008-0000-0800-00001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85004" y="9345757"/>
          <a:ext cx="765175" cy="46096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173181</xdr:colOff>
      <xdr:row>0</xdr:row>
      <xdr:rowOff>173182</xdr:rowOff>
    </xdr:from>
    <xdr:to>
      <xdr:col>1</xdr:col>
      <xdr:colOff>1321606</xdr:colOff>
      <xdr:row>3</xdr:row>
      <xdr:rowOff>59792</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173181" y="173182"/>
          <a:ext cx="1758025" cy="905785"/>
        </a:xfrm>
        <a:prstGeom prst="rect">
          <a:avLst/>
        </a:prstGeom>
      </xdr:spPr>
    </xdr:pic>
    <xdr:clientData/>
  </xdr:twoCellAnchor>
  <xdr:twoCellAnchor editAs="oneCell">
    <xdr:from>
      <xdr:col>1</xdr:col>
      <xdr:colOff>450273</xdr:colOff>
      <xdr:row>12</xdr:row>
      <xdr:rowOff>103909</xdr:rowOff>
    </xdr:from>
    <xdr:to>
      <xdr:col>1</xdr:col>
      <xdr:colOff>1425718</xdr:colOff>
      <xdr:row>13</xdr:row>
      <xdr:rowOff>230160</xdr:rowOff>
    </xdr:to>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stretch>
          <a:fillRect/>
        </a:stretch>
      </xdr:blipFill>
      <xdr:spPr>
        <a:xfrm>
          <a:off x="1059873" y="4475884"/>
          <a:ext cx="975445" cy="421526"/>
        </a:xfrm>
        <a:prstGeom prst="rect">
          <a:avLst/>
        </a:prstGeom>
      </xdr:spPr>
    </xdr:pic>
    <xdr:clientData/>
  </xdr:twoCellAnchor>
  <xdr:twoCellAnchor editAs="oneCell">
    <xdr:from>
      <xdr:col>1</xdr:col>
      <xdr:colOff>1558636</xdr:colOff>
      <xdr:row>6</xdr:row>
      <xdr:rowOff>242457</xdr:rowOff>
    </xdr:from>
    <xdr:to>
      <xdr:col>2</xdr:col>
      <xdr:colOff>2026226</xdr:colOff>
      <xdr:row>11</xdr:row>
      <xdr:rowOff>86593</xdr:rowOff>
    </xdr:to>
    <xdr:pic>
      <xdr:nvPicPr>
        <xdr:cNvPr id="4" name="Picture 3" descr="http://store.storeimages.cdn-apple.com/8748/as-images.apple.com/is/image/AppleInc/aos/published/images/i/ma/imac/215/imac-215-selection-hero-201510?wid=307&amp;hei=162&amp;fmt=png-alpha&amp;qlt=95&amp;.v=Z97k90">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236" y="2185557"/>
          <a:ext cx="3658465" cy="18824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17317</xdr:colOff>
      <xdr:row>6</xdr:row>
      <xdr:rowOff>277090</xdr:rowOff>
    </xdr:from>
    <xdr:to>
      <xdr:col>5</xdr:col>
      <xdr:colOff>51954</xdr:colOff>
      <xdr:row>11</xdr:row>
      <xdr:rowOff>138544</xdr:rowOff>
    </xdr:to>
    <xdr:pic>
      <xdr:nvPicPr>
        <xdr:cNvPr id="5" name="Picture 4" descr="http://store.storeimages.cdn-apple.com/8748/as-images.apple.com/is/image/AppleInc/aos/published/images/i/ma/imac/215/imac-215-retina-selection-hero-201510?wid=307&amp;hei=162&amp;fmt=png-alpha&amp;qlt=95&amp;.v=HAEk53">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837592" y="2220190"/>
          <a:ext cx="3158837" cy="18998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155863</xdr:colOff>
      <xdr:row>12</xdr:row>
      <xdr:rowOff>225136</xdr:rowOff>
    </xdr:from>
    <xdr:to>
      <xdr:col>4</xdr:col>
      <xdr:colOff>1131308</xdr:colOff>
      <xdr:row>14</xdr:row>
      <xdr:rowOff>56978</xdr:rowOff>
    </xdr:to>
    <xdr:pic>
      <xdr:nvPicPr>
        <xdr:cNvPr id="6" name="Picture 5">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2"/>
        <a:stretch>
          <a:fillRect/>
        </a:stretch>
      </xdr:blipFill>
      <xdr:spPr>
        <a:xfrm>
          <a:off x="9976138" y="4597111"/>
          <a:ext cx="975445" cy="422392"/>
        </a:xfrm>
        <a:prstGeom prst="rect">
          <a:avLst/>
        </a:prstGeom>
      </xdr:spPr>
    </xdr:pic>
    <xdr:clientData/>
  </xdr:twoCellAnchor>
  <xdr:twoCellAnchor editAs="oneCell">
    <xdr:from>
      <xdr:col>2</xdr:col>
      <xdr:colOff>207818</xdr:colOff>
      <xdr:row>12</xdr:row>
      <xdr:rowOff>190500</xdr:rowOff>
    </xdr:from>
    <xdr:to>
      <xdr:col>2</xdr:col>
      <xdr:colOff>1183263</xdr:colOff>
      <xdr:row>14</xdr:row>
      <xdr:rowOff>22342</xdr:rowOff>
    </xdr:to>
    <xdr:pic>
      <xdr:nvPicPr>
        <xdr:cNvPr id="7" name="Picture 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2"/>
        <a:stretch>
          <a:fillRect/>
        </a:stretch>
      </xdr:blipFill>
      <xdr:spPr>
        <a:xfrm>
          <a:off x="4008293" y="4562475"/>
          <a:ext cx="975445" cy="422392"/>
        </a:xfrm>
        <a:prstGeom prst="rect">
          <a:avLst/>
        </a:prstGeom>
      </xdr:spPr>
    </xdr:pic>
    <xdr:clientData/>
  </xdr:twoCellAnchor>
  <xdr:twoCellAnchor editAs="oneCell">
    <xdr:from>
      <xdr:col>1</xdr:col>
      <xdr:colOff>2303319</xdr:colOff>
      <xdr:row>33</xdr:row>
      <xdr:rowOff>86591</xdr:rowOff>
    </xdr:from>
    <xdr:to>
      <xdr:col>2</xdr:col>
      <xdr:colOff>2041814</xdr:colOff>
      <xdr:row>38</xdr:row>
      <xdr:rowOff>153266</xdr:rowOff>
    </xdr:to>
    <xdr:pic>
      <xdr:nvPicPr>
        <xdr:cNvPr id="8" name="Picture 7" descr="http://store.storeimages.cdn-apple.com/8748/as-images.apple.com/is/image/AppleInc/aos/published/images/i/ma/imac/27/imac-27-retina-selection-hero-201510?wid=307&amp;hei=162&amp;fmt=png-alpha&amp;qlt=95&amp;.v=Xwqkv1">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12919" y="11297516"/>
          <a:ext cx="2929370"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502228</xdr:colOff>
      <xdr:row>39</xdr:row>
      <xdr:rowOff>155863</xdr:rowOff>
    </xdr:from>
    <xdr:ext cx="975445" cy="420660"/>
    <xdr:pic>
      <xdr:nvPicPr>
        <xdr:cNvPr id="9" name="Picture 8">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2"/>
        <a:stretch>
          <a:fillRect/>
        </a:stretch>
      </xdr:blipFill>
      <xdr:spPr>
        <a:xfrm>
          <a:off x="1111828" y="13138438"/>
          <a:ext cx="975445" cy="420660"/>
        </a:xfrm>
        <a:prstGeom prst="rect">
          <a:avLst/>
        </a:prstGeom>
      </xdr:spPr>
    </xdr:pic>
    <xdr:clientData/>
  </xdr:oneCellAnchor>
  <xdr:oneCellAnchor>
    <xdr:from>
      <xdr:col>2</xdr:col>
      <xdr:colOff>277090</xdr:colOff>
      <xdr:row>39</xdr:row>
      <xdr:rowOff>138545</xdr:rowOff>
    </xdr:from>
    <xdr:ext cx="975445" cy="420660"/>
    <xdr:pic>
      <xdr:nvPicPr>
        <xdr:cNvPr id="10" name="Picture 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2"/>
        <a:stretch>
          <a:fillRect/>
        </a:stretch>
      </xdr:blipFill>
      <xdr:spPr>
        <a:xfrm>
          <a:off x="4077565" y="13121120"/>
          <a:ext cx="975445" cy="420660"/>
        </a:xfrm>
        <a:prstGeom prst="rect">
          <a:avLst/>
        </a:prstGeom>
      </xdr:spPr>
    </xdr:pic>
    <xdr:clientData/>
  </xdr:oneCellAnchor>
  <xdr:oneCellAnchor>
    <xdr:from>
      <xdr:col>3</xdr:col>
      <xdr:colOff>51955</xdr:colOff>
      <xdr:row>39</xdr:row>
      <xdr:rowOff>138546</xdr:rowOff>
    </xdr:from>
    <xdr:ext cx="975445" cy="420660"/>
    <xdr:pic>
      <xdr:nvPicPr>
        <xdr:cNvPr id="11" name="Picture 10">
          <a:extLst>
            <a:ext uri="{FF2B5EF4-FFF2-40B4-BE49-F238E27FC236}">
              <a16:creationId xmlns:a16="http://schemas.microsoft.com/office/drawing/2014/main" id="{00000000-0008-0000-0900-00000B000000}"/>
            </a:ext>
          </a:extLst>
        </xdr:cNvPr>
        <xdr:cNvPicPr>
          <a:picLocks noChangeAspect="1"/>
        </xdr:cNvPicPr>
      </xdr:nvPicPr>
      <xdr:blipFill>
        <a:blip xmlns:r="http://schemas.openxmlformats.org/officeDocument/2006/relationships" r:embed="rId2"/>
        <a:stretch>
          <a:fillRect/>
        </a:stretch>
      </xdr:blipFill>
      <xdr:spPr>
        <a:xfrm>
          <a:off x="6862330" y="13121121"/>
          <a:ext cx="975445" cy="420660"/>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345288</xdr:colOff>
      <xdr:row>3</xdr:row>
      <xdr:rowOff>108857</xdr:rowOff>
    </xdr:to>
    <xdr:pic>
      <xdr:nvPicPr>
        <xdr:cNvPr id="4" name="Picture 3">
          <a:extLst>
            <a:ext uri="{FF2B5EF4-FFF2-40B4-BE49-F238E27FC236}">
              <a16:creationId xmlns:a16="http://schemas.microsoft.com/office/drawing/2014/main" id="{2C87ABAB-A9D8-4750-AD08-15D5B481E1EC}"/>
            </a:ext>
          </a:extLst>
        </xdr:cNvPr>
        <xdr:cNvPicPr>
          <a:picLocks noChangeAspect="1"/>
        </xdr:cNvPicPr>
      </xdr:nvPicPr>
      <xdr:blipFill>
        <a:blip xmlns:r="http://schemas.openxmlformats.org/officeDocument/2006/relationships" r:embed="rId1"/>
        <a:stretch>
          <a:fillRect/>
        </a:stretch>
      </xdr:blipFill>
      <xdr:spPr>
        <a:xfrm>
          <a:off x="0" y="169333"/>
          <a:ext cx="1796717" cy="73781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3</xdr:col>
      <xdr:colOff>2743200</xdr:colOff>
      <xdr:row>3</xdr:row>
      <xdr:rowOff>99060</xdr:rowOff>
    </xdr:from>
    <xdr:to>
      <xdr:col>5</xdr:col>
      <xdr:colOff>1538538</xdr:colOff>
      <xdr:row>3</xdr:row>
      <xdr:rowOff>1421130</xdr:rowOff>
    </xdr:to>
    <xdr:pic>
      <xdr:nvPicPr>
        <xdr:cNvPr id="2" name="Picture 1">
          <a:extLst>
            <a:ext uri="{FF2B5EF4-FFF2-40B4-BE49-F238E27FC236}">
              <a16:creationId xmlns:a16="http://schemas.microsoft.com/office/drawing/2014/main" id="{459995AB-BD2A-4C97-B2CF-62F6B8ADA5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30440" y="144780"/>
          <a:ext cx="1881438" cy="1322070"/>
        </a:xfrm>
        <a:prstGeom prst="rect">
          <a:avLst/>
        </a:prstGeom>
      </xdr:spPr>
    </xdr:pic>
    <xdr:clientData/>
  </xdr:twoCellAnchor>
  <xdr:twoCellAnchor editAs="oneCell">
    <xdr:from>
      <xdr:col>3</xdr:col>
      <xdr:colOff>1472564</xdr:colOff>
      <xdr:row>3</xdr:row>
      <xdr:rowOff>106680</xdr:rowOff>
    </xdr:from>
    <xdr:to>
      <xdr:col>3</xdr:col>
      <xdr:colOff>2301239</xdr:colOff>
      <xdr:row>3</xdr:row>
      <xdr:rowOff>1361600</xdr:rowOff>
    </xdr:to>
    <xdr:pic>
      <xdr:nvPicPr>
        <xdr:cNvPr id="3" name="Picture 2">
          <a:extLst>
            <a:ext uri="{FF2B5EF4-FFF2-40B4-BE49-F238E27FC236}">
              <a16:creationId xmlns:a16="http://schemas.microsoft.com/office/drawing/2014/main" id="{B91331A2-53BE-4062-9063-6123EAEBBE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59804" y="152400"/>
          <a:ext cx="828675" cy="1254920"/>
        </a:xfrm>
        <a:prstGeom prst="rect">
          <a:avLst/>
        </a:prstGeom>
      </xdr:spPr>
    </xdr:pic>
    <xdr:clientData/>
  </xdr:twoCellAnchor>
  <xdr:twoCellAnchor editAs="oneCell">
    <xdr:from>
      <xdr:col>6</xdr:col>
      <xdr:colOff>1952624</xdr:colOff>
      <xdr:row>2</xdr:row>
      <xdr:rowOff>0</xdr:rowOff>
    </xdr:from>
    <xdr:to>
      <xdr:col>7</xdr:col>
      <xdr:colOff>847724</xdr:colOff>
      <xdr:row>3</xdr:row>
      <xdr:rowOff>1337493</xdr:rowOff>
    </xdr:to>
    <xdr:pic>
      <xdr:nvPicPr>
        <xdr:cNvPr id="4" name="Picture 3">
          <a:extLst>
            <a:ext uri="{FF2B5EF4-FFF2-40B4-BE49-F238E27FC236}">
              <a16:creationId xmlns:a16="http://schemas.microsoft.com/office/drawing/2014/main" id="{131B341B-C2BC-49F7-B0ED-FAE306983D7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8541364" y="0"/>
          <a:ext cx="1866900" cy="1512753"/>
        </a:xfrm>
        <a:prstGeom prst="rect">
          <a:avLst/>
        </a:prstGeom>
      </xdr:spPr>
    </xdr:pic>
    <xdr:clientData/>
  </xdr:twoCellAnchor>
  <xdr:twoCellAnchor editAs="oneCell">
    <xdr:from>
      <xdr:col>13</xdr:col>
      <xdr:colOff>676276</xdr:colOff>
      <xdr:row>2</xdr:row>
      <xdr:rowOff>0</xdr:rowOff>
    </xdr:from>
    <xdr:to>
      <xdr:col>13</xdr:col>
      <xdr:colOff>2105025</xdr:colOff>
      <xdr:row>3</xdr:row>
      <xdr:rowOff>1346834</xdr:rowOff>
    </xdr:to>
    <xdr:pic>
      <xdr:nvPicPr>
        <xdr:cNvPr id="5" name="Picture 4">
          <a:extLst>
            <a:ext uri="{FF2B5EF4-FFF2-40B4-BE49-F238E27FC236}">
              <a16:creationId xmlns:a16="http://schemas.microsoft.com/office/drawing/2014/main" id="{9F46BFCF-C0E1-40C5-9346-045483A98B45}"/>
            </a:ext>
          </a:extLst>
        </xdr:cNvPr>
        <xdr:cNvPicPr>
          <a:picLocks noChangeAspect="1"/>
        </xdr:cNvPicPr>
      </xdr:nvPicPr>
      <xdr:blipFill>
        <a:blip xmlns:r="http://schemas.openxmlformats.org/officeDocument/2006/relationships" r:embed="rId4"/>
        <a:stretch>
          <a:fillRect/>
        </a:stretch>
      </xdr:blipFill>
      <xdr:spPr>
        <a:xfrm>
          <a:off x="32154496" y="0"/>
          <a:ext cx="1428749" cy="1522094"/>
        </a:xfrm>
        <a:prstGeom prst="rect">
          <a:avLst/>
        </a:prstGeom>
      </xdr:spPr>
    </xdr:pic>
    <xdr:clientData/>
  </xdr:twoCellAnchor>
  <xdr:twoCellAnchor editAs="oneCell">
    <xdr:from>
      <xdr:col>11</xdr:col>
      <xdr:colOff>819150</xdr:colOff>
      <xdr:row>2</xdr:row>
      <xdr:rowOff>0</xdr:rowOff>
    </xdr:from>
    <xdr:to>
      <xdr:col>11</xdr:col>
      <xdr:colOff>1724025</xdr:colOff>
      <xdr:row>3</xdr:row>
      <xdr:rowOff>1307595</xdr:rowOff>
    </xdr:to>
    <xdr:pic>
      <xdr:nvPicPr>
        <xdr:cNvPr id="6" name="Picture 5">
          <a:extLst>
            <a:ext uri="{FF2B5EF4-FFF2-40B4-BE49-F238E27FC236}">
              <a16:creationId xmlns:a16="http://schemas.microsoft.com/office/drawing/2014/main" id="{DCCFDB6C-7DBE-4CE8-9116-D6E533903905}"/>
            </a:ext>
          </a:extLst>
        </xdr:cNvPr>
        <xdr:cNvPicPr>
          <a:picLocks noChangeAspect="1"/>
        </xdr:cNvPicPr>
      </xdr:nvPicPr>
      <xdr:blipFill>
        <a:blip xmlns:r="http://schemas.openxmlformats.org/officeDocument/2006/relationships" r:embed="rId5"/>
        <a:stretch>
          <a:fillRect/>
        </a:stretch>
      </xdr:blipFill>
      <xdr:spPr>
        <a:xfrm>
          <a:off x="29409390" y="0"/>
          <a:ext cx="904875" cy="1482855"/>
        </a:xfrm>
        <a:prstGeom prst="rect">
          <a:avLst/>
        </a:prstGeom>
      </xdr:spPr>
    </xdr:pic>
    <xdr:clientData/>
  </xdr:twoCellAnchor>
  <xdr:twoCellAnchor editAs="oneCell">
    <xdr:from>
      <xdr:col>1</xdr:col>
      <xdr:colOff>320040</xdr:colOff>
      <xdr:row>3</xdr:row>
      <xdr:rowOff>83820</xdr:rowOff>
    </xdr:from>
    <xdr:to>
      <xdr:col>2</xdr:col>
      <xdr:colOff>268605</xdr:colOff>
      <xdr:row>3</xdr:row>
      <xdr:rowOff>1131571</xdr:rowOff>
    </xdr:to>
    <xdr:pic>
      <xdr:nvPicPr>
        <xdr:cNvPr id="8" name="Picture 7">
          <a:extLst>
            <a:ext uri="{FF2B5EF4-FFF2-40B4-BE49-F238E27FC236}">
              <a16:creationId xmlns:a16="http://schemas.microsoft.com/office/drawing/2014/main" id="{92474CB6-1C9D-4535-B705-5ACD93C82638}"/>
            </a:ext>
          </a:extLst>
        </xdr:cNvPr>
        <xdr:cNvPicPr>
          <a:picLocks noChangeAspect="1"/>
        </xdr:cNvPicPr>
      </xdr:nvPicPr>
      <xdr:blipFill>
        <a:blip xmlns:r="http://schemas.openxmlformats.org/officeDocument/2006/relationships" r:embed="rId6"/>
        <a:stretch>
          <a:fillRect/>
        </a:stretch>
      </xdr:blipFill>
      <xdr:spPr>
        <a:xfrm>
          <a:off x="426720" y="624840"/>
          <a:ext cx="1457325" cy="1047751"/>
        </a:xfrm>
        <a:prstGeom prst="rect">
          <a:avLst/>
        </a:prstGeom>
      </xdr:spPr>
    </xdr:pic>
    <xdr:clientData/>
  </xdr:twoCellAnchor>
  <xdr:twoCellAnchor editAs="oneCell">
    <xdr:from>
      <xdr:col>0</xdr:col>
      <xdr:colOff>0</xdr:colOff>
      <xdr:row>0</xdr:row>
      <xdr:rowOff>0</xdr:rowOff>
    </xdr:from>
    <xdr:to>
      <xdr:col>2</xdr:col>
      <xdr:colOff>182881</xdr:colOff>
      <xdr:row>1</xdr:row>
      <xdr:rowOff>124327</xdr:rowOff>
    </xdr:to>
    <xdr:pic>
      <xdr:nvPicPr>
        <xdr:cNvPr id="9" name="Picture 8">
          <a:extLst>
            <a:ext uri="{FF2B5EF4-FFF2-40B4-BE49-F238E27FC236}">
              <a16:creationId xmlns:a16="http://schemas.microsoft.com/office/drawing/2014/main" id="{C2321183-7C4D-42B7-8F8B-BBE557FA5B76}"/>
            </a:ext>
          </a:extLst>
        </xdr:cNvPr>
        <xdr:cNvPicPr>
          <a:picLocks noChangeAspect="1"/>
        </xdr:cNvPicPr>
      </xdr:nvPicPr>
      <xdr:blipFill>
        <a:blip xmlns:r="http://schemas.openxmlformats.org/officeDocument/2006/relationships" r:embed="rId7"/>
        <a:stretch>
          <a:fillRect/>
        </a:stretch>
      </xdr:blipFill>
      <xdr:spPr>
        <a:xfrm>
          <a:off x="0" y="0"/>
          <a:ext cx="1798321" cy="413887"/>
        </a:xfrm>
        <a:prstGeom prst="rect">
          <a:avLst/>
        </a:prstGeom>
      </xdr:spPr>
    </xdr:pic>
    <xdr:clientData/>
  </xdr:twoCellAnchor>
  <xdr:twoCellAnchor>
    <xdr:from>
      <xdr:col>1</xdr:col>
      <xdr:colOff>144780</xdr:colOff>
      <xdr:row>3</xdr:row>
      <xdr:rowOff>1188720</xdr:rowOff>
    </xdr:from>
    <xdr:to>
      <xdr:col>2</xdr:col>
      <xdr:colOff>670560</xdr:colOff>
      <xdr:row>4</xdr:row>
      <xdr:rowOff>167640</xdr:rowOff>
    </xdr:to>
    <xdr:sp macro="" textlink="">
      <xdr:nvSpPr>
        <xdr:cNvPr id="11265" name="Text Box 1">
          <a:extLst>
            <a:ext uri="{FF2B5EF4-FFF2-40B4-BE49-F238E27FC236}">
              <a16:creationId xmlns:a16="http://schemas.microsoft.com/office/drawing/2014/main" id="{6265C9D7-5D0C-4A70-8781-72BF6CFC8EE5}"/>
            </a:ext>
          </a:extLst>
        </xdr:cNvPr>
        <xdr:cNvSpPr txBox="1">
          <a:spLocks noChangeArrowheads="1"/>
        </xdr:cNvSpPr>
      </xdr:nvSpPr>
      <xdr:spPr bwMode="auto">
        <a:xfrm>
          <a:off x="251460" y="1729740"/>
          <a:ext cx="2034540" cy="426720"/>
        </a:xfrm>
        <a:prstGeom prst="rect">
          <a:avLst/>
        </a:prstGeom>
        <a:solidFill>
          <a:srgbClr val="FFFFFF"/>
        </a:solidFill>
        <a:ln w="9525">
          <a:solidFill>
            <a:srgbClr val="000000"/>
          </a:solidFill>
          <a:miter lim="800000"/>
          <a:headEnd/>
          <a:tailEnd/>
        </a:ln>
      </xdr:spPr>
      <xdr:txBody>
        <a:bodyPr vertOverflow="clip" wrap="square" lIns="36576" tIns="32004" rIns="0" bIns="0" anchor="t" upright="1"/>
        <a:lstStyle/>
        <a:p>
          <a:pPr algn="l" rtl="0">
            <a:defRPr sz="1000"/>
          </a:pPr>
          <a:r>
            <a:rPr lang="en-MY" sz="1400" b="0" i="0" u="none" strike="noStrike" baseline="0">
              <a:solidFill>
                <a:srgbClr val="FF0000"/>
              </a:solidFill>
              <a:latin typeface="Calibri"/>
              <a:cs typeface="Calibri"/>
            </a:rPr>
            <a:t>HP 20kd 19.5"  - RM 359.00</a:t>
          </a:r>
        </a:p>
      </xdr:txBody>
    </xdr:sp>
    <xdr:clientData/>
  </xdr:twoCellAnchor>
  <xdr:twoCellAnchor editAs="oneCell">
    <xdr:from>
      <xdr:col>2</xdr:col>
      <xdr:colOff>1074420</xdr:colOff>
      <xdr:row>3</xdr:row>
      <xdr:rowOff>7620</xdr:rowOff>
    </xdr:from>
    <xdr:to>
      <xdr:col>2</xdr:col>
      <xdr:colOff>2474595</xdr:colOff>
      <xdr:row>3</xdr:row>
      <xdr:rowOff>1240155</xdr:rowOff>
    </xdr:to>
    <xdr:pic>
      <xdr:nvPicPr>
        <xdr:cNvPr id="11" name="Picture 10">
          <a:extLst>
            <a:ext uri="{FF2B5EF4-FFF2-40B4-BE49-F238E27FC236}">
              <a16:creationId xmlns:a16="http://schemas.microsoft.com/office/drawing/2014/main" id="{35374C8A-FD3D-41D0-97E5-B991DFF0AB9A}"/>
            </a:ext>
          </a:extLst>
        </xdr:cNvPr>
        <xdr:cNvPicPr>
          <a:picLocks noChangeAspect="1"/>
        </xdr:cNvPicPr>
      </xdr:nvPicPr>
      <xdr:blipFill>
        <a:blip xmlns:r="http://schemas.openxmlformats.org/officeDocument/2006/relationships" r:embed="rId8"/>
        <a:stretch>
          <a:fillRect/>
        </a:stretch>
      </xdr:blipFill>
      <xdr:spPr>
        <a:xfrm>
          <a:off x="2689860" y="548640"/>
          <a:ext cx="1400175" cy="1232535"/>
        </a:xfrm>
        <a:prstGeom prst="rect">
          <a:avLst/>
        </a:prstGeom>
      </xdr:spPr>
    </xdr:pic>
    <xdr:clientData/>
  </xdr:twoCellAnchor>
  <xdr:twoCellAnchor>
    <xdr:from>
      <xdr:col>2</xdr:col>
      <xdr:colOff>1051560</xdr:colOff>
      <xdr:row>3</xdr:row>
      <xdr:rowOff>1211580</xdr:rowOff>
    </xdr:from>
    <xdr:to>
      <xdr:col>3</xdr:col>
      <xdr:colOff>121920</xdr:colOff>
      <xdr:row>4</xdr:row>
      <xdr:rowOff>205740</xdr:rowOff>
    </xdr:to>
    <xdr:sp macro="" textlink="">
      <xdr:nvSpPr>
        <xdr:cNvPr id="11266" name="Text Box 2">
          <a:extLst>
            <a:ext uri="{FF2B5EF4-FFF2-40B4-BE49-F238E27FC236}">
              <a16:creationId xmlns:a16="http://schemas.microsoft.com/office/drawing/2014/main" id="{AAB3D5C1-123F-4713-A1A1-AC50D30A5436}"/>
            </a:ext>
          </a:extLst>
        </xdr:cNvPr>
        <xdr:cNvSpPr txBox="1">
          <a:spLocks noChangeArrowheads="1"/>
        </xdr:cNvSpPr>
      </xdr:nvSpPr>
      <xdr:spPr bwMode="auto">
        <a:xfrm>
          <a:off x="2667000" y="1752600"/>
          <a:ext cx="2042160" cy="441960"/>
        </a:xfrm>
        <a:prstGeom prst="rect">
          <a:avLst/>
        </a:prstGeom>
        <a:solidFill>
          <a:srgbClr val="FFFFFF"/>
        </a:solidFill>
        <a:ln w="9525">
          <a:solidFill>
            <a:srgbClr val="000000"/>
          </a:solidFill>
          <a:miter lim="800000"/>
          <a:headEnd/>
          <a:tailEnd/>
        </a:ln>
      </xdr:spPr>
      <xdr:txBody>
        <a:bodyPr vertOverflow="clip" wrap="square" lIns="36576" tIns="32004" rIns="0" bIns="0" anchor="t" upright="1"/>
        <a:lstStyle/>
        <a:p>
          <a:pPr algn="l" rtl="0">
            <a:defRPr sz="1000"/>
          </a:pPr>
          <a:r>
            <a:rPr lang="en-MY" sz="1400" b="0" i="0" u="none" strike="noStrike" baseline="0">
              <a:solidFill>
                <a:srgbClr val="FF0000"/>
              </a:solidFill>
              <a:latin typeface="Calibri"/>
              <a:cs typeface="Calibri"/>
            </a:rPr>
            <a:t>HP 22es 21.5" - RM550.00</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8</xdr:col>
      <xdr:colOff>0</xdr:colOff>
      <xdr:row>0</xdr:row>
      <xdr:rowOff>47625</xdr:rowOff>
    </xdr:from>
    <xdr:to>
      <xdr:col>8</xdr:col>
      <xdr:colOff>0</xdr:colOff>
      <xdr:row>1</xdr:row>
      <xdr:rowOff>1123950</xdr:rowOff>
    </xdr:to>
    <xdr:pic>
      <xdr:nvPicPr>
        <xdr:cNvPr id="2" name="Picture 6" descr="HP20130528953.jpg">
          <a:extLst>
            <a:ext uri="{FF2B5EF4-FFF2-40B4-BE49-F238E27FC236}">
              <a16:creationId xmlns:a16="http://schemas.microsoft.com/office/drawing/2014/main" id="{CF485973-B298-4E48-B664-F09336AAA1C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75780" y="47625"/>
          <a:ext cx="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38100</xdr:rowOff>
    </xdr:from>
    <xdr:to>
      <xdr:col>8</xdr:col>
      <xdr:colOff>0</xdr:colOff>
      <xdr:row>1</xdr:row>
      <xdr:rowOff>1200150</xdr:rowOff>
    </xdr:to>
    <xdr:pic>
      <xdr:nvPicPr>
        <xdr:cNvPr id="3" name="Picture 10" descr="HP20131021214-P.jpg">
          <a:extLst>
            <a:ext uri="{FF2B5EF4-FFF2-40B4-BE49-F238E27FC236}">
              <a16:creationId xmlns:a16="http://schemas.microsoft.com/office/drawing/2014/main" id="{165E91C9-9B3F-48B3-AE67-C76C90BC4A3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b="8298"/>
        <a:stretch>
          <a:fillRect/>
        </a:stretch>
      </xdr:blipFill>
      <xdr:spPr bwMode="auto">
        <a:xfrm>
          <a:off x="19575780" y="38100"/>
          <a:ext cx="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38100</xdr:rowOff>
    </xdr:from>
    <xdr:to>
      <xdr:col>8</xdr:col>
      <xdr:colOff>0</xdr:colOff>
      <xdr:row>1</xdr:row>
      <xdr:rowOff>1200150</xdr:rowOff>
    </xdr:to>
    <xdr:pic>
      <xdr:nvPicPr>
        <xdr:cNvPr id="4" name="Picture 10" descr="HP20131021214-P.jpg">
          <a:extLst>
            <a:ext uri="{FF2B5EF4-FFF2-40B4-BE49-F238E27FC236}">
              <a16:creationId xmlns:a16="http://schemas.microsoft.com/office/drawing/2014/main" id="{4AD21F2C-E4D0-456A-9DBA-448B0A467A7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b="8298"/>
        <a:stretch>
          <a:fillRect/>
        </a:stretch>
      </xdr:blipFill>
      <xdr:spPr bwMode="auto">
        <a:xfrm>
          <a:off x="19575780" y="38100"/>
          <a:ext cx="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619125</xdr:colOff>
      <xdr:row>1</xdr:row>
      <xdr:rowOff>76200</xdr:rowOff>
    </xdr:from>
    <xdr:to>
      <xdr:col>7</xdr:col>
      <xdr:colOff>2514600</xdr:colOff>
      <xdr:row>1</xdr:row>
      <xdr:rowOff>1390650</xdr:rowOff>
    </xdr:to>
    <xdr:pic>
      <xdr:nvPicPr>
        <xdr:cNvPr id="5" name="Picture 4">
          <a:extLst>
            <a:ext uri="{FF2B5EF4-FFF2-40B4-BE49-F238E27FC236}">
              <a16:creationId xmlns:a16="http://schemas.microsoft.com/office/drawing/2014/main" id="{A5626094-D29A-4194-90FA-ECDDAEB767C2}"/>
            </a:ext>
          </a:extLst>
        </xdr:cNvPr>
        <xdr:cNvPicPr>
          <a:picLocks noChangeAspect="1"/>
        </xdr:cNvPicPr>
      </xdr:nvPicPr>
      <xdr:blipFill>
        <a:blip xmlns:r="http://schemas.openxmlformats.org/officeDocument/2006/relationships" r:embed="rId3"/>
        <a:stretch>
          <a:fillRect/>
        </a:stretch>
      </xdr:blipFill>
      <xdr:spPr>
        <a:xfrm>
          <a:off x="17223105" y="152400"/>
          <a:ext cx="1895475" cy="1314450"/>
        </a:xfrm>
        <a:prstGeom prst="rect">
          <a:avLst/>
        </a:prstGeom>
      </xdr:spPr>
    </xdr:pic>
    <xdr:clientData/>
  </xdr:twoCellAnchor>
  <xdr:twoCellAnchor editAs="oneCell">
    <xdr:from>
      <xdr:col>9</xdr:col>
      <xdr:colOff>1924050</xdr:colOff>
      <xdr:row>0</xdr:row>
      <xdr:rowOff>9525</xdr:rowOff>
    </xdr:from>
    <xdr:to>
      <xdr:col>10</xdr:col>
      <xdr:colOff>1604010</xdr:colOff>
      <xdr:row>3</xdr:row>
      <xdr:rowOff>20056</xdr:rowOff>
    </xdr:to>
    <xdr:pic>
      <xdr:nvPicPr>
        <xdr:cNvPr id="6" name="Picture 5">
          <a:extLst>
            <a:ext uri="{FF2B5EF4-FFF2-40B4-BE49-F238E27FC236}">
              <a16:creationId xmlns:a16="http://schemas.microsoft.com/office/drawing/2014/main" id="{F63191FA-2CBB-4A23-B657-0DC7C05197F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1568410" y="9525"/>
          <a:ext cx="2651760" cy="1725031"/>
        </a:xfrm>
        <a:prstGeom prst="rect">
          <a:avLst/>
        </a:prstGeom>
      </xdr:spPr>
    </xdr:pic>
    <xdr:clientData/>
  </xdr:twoCellAnchor>
  <xdr:twoCellAnchor editAs="oneCell">
    <xdr:from>
      <xdr:col>10</xdr:col>
      <xdr:colOff>1933574</xdr:colOff>
      <xdr:row>1</xdr:row>
      <xdr:rowOff>19049</xdr:rowOff>
    </xdr:from>
    <xdr:to>
      <xdr:col>11</xdr:col>
      <xdr:colOff>1104900</xdr:colOff>
      <xdr:row>1</xdr:row>
      <xdr:rowOff>1323320</xdr:rowOff>
    </xdr:to>
    <xdr:pic>
      <xdr:nvPicPr>
        <xdr:cNvPr id="7" name="Picture 6">
          <a:extLst>
            <a:ext uri="{FF2B5EF4-FFF2-40B4-BE49-F238E27FC236}">
              <a16:creationId xmlns:a16="http://schemas.microsoft.com/office/drawing/2014/main" id="{98F8FD41-EDF8-4422-8321-934FC1FAFEC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4549734" y="95249"/>
          <a:ext cx="2143126" cy="1304271"/>
        </a:xfrm>
        <a:prstGeom prst="rect">
          <a:avLst/>
        </a:prstGeom>
      </xdr:spPr>
    </xdr:pic>
    <xdr:clientData/>
  </xdr:twoCellAnchor>
  <xdr:twoCellAnchor editAs="oneCell">
    <xdr:from>
      <xdr:col>14</xdr:col>
      <xdr:colOff>85725</xdr:colOff>
      <xdr:row>0</xdr:row>
      <xdr:rowOff>0</xdr:rowOff>
    </xdr:from>
    <xdr:to>
      <xdr:col>14</xdr:col>
      <xdr:colOff>2581275</xdr:colOff>
      <xdr:row>2</xdr:row>
      <xdr:rowOff>12796</xdr:rowOff>
    </xdr:to>
    <xdr:pic>
      <xdr:nvPicPr>
        <xdr:cNvPr id="8" name="Picture 7">
          <a:extLst>
            <a:ext uri="{FF2B5EF4-FFF2-40B4-BE49-F238E27FC236}">
              <a16:creationId xmlns:a16="http://schemas.microsoft.com/office/drawing/2014/main" id="{EFF65137-53BC-4A35-8D10-376C03B7CDB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1685865" y="0"/>
          <a:ext cx="2495550" cy="1498696"/>
        </a:xfrm>
        <a:prstGeom prst="rect">
          <a:avLst/>
        </a:prstGeom>
      </xdr:spPr>
    </xdr:pic>
    <xdr:clientData/>
  </xdr:twoCellAnchor>
  <xdr:twoCellAnchor editAs="oneCell">
    <xdr:from>
      <xdr:col>5</xdr:col>
      <xdr:colOff>447675</xdr:colOff>
      <xdr:row>0</xdr:row>
      <xdr:rowOff>19050</xdr:rowOff>
    </xdr:from>
    <xdr:to>
      <xdr:col>5</xdr:col>
      <xdr:colOff>2639190</xdr:colOff>
      <xdr:row>2</xdr:row>
      <xdr:rowOff>37923</xdr:rowOff>
    </xdr:to>
    <xdr:pic>
      <xdr:nvPicPr>
        <xdr:cNvPr id="9" name="Picture 8">
          <a:extLst>
            <a:ext uri="{FF2B5EF4-FFF2-40B4-BE49-F238E27FC236}">
              <a16:creationId xmlns:a16="http://schemas.microsoft.com/office/drawing/2014/main" id="{5D435441-812E-46FB-8CF9-C6BCAAE15681}"/>
            </a:ext>
          </a:extLst>
        </xdr:cNvPr>
        <xdr:cNvPicPr>
          <a:picLocks noChangeAspect="1"/>
        </xdr:cNvPicPr>
      </xdr:nvPicPr>
      <xdr:blipFill>
        <a:blip xmlns:r="http://schemas.openxmlformats.org/officeDocument/2006/relationships" r:embed="rId7"/>
        <a:stretch>
          <a:fillRect/>
        </a:stretch>
      </xdr:blipFill>
      <xdr:spPr>
        <a:xfrm>
          <a:off x="14011275" y="19050"/>
          <a:ext cx="2191515" cy="1504773"/>
        </a:xfrm>
        <a:prstGeom prst="rect">
          <a:avLst/>
        </a:prstGeom>
      </xdr:spPr>
    </xdr:pic>
    <xdr:clientData/>
  </xdr:twoCellAnchor>
  <xdr:twoCellAnchor editAs="oneCell">
    <xdr:from>
      <xdr:col>2</xdr:col>
      <xdr:colOff>0</xdr:colOff>
      <xdr:row>0</xdr:row>
      <xdr:rowOff>76199</xdr:rowOff>
    </xdr:from>
    <xdr:to>
      <xdr:col>2</xdr:col>
      <xdr:colOff>2266950</xdr:colOff>
      <xdr:row>1</xdr:row>
      <xdr:rowOff>1333252</xdr:rowOff>
    </xdr:to>
    <xdr:pic>
      <xdr:nvPicPr>
        <xdr:cNvPr id="10" name="Picture 9">
          <a:extLst>
            <a:ext uri="{FF2B5EF4-FFF2-40B4-BE49-F238E27FC236}">
              <a16:creationId xmlns:a16="http://schemas.microsoft.com/office/drawing/2014/main" id="{3A41AB10-5BC8-4CC9-A939-F43A907D3E4D}"/>
            </a:ext>
          </a:extLst>
        </xdr:cNvPr>
        <xdr:cNvPicPr>
          <a:picLocks noChangeAspect="1"/>
        </xdr:cNvPicPr>
      </xdr:nvPicPr>
      <xdr:blipFill>
        <a:blip xmlns:r="http://schemas.openxmlformats.org/officeDocument/2006/relationships" r:embed="rId8"/>
        <a:stretch>
          <a:fillRect/>
        </a:stretch>
      </xdr:blipFill>
      <xdr:spPr>
        <a:xfrm>
          <a:off x="4855845" y="76199"/>
          <a:ext cx="2266950" cy="1333253"/>
        </a:xfrm>
        <a:prstGeom prst="rect">
          <a:avLst/>
        </a:prstGeom>
      </xdr:spPr>
    </xdr:pic>
    <xdr:clientData/>
  </xdr:twoCellAnchor>
  <xdr:twoCellAnchor editAs="oneCell">
    <xdr:from>
      <xdr:col>3</xdr:col>
      <xdr:colOff>371538</xdr:colOff>
      <xdr:row>1</xdr:row>
      <xdr:rowOff>19050</xdr:rowOff>
    </xdr:from>
    <xdr:to>
      <xdr:col>3</xdr:col>
      <xdr:colOff>2502718</xdr:colOff>
      <xdr:row>2</xdr:row>
      <xdr:rowOff>28575</xdr:rowOff>
    </xdr:to>
    <xdr:pic>
      <xdr:nvPicPr>
        <xdr:cNvPr id="11" name="Picture 10">
          <a:extLst>
            <a:ext uri="{FF2B5EF4-FFF2-40B4-BE49-F238E27FC236}">
              <a16:creationId xmlns:a16="http://schemas.microsoft.com/office/drawing/2014/main" id="{A2A32365-2658-441A-B413-62D52B1D36C0}"/>
            </a:ext>
          </a:extLst>
        </xdr:cNvPr>
        <xdr:cNvPicPr>
          <a:picLocks noChangeAspect="1"/>
        </xdr:cNvPicPr>
      </xdr:nvPicPr>
      <xdr:blipFill>
        <a:blip xmlns:r="http://schemas.openxmlformats.org/officeDocument/2006/relationships" r:embed="rId9"/>
        <a:stretch>
          <a:fillRect/>
        </a:stretch>
      </xdr:blipFill>
      <xdr:spPr>
        <a:xfrm>
          <a:off x="10894758" y="95250"/>
          <a:ext cx="2131180" cy="14192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3</xdr:col>
      <xdr:colOff>137160</xdr:colOff>
      <xdr:row>28</xdr:row>
      <xdr:rowOff>30480</xdr:rowOff>
    </xdr:from>
    <xdr:ext cx="998220" cy="830580"/>
    <xdr:pic>
      <xdr:nvPicPr>
        <xdr:cNvPr id="2" name="Picture 78">
          <a:extLst>
            <a:ext uri="{FF2B5EF4-FFF2-40B4-BE49-F238E27FC236}">
              <a16:creationId xmlns:a16="http://schemas.microsoft.com/office/drawing/2014/main" id="{46E05481-4A75-4B0C-9489-6F8544AB57A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36520" y="7894320"/>
          <a:ext cx="998220" cy="830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205740</xdr:colOff>
      <xdr:row>13</xdr:row>
      <xdr:rowOff>0</xdr:rowOff>
    </xdr:from>
    <xdr:ext cx="1028700" cy="830580"/>
    <xdr:pic>
      <xdr:nvPicPr>
        <xdr:cNvPr id="5" name="Picture 66">
          <a:extLst>
            <a:ext uri="{FF2B5EF4-FFF2-40B4-BE49-F238E27FC236}">
              <a16:creationId xmlns:a16="http://schemas.microsoft.com/office/drawing/2014/main" id="{68967581-F4E5-4A80-9488-387E099B77B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50180" y="22258020"/>
          <a:ext cx="1028700" cy="830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38100</xdr:colOff>
      <xdr:row>29</xdr:row>
      <xdr:rowOff>114300</xdr:rowOff>
    </xdr:from>
    <xdr:ext cx="1150620" cy="624840"/>
    <xdr:pic>
      <xdr:nvPicPr>
        <xdr:cNvPr id="7" name="Picture 69">
          <a:extLst>
            <a:ext uri="{FF2B5EF4-FFF2-40B4-BE49-F238E27FC236}">
              <a16:creationId xmlns:a16="http://schemas.microsoft.com/office/drawing/2014/main" id="{FE8DF097-80C6-4566-B35B-AC5A76EBFE6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37460" y="8161020"/>
          <a:ext cx="1150620" cy="624840"/>
        </a:xfrm>
        <a:prstGeom prst="rect">
          <a:avLst/>
        </a:prstGeom>
        <a:noFill/>
        <a:ln>
          <a:noFill/>
        </a:ln>
        <a:effectLst/>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7E6E6"/>
                </a:outerShdw>
              </a:effectLst>
            </a14:hiddenEffects>
          </a:ext>
        </a:extLst>
      </xdr:spPr>
    </xdr:pic>
    <xdr:clientData/>
  </xdr:oneCellAnchor>
  <xdr:oneCellAnchor>
    <xdr:from>
      <xdr:col>3</xdr:col>
      <xdr:colOff>38100</xdr:colOff>
      <xdr:row>30</xdr:row>
      <xdr:rowOff>83820</xdr:rowOff>
    </xdr:from>
    <xdr:ext cx="1196340" cy="624840"/>
    <xdr:pic>
      <xdr:nvPicPr>
        <xdr:cNvPr id="8" name="Picture 2">
          <a:extLst>
            <a:ext uri="{FF2B5EF4-FFF2-40B4-BE49-F238E27FC236}">
              <a16:creationId xmlns:a16="http://schemas.microsoft.com/office/drawing/2014/main" id="{33AFBB29-6FFE-4392-8338-12CBC4C46797}"/>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37460" y="8313420"/>
          <a:ext cx="1196340" cy="624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144780</xdr:colOff>
      <xdr:row>6</xdr:row>
      <xdr:rowOff>106680</xdr:rowOff>
    </xdr:from>
    <xdr:ext cx="1165860" cy="685800"/>
    <xdr:pic>
      <xdr:nvPicPr>
        <xdr:cNvPr id="9" name="Picture 6">
          <a:extLst>
            <a:ext uri="{FF2B5EF4-FFF2-40B4-BE49-F238E27FC236}">
              <a16:creationId xmlns:a16="http://schemas.microsoft.com/office/drawing/2014/main" id="{A6E02DA1-70FB-42C9-A35A-B48AA857BA4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44140" y="1386840"/>
          <a:ext cx="116586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68580</xdr:colOff>
      <xdr:row>31</xdr:row>
      <xdr:rowOff>68580</xdr:rowOff>
    </xdr:from>
    <xdr:ext cx="1150620" cy="640080"/>
    <xdr:pic>
      <xdr:nvPicPr>
        <xdr:cNvPr id="10" name="Picture 69">
          <a:extLst>
            <a:ext uri="{FF2B5EF4-FFF2-40B4-BE49-F238E27FC236}">
              <a16:creationId xmlns:a16="http://schemas.microsoft.com/office/drawing/2014/main" id="{33A58DAA-4789-4E09-A430-E91E824BFE5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67940" y="8481060"/>
          <a:ext cx="1150620" cy="640080"/>
        </a:xfrm>
        <a:prstGeom prst="rect">
          <a:avLst/>
        </a:prstGeom>
        <a:noFill/>
        <a:ln>
          <a:noFill/>
        </a:ln>
        <a:effectLst/>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7E6E6"/>
                </a:outerShdw>
              </a:effectLst>
            </a14:hiddenEffects>
          </a:ext>
        </a:extLst>
      </xdr:spPr>
    </xdr:pic>
    <xdr:clientData/>
  </xdr:oneCellAnchor>
  <xdr:oneCellAnchor>
    <xdr:from>
      <xdr:col>3</xdr:col>
      <xdr:colOff>76200</xdr:colOff>
      <xdr:row>32</xdr:row>
      <xdr:rowOff>106680</xdr:rowOff>
    </xdr:from>
    <xdr:ext cx="1150620" cy="601980"/>
    <xdr:pic>
      <xdr:nvPicPr>
        <xdr:cNvPr id="11" name="Picture 2">
          <a:extLst>
            <a:ext uri="{FF2B5EF4-FFF2-40B4-BE49-F238E27FC236}">
              <a16:creationId xmlns:a16="http://schemas.microsoft.com/office/drawing/2014/main" id="{E15B3D42-9651-4AD2-99F9-468CB985BD4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75560" y="8702040"/>
          <a:ext cx="1150620" cy="601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68580</xdr:colOff>
      <xdr:row>33</xdr:row>
      <xdr:rowOff>68580</xdr:rowOff>
    </xdr:from>
    <xdr:ext cx="1150620" cy="640080"/>
    <xdr:pic>
      <xdr:nvPicPr>
        <xdr:cNvPr id="12" name="Picture 69">
          <a:extLst>
            <a:ext uri="{FF2B5EF4-FFF2-40B4-BE49-F238E27FC236}">
              <a16:creationId xmlns:a16="http://schemas.microsoft.com/office/drawing/2014/main" id="{41746D2D-8FA1-43AC-ACF2-C422FBFB284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67940" y="8846820"/>
          <a:ext cx="1150620" cy="640080"/>
        </a:xfrm>
        <a:prstGeom prst="rect">
          <a:avLst/>
        </a:prstGeom>
        <a:noFill/>
        <a:ln>
          <a:noFill/>
        </a:ln>
        <a:effectLst/>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7E6E6"/>
                </a:outerShdw>
              </a:effectLst>
            </a14:hiddenEffects>
          </a:ext>
        </a:extLst>
      </xdr:spPr>
    </xdr:pic>
    <xdr:clientData/>
  </xdr:oneCellAnchor>
  <xdr:oneCellAnchor>
    <xdr:from>
      <xdr:col>3</xdr:col>
      <xdr:colOff>60960</xdr:colOff>
      <xdr:row>16</xdr:row>
      <xdr:rowOff>38100</xdr:rowOff>
    </xdr:from>
    <xdr:ext cx="1165860" cy="784860"/>
    <xdr:pic>
      <xdr:nvPicPr>
        <xdr:cNvPr id="14" name="Picture 60">
          <a:extLst>
            <a:ext uri="{FF2B5EF4-FFF2-40B4-BE49-F238E27FC236}">
              <a16:creationId xmlns:a16="http://schemas.microsoft.com/office/drawing/2014/main" id="{451061AC-9B9F-4200-90E5-34756DC10FA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560320" y="5707380"/>
          <a:ext cx="11658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175260</xdr:colOff>
      <xdr:row>21</xdr:row>
      <xdr:rowOff>76200</xdr:rowOff>
    </xdr:from>
    <xdr:ext cx="1059180" cy="678180"/>
    <xdr:pic>
      <xdr:nvPicPr>
        <xdr:cNvPr id="15" name="Picture 1">
          <a:extLst>
            <a:ext uri="{FF2B5EF4-FFF2-40B4-BE49-F238E27FC236}">
              <a16:creationId xmlns:a16="http://schemas.microsoft.com/office/drawing/2014/main" id="{5283EE9C-100B-4865-BFC5-9880EDAB41A4}"/>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674620" y="6659880"/>
          <a:ext cx="1059180"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106680</xdr:colOff>
      <xdr:row>14</xdr:row>
      <xdr:rowOff>129540</xdr:rowOff>
    </xdr:from>
    <xdr:ext cx="1120140" cy="693420"/>
    <xdr:pic>
      <xdr:nvPicPr>
        <xdr:cNvPr id="16" name="Picture 71">
          <a:extLst>
            <a:ext uri="{FF2B5EF4-FFF2-40B4-BE49-F238E27FC236}">
              <a16:creationId xmlns:a16="http://schemas.microsoft.com/office/drawing/2014/main" id="{C14AA6C9-9AA0-4F97-8149-89972A03D67C}"/>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606040" y="5433060"/>
          <a:ext cx="112014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76200</xdr:colOff>
      <xdr:row>17</xdr:row>
      <xdr:rowOff>83820</xdr:rowOff>
    </xdr:from>
    <xdr:ext cx="1158240" cy="716280"/>
    <xdr:pic>
      <xdr:nvPicPr>
        <xdr:cNvPr id="17" name="Picture 73">
          <a:extLst>
            <a:ext uri="{FF2B5EF4-FFF2-40B4-BE49-F238E27FC236}">
              <a16:creationId xmlns:a16="http://schemas.microsoft.com/office/drawing/2014/main" id="{5ED99BB8-ADB6-4C3E-8250-B5882679B5B2}"/>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575560" y="5935980"/>
          <a:ext cx="1158240" cy="716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228600</xdr:colOff>
      <xdr:row>20</xdr:row>
      <xdr:rowOff>53340</xdr:rowOff>
    </xdr:from>
    <xdr:ext cx="891540" cy="792480"/>
    <xdr:pic>
      <xdr:nvPicPr>
        <xdr:cNvPr id="18" name="Picture 13">
          <a:extLst>
            <a:ext uri="{FF2B5EF4-FFF2-40B4-BE49-F238E27FC236}">
              <a16:creationId xmlns:a16="http://schemas.microsoft.com/office/drawing/2014/main" id="{7FBC90F9-D157-460D-84EC-FD04DC0DCB4C}"/>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139440" y="15803880"/>
          <a:ext cx="891540" cy="792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30480</xdr:colOff>
      <xdr:row>8</xdr:row>
      <xdr:rowOff>106680</xdr:rowOff>
    </xdr:from>
    <xdr:ext cx="1303020" cy="701040"/>
    <xdr:pic>
      <xdr:nvPicPr>
        <xdr:cNvPr id="19" name="Picture 61">
          <a:extLst>
            <a:ext uri="{FF2B5EF4-FFF2-40B4-BE49-F238E27FC236}">
              <a16:creationId xmlns:a16="http://schemas.microsoft.com/office/drawing/2014/main" id="{9A041A91-D5E2-42CD-AA95-7DB337E73616}"/>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529840" y="1752600"/>
          <a:ext cx="1303020" cy="701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99060</xdr:colOff>
      <xdr:row>9</xdr:row>
      <xdr:rowOff>152400</xdr:rowOff>
    </xdr:from>
    <xdr:ext cx="1234440" cy="617220"/>
    <xdr:pic>
      <xdr:nvPicPr>
        <xdr:cNvPr id="20" name="Picture 63">
          <a:extLst>
            <a:ext uri="{FF2B5EF4-FFF2-40B4-BE49-F238E27FC236}">
              <a16:creationId xmlns:a16="http://schemas.microsoft.com/office/drawing/2014/main" id="{5B0DEF50-699F-4B22-BA4B-16C3AB32F44C}"/>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598420" y="1981200"/>
          <a:ext cx="1234440" cy="61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144780</xdr:colOff>
      <xdr:row>10</xdr:row>
      <xdr:rowOff>213360</xdr:rowOff>
    </xdr:from>
    <xdr:ext cx="1135380" cy="693420"/>
    <xdr:pic>
      <xdr:nvPicPr>
        <xdr:cNvPr id="21" name="Picture 66">
          <a:extLst>
            <a:ext uri="{FF2B5EF4-FFF2-40B4-BE49-F238E27FC236}">
              <a16:creationId xmlns:a16="http://schemas.microsoft.com/office/drawing/2014/main" id="{AE08B26D-4DAD-4E55-B96A-F8E1A4D43B54}"/>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644140" y="2194560"/>
          <a:ext cx="113538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3</xdr:row>
      <xdr:rowOff>0</xdr:rowOff>
    </xdr:from>
    <xdr:ext cx="1158240" cy="685800"/>
    <xdr:pic>
      <xdr:nvPicPr>
        <xdr:cNvPr id="22" name="Picture 67">
          <a:extLst>
            <a:ext uri="{FF2B5EF4-FFF2-40B4-BE49-F238E27FC236}">
              <a16:creationId xmlns:a16="http://schemas.microsoft.com/office/drawing/2014/main" id="{53FF58F8-EB0D-4704-89FC-A7AFCF602134}"/>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613660" y="731520"/>
          <a:ext cx="115824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91440</xdr:colOff>
      <xdr:row>26</xdr:row>
      <xdr:rowOff>381000</xdr:rowOff>
    </xdr:from>
    <xdr:ext cx="1242060" cy="1059180"/>
    <xdr:pic>
      <xdr:nvPicPr>
        <xdr:cNvPr id="23" name="Picture 69">
          <a:extLst>
            <a:ext uri="{FF2B5EF4-FFF2-40B4-BE49-F238E27FC236}">
              <a16:creationId xmlns:a16="http://schemas.microsoft.com/office/drawing/2014/main" id="{2F62E8FF-A30A-46B2-B43C-8E9922F7B415}"/>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90800" y="7680960"/>
          <a:ext cx="1242060" cy="1059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38100</xdr:colOff>
      <xdr:row>11</xdr:row>
      <xdr:rowOff>106680</xdr:rowOff>
    </xdr:from>
    <xdr:ext cx="1303020" cy="769620"/>
    <xdr:pic>
      <xdr:nvPicPr>
        <xdr:cNvPr id="28" name="Picture 64">
          <a:extLst>
            <a:ext uri="{FF2B5EF4-FFF2-40B4-BE49-F238E27FC236}">
              <a16:creationId xmlns:a16="http://schemas.microsoft.com/office/drawing/2014/main" id="{CFFC2D41-4CF5-4682-B643-A904DA1F05E4}"/>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537460" y="2301240"/>
          <a:ext cx="1303020" cy="769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167640</xdr:colOff>
      <xdr:row>25</xdr:row>
      <xdr:rowOff>22860</xdr:rowOff>
    </xdr:from>
    <xdr:ext cx="1021080" cy="838200"/>
    <xdr:pic>
      <xdr:nvPicPr>
        <xdr:cNvPr id="29" name="Picture 58">
          <a:extLst>
            <a:ext uri="{FF2B5EF4-FFF2-40B4-BE49-F238E27FC236}">
              <a16:creationId xmlns:a16="http://schemas.microsoft.com/office/drawing/2014/main" id="{078D8A6C-F8E0-439D-B5F1-E094A3EBC684}"/>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667000" y="7338060"/>
          <a:ext cx="102108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213360</xdr:colOff>
      <xdr:row>24</xdr:row>
      <xdr:rowOff>45720</xdr:rowOff>
    </xdr:from>
    <xdr:ext cx="960120" cy="792480"/>
    <xdr:pic>
      <xdr:nvPicPr>
        <xdr:cNvPr id="30" name="Picture 13">
          <a:extLst>
            <a:ext uri="{FF2B5EF4-FFF2-40B4-BE49-F238E27FC236}">
              <a16:creationId xmlns:a16="http://schemas.microsoft.com/office/drawing/2014/main" id="{F5E3816F-FC40-4D57-B0CE-16E3A82080A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712720" y="7178040"/>
          <a:ext cx="960120" cy="792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106680</xdr:colOff>
      <xdr:row>22</xdr:row>
      <xdr:rowOff>15240</xdr:rowOff>
    </xdr:from>
    <xdr:ext cx="1043940" cy="876300"/>
    <xdr:pic>
      <xdr:nvPicPr>
        <xdr:cNvPr id="31" name="Picture 67">
          <a:extLst>
            <a:ext uri="{FF2B5EF4-FFF2-40B4-BE49-F238E27FC236}">
              <a16:creationId xmlns:a16="http://schemas.microsoft.com/office/drawing/2014/main" id="{F30D02DB-AD42-47D9-AE7B-4C4C3AB972B9}"/>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2606040" y="6781800"/>
          <a:ext cx="104394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205740</xdr:colOff>
      <xdr:row>23</xdr:row>
      <xdr:rowOff>7620</xdr:rowOff>
    </xdr:from>
    <xdr:ext cx="1021080" cy="838200"/>
    <xdr:pic>
      <xdr:nvPicPr>
        <xdr:cNvPr id="32" name="Picture 58">
          <a:extLst>
            <a:ext uri="{FF2B5EF4-FFF2-40B4-BE49-F238E27FC236}">
              <a16:creationId xmlns:a16="http://schemas.microsoft.com/office/drawing/2014/main" id="{B454A8BE-8D2F-46B3-BDE5-5227C56FE589}"/>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705100" y="6957060"/>
          <a:ext cx="102108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15</xdr:row>
      <xdr:rowOff>60960</xdr:rowOff>
    </xdr:from>
    <xdr:ext cx="1165860" cy="739140"/>
    <xdr:pic>
      <xdr:nvPicPr>
        <xdr:cNvPr id="33" name="Picture 73">
          <a:extLst>
            <a:ext uri="{FF2B5EF4-FFF2-40B4-BE49-F238E27FC236}">
              <a16:creationId xmlns:a16="http://schemas.microsoft.com/office/drawing/2014/main" id="{BC51D612-C139-4247-9DFD-9AF23B5A8613}"/>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613660" y="5547360"/>
          <a:ext cx="1165860" cy="739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160020</xdr:colOff>
      <xdr:row>18</xdr:row>
      <xdr:rowOff>106680</xdr:rowOff>
    </xdr:from>
    <xdr:ext cx="1181100" cy="731520"/>
    <xdr:pic>
      <xdr:nvPicPr>
        <xdr:cNvPr id="34" name="Picture 74">
          <a:extLst>
            <a:ext uri="{FF2B5EF4-FFF2-40B4-BE49-F238E27FC236}">
              <a16:creationId xmlns:a16="http://schemas.microsoft.com/office/drawing/2014/main" id="{35CEA181-2416-4F81-9D6C-CE67C00A5BB8}"/>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659380" y="6141720"/>
          <a:ext cx="1181100" cy="731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129540</xdr:colOff>
      <xdr:row>19</xdr:row>
      <xdr:rowOff>7620</xdr:rowOff>
    </xdr:from>
    <xdr:ext cx="1082040" cy="632460"/>
    <xdr:pic>
      <xdr:nvPicPr>
        <xdr:cNvPr id="35" name="Picture 78">
          <a:extLst>
            <a:ext uri="{FF2B5EF4-FFF2-40B4-BE49-F238E27FC236}">
              <a16:creationId xmlns:a16="http://schemas.microsoft.com/office/drawing/2014/main" id="{F2776288-38DE-48E1-95D8-C40ADD188024}"/>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040380" y="14729460"/>
          <a:ext cx="108204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5</xdr:row>
      <xdr:rowOff>849085</xdr:rowOff>
    </xdr:from>
    <xdr:ext cx="1140377" cy="342786"/>
    <xdr:sp macro="" textlink="">
      <xdr:nvSpPr>
        <xdr:cNvPr id="43" name="TextBox 42">
          <a:extLst>
            <a:ext uri="{FF2B5EF4-FFF2-40B4-BE49-F238E27FC236}">
              <a16:creationId xmlns:a16="http://schemas.microsoft.com/office/drawing/2014/main" id="{85360061-79C1-409C-AB51-86EB664562C9}"/>
            </a:ext>
          </a:extLst>
        </xdr:cNvPr>
        <xdr:cNvSpPr txBox="1"/>
      </xdr:nvSpPr>
      <xdr:spPr>
        <a:xfrm>
          <a:off x="1746612" y="1283425"/>
          <a:ext cx="1140377"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MY" sz="1600" b="1">
              <a:solidFill>
                <a:srgbClr val="FF0000"/>
              </a:solidFill>
            </a:rPr>
            <a:t>NEW</a:t>
          </a:r>
          <a:r>
            <a:rPr lang="en-MY" sz="1600" b="1" baseline="0">
              <a:solidFill>
                <a:srgbClr val="FF0000"/>
              </a:solidFill>
            </a:rPr>
            <a:t> PRICE</a:t>
          </a:r>
          <a:endParaRPr lang="en-MY" sz="1600" b="1">
            <a:solidFill>
              <a:srgbClr val="FF0000"/>
            </a:solidFill>
          </a:endParaRPr>
        </a:p>
      </xdr:txBody>
    </xdr:sp>
    <xdr:clientData/>
  </xdr:oneCellAnchor>
  <xdr:oneCellAnchor>
    <xdr:from>
      <xdr:col>2</xdr:col>
      <xdr:colOff>0</xdr:colOff>
      <xdr:row>6</xdr:row>
      <xdr:rowOff>851806</xdr:rowOff>
    </xdr:from>
    <xdr:ext cx="1140377" cy="342786"/>
    <xdr:sp macro="" textlink="">
      <xdr:nvSpPr>
        <xdr:cNvPr id="44" name="TextBox 43">
          <a:extLst>
            <a:ext uri="{FF2B5EF4-FFF2-40B4-BE49-F238E27FC236}">
              <a16:creationId xmlns:a16="http://schemas.microsoft.com/office/drawing/2014/main" id="{308AA5FF-EF53-4702-A4D3-CC4378AB801C}"/>
            </a:ext>
          </a:extLst>
        </xdr:cNvPr>
        <xdr:cNvSpPr txBox="1"/>
      </xdr:nvSpPr>
      <xdr:spPr>
        <a:xfrm>
          <a:off x="1749333" y="1461406"/>
          <a:ext cx="1140377"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MY" sz="1600" b="1">
              <a:solidFill>
                <a:srgbClr val="FF0000"/>
              </a:solidFill>
            </a:rPr>
            <a:t>NEW</a:t>
          </a:r>
          <a:r>
            <a:rPr lang="en-MY" sz="1600" b="1" baseline="0">
              <a:solidFill>
                <a:srgbClr val="FF0000"/>
              </a:solidFill>
            </a:rPr>
            <a:t> PRICE</a:t>
          </a:r>
          <a:endParaRPr lang="en-MY" sz="1600" b="1">
            <a:solidFill>
              <a:srgbClr val="FF0000"/>
            </a:solidFill>
          </a:endParaRPr>
        </a:p>
      </xdr:txBody>
    </xdr:sp>
    <xdr:clientData/>
  </xdr:oneCellAnchor>
  <xdr:oneCellAnchor>
    <xdr:from>
      <xdr:col>2</xdr:col>
      <xdr:colOff>0</xdr:colOff>
      <xdr:row>14</xdr:row>
      <xdr:rowOff>2722</xdr:rowOff>
    </xdr:from>
    <xdr:ext cx="1140377" cy="342786"/>
    <xdr:sp macro="" textlink="">
      <xdr:nvSpPr>
        <xdr:cNvPr id="48" name="TextBox 47">
          <a:extLst>
            <a:ext uri="{FF2B5EF4-FFF2-40B4-BE49-F238E27FC236}">
              <a16:creationId xmlns:a16="http://schemas.microsoft.com/office/drawing/2014/main" id="{EE287C31-F1BF-45E5-88B3-AACEB79CA97C}"/>
            </a:ext>
          </a:extLst>
        </xdr:cNvPr>
        <xdr:cNvSpPr txBox="1"/>
      </xdr:nvSpPr>
      <xdr:spPr>
        <a:xfrm>
          <a:off x="1747974" y="5306242"/>
          <a:ext cx="1140377"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MY" sz="1600" b="1">
              <a:solidFill>
                <a:srgbClr val="FF0000"/>
              </a:solidFill>
            </a:rPr>
            <a:t>NEW</a:t>
          </a:r>
          <a:r>
            <a:rPr lang="en-MY" sz="1600" b="1" baseline="0">
              <a:solidFill>
                <a:srgbClr val="FF0000"/>
              </a:solidFill>
            </a:rPr>
            <a:t> PRICE</a:t>
          </a:r>
          <a:endParaRPr lang="en-MY" sz="1600" b="1">
            <a:solidFill>
              <a:srgbClr val="FF0000"/>
            </a:solidFill>
          </a:endParaRPr>
        </a:p>
      </xdr:txBody>
    </xdr:sp>
    <xdr:clientData/>
  </xdr:oneCellAnchor>
  <xdr:oneCellAnchor>
    <xdr:from>
      <xdr:col>2</xdr:col>
      <xdr:colOff>0</xdr:colOff>
      <xdr:row>14</xdr:row>
      <xdr:rowOff>849086</xdr:rowOff>
    </xdr:from>
    <xdr:ext cx="1140377" cy="342786"/>
    <xdr:sp macro="" textlink="">
      <xdr:nvSpPr>
        <xdr:cNvPr id="49" name="TextBox 48">
          <a:extLst>
            <a:ext uri="{FF2B5EF4-FFF2-40B4-BE49-F238E27FC236}">
              <a16:creationId xmlns:a16="http://schemas.microsoft.com/office/drawing/2014/main" id="{C905B7C6-09A5-4502-8415-58E1C7540586}"/>
            </a:ext>
          </a:extLst>
        </xdr:cNvPr>
        <xdr:cNvSpPr txBox="1"/>
      </xdr:nvSpPr>
      <xdr:spPr>
        <a:xfrm>
          <a:off x="1746613" y="5489666"/>
          <a:ext cx="1140377"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MY" sz="1600" b="1">
              <a:solidFill>
                <a:srgbClr val="FF0000"/>
              </a:solidFill>
            </a:rPr>
            <a:t>NEW</a:t>
          </a:r>
          <a:r>
            <a:rPr lang="en-MY" sz="1600" b="1" baseline="0">
              <a:solidFill>
                <a:srgbClr val="FF0000"/>
              </a:solidFill>
            </a:rPr>
            <a:t> PRICE</a:t>
          </a:r>
          <a:endParaRPr lang="en-MY" sz="1600" b="1">
            <a:solidFill>
              <a:srgbClr val="FF0000"/>
            </a:solidFill>
          </a:endParaRPr>
        </a:p>
      </xdr:txBody>
    </xdr:sp>
    <xdr:clientData/>
  </xdr:oneCellAnchor>
  <xdr:oneCellAnchor>
    <xdr:from>
      <xdr:col>2</xdr:col>
      <xdr:colOff>0</xdr:colOff>
      <xdr:row>15</xdr:row>
      <xdr:rowOff>851808</xdr:rowOff>
    </xdr:from>
    <xdr:ext cx="1140377" cy="342786"/>
    <xdr:sp macro="" textlink="">
      <xdr:nvSpPr>
        <xdr:cNvPr id="50" name="TextBox 49">
          <a:extLst>
            <a:ext uri="{FF2B5EF4-FFF2-40B4-BE49-F238E27FC236}">
              <a16:creationId xmlns:a16="http://schemas.microsoft.com/office/drawing/2014/main" id="{D2CFBEA1-C97D-4CCE-9683-560474191D15}"/>
            </a:ext>
          </a:extLst>
        </xdr:cNvPr>
        <xdr:cNvSpPr txBox="1"/>
      </xdr:nvSpPr>
      <xdr:spPr>
        <a:xfrm>
          <a:off x="1735727" y="5667648"/>
          <a:ext cx="1140377"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MY" sz="1600" b="1">
              <a:solidFill>
                <a:srgbClr val="FF0000"/>
              </a:solidFill>
            </a:rPr>
            <a:t>NEW</a:t>
          </a:r>
          <a:r>
            <a:rPr lang="en-MY" sz="1600" b="1" baseline="0">
              <a:solidFill>
                <a:srgbClr val="FF0000"/>
              </a:solidFill>
            </a:rPr>
            <a:t> PRICE</a:t>
          </a:r>
          <a:endParaRPr lang="en-MY" sz="1600" b="1">
            <a:solidFill>
              <a:srgbClr val="FF0000"/>
            </a:solidFill>
          </a:endParaRPr>
        </a:p>
      </xdr:txBody>
    </xdr:sp>
    <xdr:clientData/>
  </xdr:oneCellAnchor>
  <xdr:oneCellAnchor>
    <xdr:from>
      <xdr:col>2</xdr:col>
      <xdr:colOff>0</xdr:colOff>
      <xdr:row>16</xdr:row>
      <xdr:rowOff>823233</xdr:rowOff>
    </xdr:from>
    <xdr:ext cx="1140377" cy="342786"/>
    <xdr:sp macro="" textlink="">
      <xdr:nvSpPr>
        <xdr:cNvPr id="51" name="TextBox 50">
          <a:extLst>
            <a:ext uri="{FF2B5EF4-FFF2-40B4-BE49-F238E27FC236}">
              <a16:creationId xmlns:a16="http://schemas.microsoft.com/office/drawing/2014/main" id="{FC559A33-775A-4AA3-9766-7C09AAC477E1}"/>
            </a:ext>
          </a:extLst>
        </xdr:cNvPr>
        <xdr:cNvSpPr txBox="1"/>
      </xdr:nvSpPr>
      <xdr:spPr>
        <a:xfrm>
          <a:off x="1703614" y="5852433"/>
          <a:ext cx="1140377"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MY" sz="1600" b="1">
              <a:solidFill>
                <a:srgbClr val="FF0000"/>
              </a:solidFill>
            </a:rPr>
            <a:t>NEW</a:t>
          </a:r>
          <a:r>
            <a:rPr lang="en-MY" sz="1600" b="1" baseline="0">
              <a:solidFill>
                <a:srgbClr val="FF0000"/>
              </a:solidFill>
            </a:rPr>
            <a:t> PRICE</a:t>
          </a:r>
          <a:endParaRPr lang="en-MY" sz="1600" b="1">
            <a:solidFill>
              <a:srgbClr val="FF0000"/>
            </a:solidFill>
          </a:endParaRPr>
        </a:p>
      </xdr:txBody>
    </xdr:sp>
    <xdr:clientData/>
  </xdr:oneCellAnchor>
  <xdr:oneCellAnchor>
    <xdr:from>
      <xdr:col>2</xdr:col>
      <xdr:colOff>0</xdr:colOff>
      <xdr:row>17</xdr:row>
      <xdr:rowOff>816430</xdr:rowOff>
    </xdr:from>
    <xdr:ext cx="1140377" cy="342786"/>
    <xdr:sp macro="" textlink="">
      <xdr:nvSpPr>
        <xdr:cNvPr id="52" name="TextBox 51">
          <a:extLst>
            <a:ext uri="{FF2B5EF4-FFF2-40B4-BE49-F238E27FC236}">
              <a16:creationId xmlns:a16="http://schemas.microsoft.com/office/drawing/2014/main" id="{6D46198E-D0D1-4E65-AE46-99600327ED85}"/>
            </a:ext>
          </a:extLst>
        </xdr:cNvPr>
        <xdr:cNvSpPr txBox="1"/>
      </xdr:nvSpPr>
      <xdr:spPr>
        <a:xfrm>
          <a:off x="1733550" y="6036130"/>
          <a:ext cx="1140377"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MY" sz="1600" b="1">
              <a:solidFill>
                <a:srgbClr val="FF0000"/>
              </a:solidFill>
            </a:rPr>
            <a:t>NEW</a:t>
          </a:r>
          <a:r>
            <a:rPr lang="en-MY" sz="1600" b="1" baseline="0">
              <a:solidFill>
                <a:srgbClr val="FF0000"/>
              </a:solidFill>
            </a:rPr>
            <a:t> PRICE</a:t>
          </a:r>
          <a:endParaRPr lang="en-MY" sz="1600" b="1">
            <a:solidFill>
              <a:srgbClr val="FF0000"/>
            </a:solidFill>
          </a:endParaRPr>
        </a:p>
      </xdr:txBody>
    </xdr:sp>
    <xdr:clientData/>
  </xdr:oneCellAnchor>
  <xdr:oneCellAnchor>
    <xdr:from>
      <xdr:col>2</xdr:col>
      <xdr:colOff>0</xdr:colOff>
      <xdr:row>18</xdr:row>
      <xdr:rowOff>852352</xdr:rowOff>
    </xdr:from>
    <xdr:ext cx="1140377" cy="342786"/>
    <xdr:sp macro="" textlink="">
      <xdr:nvSpPr>
        <xdr:cNvPr id="53" name="TextBox 52">
          <a:extLst>
            <a:ext uri="{FF2B5EF4-FFF2-40B4-BE49-F238E27FC236}">
              <a16:creationId xmlns:a16="http://schemas.microsoft.com/office/drawing/2014/main" id="{C213C7C4-F3E1-4FCB-A677-7930AB386C27}"/>
            </a:ext>
          </a:extLst>
        </xdr:cNvPr>
        <xdr:cNvSpPr txBox="1"/>
      </xdr:nvSpPr>
      <xdr:spPr>
        <a:xfrm>
          <a:off x="1730284" y="6216832"/>
          <a:ext cx="1140377"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MY" sz="1600" b="1">
              <a:solidFill>
                <a:srgbClr val="FF0000"/>
              </a:solidFill>
            </a:rPr>
            <a:t>NEW</a:t>
          </a:r>
          <a:r>
            <a:rPr lang="en-MY" sz="1600" b="1" baseline="0">
              <a:solidFill>
                <a:srgbClr val="FF0000"/>
              </a:solidFill>
            </a:rPr>
            <a:t> PRICE</a:t>
          </a:r>
          <a:endParaRPr lang="en-MY" sz="1600" b="1">
            <a:solidFill>
              <a:srgbClr val="FF0000"/>
            </a:solidFill>
          </a:endParaRPr>
        </a:p>
      </xdr:txBody>
    </xdr:sp>
    <xdr:clientData/>
  </xdr:oneCellAnchor>
  <xdr:oneCellAnchor>
    <xdr:from>
      <xdr:col>2</xdr:col>
      <xdr:colOff>7620</xdr:colOff>
      <xdr:row>19</xdr:row>
      <xdr:rowOff>1027884</xdr:rowOff>
    </xdr:from>
    <xdr:ext cx="1140377" cy="342786"/>
    <xdr:sp macro="" textlink="">
      <xdr:nvSpPr>
        <xdr:cNvPr id="54" name="TextBox 53">
          <a:extLst>
            <a:ext uri="{FF2B5EF4-FFF2-40B4-BE49-F238E27FC236}">
              <a16:creationId xmlns:a16="http://schemas.microsoft.com/office/drawing/2014/main" id="{8B5E57F1-958D-4339-8440-1A29AC0A70F8}"/>
            </a:ext>
          </a:extLst>
        </xdr:cNvPr>
        <xdr:cNvSpPr txBox="1"/>
      </xdr:nvSpPr>
      <xdr:spPr>
        <a:xfrm>
          <a:off x="1744980" y="15749724"/>
          <a:ext cx="1140377"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MY" sz="1600" b="1">
              <a:solidFill>
                <a:srgbClr val="FF0000"/>
              </a:solidFill>
            </a:rPr>
            <a:t>NEW</a:t>
          </a:r>
          <a:r>
            <a:rPr lang="en-MY" sz="1600" b="1" baseline="0">
              <a:solidFill>
                <a:srgbClr val="FF0000"/>
              </a:solidFill>
            </a:rPr>
            <a:t> PRICE</a:t>
          </a:r>
          <a:endParaRPr lang="en-MY" sz="1600" b="1">
            <a:solidFill>
              <a:srgbClr val="FF0000"/>
            </a:solidFill>
          </a:endParaRPr>
        </a:p>
      </xdr:txBody>
    </xdr:sp>
    <xdr:clientData/>
  </xdr:oneCellAnchor>
  <xdr:oneCellAnchor>
    <xdr:from>
      <xdr:col>2</xdr:col>
      <xdr:colOff>22860</xdr:colOff>
      <xdr:row>21</xdr:row>
      <xdr:rowOff>154034</xdr:rowOff>
    </xdr:from>
    <xdr:ext cx="1140377" cy="342786"/>
    <xdr:sp macro="" textlink="">
      <xdr:nvSpPr>
        <xdr:cNvPr id="55" name="TextBox 54">
          <a:extLst>
            <a:ext uri="{FF2B5EF4-FFF2-40B4-BE49-F238E27FC236}">
              <a16:creationId xmlns:a16="http://schemas.microsoft.com/office/drawing/2014/main" id="{2D970F46-7E0F-4BB6-8C70-EB622CB40142}"/>
            </a:ext>
          </a:extLst>
        </xdr:cNvPr>
        <xdr:cNvSpPr txBox="1"/>
      </xdr:nvSpPr>
      <xdr:spPr>
        <a:xfrm>
          <a:off x="1760220" y="16933274"/>
          <a:ext cx="1140377"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MY" sz="1600" b="1">
              <a:solidFill>
                <a:srgbClr val="FF0000"/>
              </a:solidFill>
            </a:rPr>
            <a:t>NEW</a:t>
          </a:r>
          <a:r>
            <a:rPr lang="en-MY" sz="1600" b="1" baseline="0">
              <a:solidFill>
                <a:srgbClr val="FF0000"/>
              </a:solidFill>
            </a:rPr>
            <a:t> PRICE</a:t>
          </a:r>
          <a:endParaRPr lang="en-MY" sz="1600" b="1">
            <a:solidFill>
              <a:srgbClr val="FF0000"/>
            </a:solidFill>
          </a:endParaRPr>
        </a:p>
      </xdr:txBody>
    </xdr:sp>
    <xdr:clientData/>
  </xdr:oneCellAnchor>
  <xdr:oneCellAnchor>
    <xdr:from>
      <xdr:col>2</xdr:col>
      <xdr:colOff>0</xdr:colOff>
      <xdr:row>21</xdr:row>
      <xdr:rowOff>846909</xdr:rowOff>
    </xdr:from>
    <xdr:ext cx="1140377" cy="342786"/>
    <xdr:sp macro="" textlink="">
      <xdr:nvSpPr>
        <xdr:cNvPr id="56" name="TextBox 55">
          <a:extLst>
            <a:ext uri="{FF2B5EF4-FFF2-40B4-BE49-F238E27FC236}">
              <a16:creationId xmlns:a16="http://schemas.microsoft.com/office/drawing/2014/main" id="{0C50F19F-AE2A-4421-BA08-702395450102}"/>
            </a:ext>
          </a:extLst>
        </xdr:cNvPr>
        <xdr:cNvSpPr txBox="1"/>
      </xdr:nvSpPr>
      <xdr:spPr>
        <a:xfrm>
          <a:off x="1730829" y="6767649"/>
          <a:ext cx="1140377"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MY" sz="1600" b="1">
              <a:solidFill>
                <a:srgbClr val="FF0000"/>
              </a:solidFill>
            </a:rPr>
            <a:t>NEW</a:t>
          </a:r>
          <a:r>
            <a:rPr lang="en-MY" sz="1600" b="1" baseline="0">
              <a:solidFill>
                <a:srgbClr val="FF0000"/>
              </a:solidFill>
            </a:rPr>
            <a:t> PRICE</a:t>
          </a:r>
          <a:endParaRPr lang="en-MY" sz="1600" b="1">
            <a:solidFill>
              <a:srgbClr val="FF0000"/>
            </a:solidFill>
          </a:endParaRPr>
        </a:p>
      </xdr:txBody>
    </xdr:sp>
    <xdr:clientData/>
  </xdr:oneCellAnchor>
  <xdr:oneCellAnchor>
    <xdr:from>
      <xdr:col>2</xdr:col>
      <xdr:colOff>0</xdr:colOff>
      <xdr:row>22</xdr:row>
      <xdr:rowOff>849631</xdr:rowOff>
    </xdr:from>
    <xdr:ext cx="1140377" cy="342786"/>
    <xdr:sp macro="" textlink="">
      <xdr:nvSpPr>
        <xdr:cNvPr id="57" name="TextBox 56">
          <a:extLst>
            <a:ext uri="{FF2B5EF4-FFF2-40B4-BE49-F238E27FC236}">
              <a16:creationId xmlns:a16="http://schemas.microsoft.com/office/drawing/2014/main" id="{F31C2F74-7CB8-478B-ABA8-F7CB1BA42F26}"/>
            </a:ext>
          </a:extLst>
        </xdr:cNvPr>
        <xdr:cNvSpPr txBox="1"/>
      </xdr:nvSpPr>
      <xdr:spPr>
        <a:xfrm>
          <a:off x="1727564" y="6945631"/>
          <a:ext cx="1140377"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MY" sz="1600" b="1">
              <a:solidFill>
                <a:srgbClr val="FF0000"/>
              </a:solidFill>
            </a:rPr>
            <a:t>NEW</a:t>
          </a:r>
          <a:r>
            <a:rPr lang="en-MY" sz="1600" b="1" baseline="0">
              <a:solidFill>
                <a:srgbClr val="FF0000"/>
              </a:solidFill>
            </a:rPr>
            <a:t> PRICE</a:t>
          </a:r>
          <a:endParaRPr lang="en-MY" sz="1600" b="1">
            <a:solidFill>
              <a:srgbClr val="FF0000"/>
            </a:solidFill>
          </a:endParaRPr>
        </a:p>
      </xdr:txBody>
    </xdr:sp>
    <xdr:clientData/>
  </xdr:oneCellAnchor>
  <xdr:oneCellAnchor>
    <xdr:from>
      <xdr:col>2</xdr:col>
      <xdr:colOff>0</xdr:colOff>
      <xdr:row>23</xdr:row>
      <xdr:rowOff>832758</xdr:rowOff>
    </xdr:from>
    <xdr:ext cx="1140377" cy="342786"/>
    <xdr:sp macro="" textlink="">
      <xdr:nvSpPr>
        <xdr:cNvPr id="58" name="TextBox 57">
          <a:extLst>
            <a:ext uri="{FF2B5EF4-FFF2-40B4-BE49-F238E27FC236}">
              <a16:creationId xmlns:a16="http://schemas.microsoft.com/office/drawing/2014/main" id="{71C308E0-CC9D-4276-9C6C-FF2F705CF109}"/>
            </a:ext>
          </a:extLst>
        </xdr:cNvPr>
        <xdr:cNvSpPr txBox="1"/>
      </xdr:nvSpPr>
      <xdr:spPr>
        <a:xfrm>
          <a:off x="1730285" y="7134498"/>
          <a:ext cx="1140377"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MY" sz="1600" b="1">
              <a:solidFill>
                <a:srgbClr val="FF0000"/>
              </a:solidFill>
            </a:rPr>
            <a:t>NEW</a:t>
          </a:r>
          <a:r>
            <a:rPr lang="en-MY" sz="1600" b="1" baseline="0">
              <a:solidFill>
                <a:srgbClr val="FF0000"/>
              </a:solidFill>
            </a:rPr>
            <a:t> PRICE</a:t>
          </a:r>
          <a:endParaRPr lang="en-MY" sz="1600" b="1">
            <a:solidFill>
              <a:srgbClr val="FF0000"/>
            </a:solidFill>
          </a:endParaRPr>
        </a:p>
      </xdr:txBody>
    </xdr:sp>
    <xdr:clientData/>
  </xdr:oneCellAnchor>
  <xdr:oneCellAnchor>
    <xdr:from>
      <xdr:col>2</xdr:col>
      <xdr:colOff>0</xdr:colOff>
      <xdr:row>24</xdr:row>
      <xdr:rowOff>849086</xdr:rowOff>
    </xdr:from>
    <xdr:ext cx="1140377" cy="342786"/>
    <xdr:sp macro="" textlink="">
      <xdr:nvSpPr>
        <xdr:cNvPr id="59" name="TextBox 58">
          <a:extLst>
            <a:ext uri="{FF2B5EF4-FFF2-40B4-BE49-F238E27FC236}">
              <a16:creationId xmlns:a16="http://schemas.microsoft.com/office/drawing/2014/main" id="{CC42151F-2C49-4E5E-838A-08B6722323BE}"/>
            </a:ext>
          </a:extLst>
        </xdr:cNvPr>
        <xdr:cNvSpPr txBox="1"/>
      </xdr:nvSpPr>
      <xdr:spPr>
        <a:xfrm>
          <a:off x="1733007" y="7318466"/>
          <a:ext cx="1140377"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MY" sz="1600" b="1">
              <a:solidFill>
                <a:srgbClr val="FF0000"/>
              </a:solidFill>
            </a:rPr>
            <a:t>NEW</a:t>
          </a:r>
          <a:r>
            <a:rPr lang="en-MY" sz="1600" b="1" baseline="0">
              <a:solidFill>
                <a:srgbClr val="FF0000"/>
              </a:solidFill>
            </a:rPr>
            <a:t> PRICE</a:t>
          </a:r>
          <a:endParaRPr lang="en-MY" sz="1600" b="1">
            <a:solidFill>
              <a:srgbClr val="FF0000"/>
            </a:solidFill>
          </a:endParaRPr>
        </a:p>
      </xdr:txBody>
    </xdr:sp>
    <xdr:clientData/>
  </xdr:oneCellAnchor>
  <xdr:oneCellAnchor>
    <xdr:from>
      <xdr:col>3</xdr:col>
      <xdr:colOff>129540</xdr:colOff>
      <xdr:row>4</xdr:row>
      <xdr:rowOff>160020</xdr:rowOff>
    </xdr:from>
    <xdr:ext cx="1104900" cy="731520"/>
    <xdr:pic>
      <xdr:nvPicPr>
        <xdr:cNvPr id="60" name="Picture 5">
          <a:extLst>
            <a:ext uri="{FF2B5EF4-FFF2-40B4-BE49-F238E27FC236}">
              <a16:creationId xmlns:a16="http://schemas.microsoft.com/office/drawing/2014/main" id="{79F2AAE1-5879-4BFF-A6DA-298A9D52C09E}"/>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628900" y="1074420"/>
          <a:ext cx="1104900" cy="731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3</xdr:row>
      <xdr:rowOff>63681</xdr:rowOff>
    </xdr:from>
    <xdr:ext cx="1140377" cy="342786"/>
    <xdr:sp macro="" textlink="">
      <xdr:nvSpPr>
        <xdr:cNvPr id="61" name="TextBox 60">
          <a:extLst>
            <a:ext uri="{FF2B5EF4-FFF2-40B4-BE49-F238E27FC236}">
              <a16:creationId xmlns:a16="http://schemas.microsoft.com/office/drawing/2014/main" id="{7A69F731-1E77-4182-B267-213BEDA29B7B}"/>
            </a:ext>
          </a:extLst>
        </xdr:cNvPr>
        <xdr:cNvSpPr txBox="1"/>
      </xdr:nvSpPr>
      <xdr:spPr>
        <a:xfrm>
          <a:off x="0" y="909501"/>
          <a:ext cx="1140377"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MY" sz="1600" b="1">
              <a:solidFill>
                <a:srgbClr val="FF0000"/>
              </a:solidFill>
            </a:rPr>
            <a:t>NEW</a:t>
          </a:r>
          <a:r>
            <a:rPr lang="en-MY" sz="1600" b="1" baseline="0">
              <a:solidFill>
                <a:srgbClr val="FF0000"/>
              </a:solidFill>
            </a:rPr>
            <a:t> PRICE</a:t>
          </a:r>
          <a:endParaRPr lang="en-MY" sz="1600" b="1">
            <a:solidFill>
              <a:srgbClr val="FF0000"/>
            </a:solidFill>
          </a:endParaRP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2</xdr:col>
      <xdr:colOff>274320</xdr:colOff>
      <xdr:row>9</xdr:row>
      <xdr:rowOff>7620</xdr:rowOff>
    </xdr:from>
    <xdr:ext cx="762000" cy="891540"/>
    <xdr:pic>
      <xdr:nvPicPr>
        <xdr:cNvPr id="3" name="Picture 13">
          <a:extLst>
            <a:ext uri="{FF2B5EF4-FFF2-40B4-BE49-F238E27FC236}">
              <a16:creationId xmlns:a16="http://schemas.microsoft.com/office/drawing/2014/main" id="{660761BE-2546-42EA-9825-2F34826457B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73680" y="556260"/>
          <a:ext cx="762000" cy="891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251460</xdr:colOff>
      <xdr:row>22</xdr:row>
      <xdr:rowOff>7620</xdr:rowOff>
    </xdr:from>
    <xdr:ext cx="1066800" cy="807720"/>
    <xdr:pic>
      <xdr:nvPicPr>
        <xdr:cNvPr id="5" name="Picture 33">
          <a:extLst>
            <a:ext uri="{FF2B5EF4-FFF2-40B4-BE49-F238E27FC236}">
              <a16:creationId xmlns:a16="http://schemas.microsoft.com/office/drawing/2014/main" id="{CE7ED0EB-EE60-4197-808F-1D534C313F0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50820" y="3299460"/>
          <a:ext cx="1066800" cy="80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236220</xdr:colOff>
      <xdr:row>23</xdr:row>
      <xdr:rowOff>22860</xdr:rowOff>
    </xdr:from>
    <xdr:ext cx="1059180" cy="807720"/>
    <xdr:pic>
      <xdr:nvPicPr>
        <xdr:cNvPr id="6" name="Picture 37">
          <a:extLst>
            <a:ext uri="{FF2B5EF4-FFF2-40B4-BE49-F238E27FC236}">
              <a16:creationId xmlns:a16="http://schemas.microsoft.com/office/drawing/2014/main" id="{8234E999-6FF6-4FAD-91B4-3A66ACC6819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35580" y="3497580"/>
          <a:ext cx="1059180" cy="80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198120</xdr:colOff>
      <xdr:row>16</xdr:row>
      <xdr:rowOff>15240</xdr:rowOff>
    </xdr:from>
    <xdr:ext cx="899160" cy="877388"/>
    <xdr:pic>
      <xdr:nvPicPr>
        <xdr:cNvPr id="7" name="Picture 21">
          <a:extLst>
            <a:ext uri="{FF2B5EF4-FFF2-40B4-BE49-F238E27FC236}">
              <a16:creationId xmlns:a16="http://schemas.microsoft.com/office/drawing/2014/main" id="{0B0110FA-B65F-4DB7-8A49-8590CE8F427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97480" y="1844040"/>
          <a:ext cx="899160" cy="8773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548640</xdr:colOff>
      <xdr:row>14</xdr:row>
      <xdr:rowOff>38100</xdr:rowOff>
    </xdr:from>
    <xdr:ext cx="472440" cy="1115785"/>
    <xdr:pic>
      <xdr:nvPicPr>
        <xdr:cNvPr id="8" name="Picture 23">
          <a:extLst>
            <a:ext uri="{FF2B5EF4-FFF2-40B4-BE49-F238E27FC236}">
              <a16:creationId xmlns:a16="http://schemas.microsoft.com/office/drawing/2014/main" id="{22A5952E-B26A-49B5-AC1A-212A8D6D151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048000" y="1501140"/>
          <a:ext cx="472440" cy="1115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198120</xdr:colOff>
      <xdr:row>17</xdr:row>
      <xdr:rowOff>563880</xdr:rowOff>
    </xdr:from>
    <xdr:ext cx="1082040" cy="1408612"/>
    <xdr:pic>
      <xdr:nvPicPr>
        <xdr:cNvPr id="9" name="Picture 14">
          <a:extLst>
            <a:ext uri="{FF2B5EF4-FFF2-40B4-BE49-F238E27FC236}">
              <a16:creationId xmlns:a16="http://schemas.microsoft.com/office/drawing/2014/main" id="{70F21C8E-471B-4FC3-B034-B4AAFA60EAC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697480" y="2194560"/>
          <a:ext cx="1082040" cy="14086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182880</xdr:colOff>
      <xdr:row>21</xdr:row>
      <xdr:rowOff>22860</xdr:rowOff>
    </xdr:from>
    <xdr:ext cx="1341120" cy="922020"/>
    <xdr:pic>
      <xdr:nvPicPr>
        <xdr:cNvPr id="10" name="Picture 14">
          <a:extLst>
            <a:ext uri="{FF2B5EF4-FFF2-40B4-BE49-F238E27FC236}">
              <a16:creationId xmlns:a16="http://schemas.microsoft.com/office/drawing/2014/main" id="{70D5B43F-D42E-437B-8A8B-CAA4B45DDD7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682240" y="3131820"/>
          <a:ext cx="1341120" cy="922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11</xdr:row>
      <xdr:rowOff>0</xdr:rowOff>
    </xdr:from>
    <xdr:ext cx="1098058" cy="311496"/>
    <xdr:sp macro="" textlink="">
      <xdr:nvSpPr>
        <xdr:cNvPr id="13" name="TextBox 12">
          <a:extLst>
            <a:ext uri="{FF2B5EF4-FFF2-40B4-BE49-F238E27FC236}">
              <a16:creationId xmlns:a16="http://schemas.microsoft.com/office/drawing/2014/main" id="{76C81993-74A7-4094-9ED5-FF27F1E8186A}"/>
            </a:ext>
          </a:extLst>
        </xdr:cNvPr>
        <xdr:cNvSpPr txBox="1"/>
      </xdr:nvSpPr>
      <xdr:spPr>
        <a:xfrm>
          <a:off x="1249680" y="914400"/>
          <a:ext cx="1098058"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MY" sz="1400" b="1">
              <a:solidFill>
                <a:srgbClr val="FF0000"/>
              </a:solidFill>
            </a:rPr>
            <a:t>Price revise!</a:t>
          </a:r>
        </a:p>
      </xdr:txBody>
    </xdr:sp>
    <xdr:clientData/>
  </xdr:oneCellAnchor>
  <xdr:oneCellAnchor>
    <xdr:from>
      <xdr:col>0</xdr:col>
      <xdr:colOff>0</xdr:colOff>
      <xdr:row>10</xdr:row>
      <xdr:rowOff>0</xdr:rowOff>
    </xdr:from>
    <xdr:ext cx="1098058" cy="311496"/>
    <xdr:sp macro="" textlink="">
      <xdr:nvSpPr>
        <xdr:cNvPr id="14" name="TextBox 13">
          <a:extLst>
            <a:ext uri="{FF2B5EF4-FFF2-40B4-BE49-F238E27FC236}">
              <a16:creationId xmlns:a16="http://schemas.microsoft.com/office/drawing/2014/main" id="{2B5281B5-2562-414A-820B-F1267A676249}"/>
            </a:ext>
          </a:extLst>
        </xdr:cNvPr>
        <xdr:cNvSpPr txBox="1"/>
      </xdr:nvSpPr>
      <xdr:spPr>
        <a:xfrm>
          <a:off x="1249680" y="731520"/>
          <a:ext cx="1098058"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MY" sz="1400" b="1">
              <a:solidFill>
                <a:srgbClr val="FF0000"/>
              </a:solidFill>
            </a:rPr>
            <a:t>Price revise!</a:t>
          </a:r>
        </a:p>
      </xdr:txBody>
    </xdr:sp>
    <xdr:clientData/>
  </xdr:oneCellAnchor>
  <xdr:oneCellAnchor>
    <xdr:from>
      <xdr:col>2</xdr:col>
      <xdr:colOff>129540</xdr:colOff>
      <xdr:row>11</xdr:row>
      <xdr:rowOff>426720</xdr:rowOff>
    </xdr:from>
    <xdr:ext cx="1386840" cy="1047206"/>
    <xdr:pic>
      <xdr:nvPicPr>
        <xdr:cNvPr id="15" name="Picture 15">
          <a:extLst>
            <a:ext uri="{FF2B5EF4-FFF2-40B4-BE49-F238E27FC236}">
              <a16:creationId xmlns:a16="http://schemas.microsoft.com/office/drawing/2014/main" id="{96E93A27-0256-4C75-8903-8CB2E11DB55C}"/>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628900" y="1097280"/>
          <a:ext cx="1386840" cy="10472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91440</xdr:colOff>
      <xdr:row>10</xdr:row>
      <xdr:rowOff>68580</xdr:rowOff>
    </xdr:from>
    <xdr:ext cx="1417320" cy="1054826"/>
    <xdr:pic>
      <xdr:nvPicPr>
        <xdr:cNvPr id="16" name="Picture 18">
          <a:extLst>
            <a:ext uri="{FF2B5EF4-FFF2-40B4-BE49-F238E27FC236}">
              <a16:creationId xmlns:a16="http://schemas.microsoft.com/office/drawing/2014/main" id="{4FBF6EBB-D89F-47F4-92E5-7CE08725BFF7}"/>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590800" y="800100"/>
          <a:ext cx="1417320" cy="10548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14</xdr:row>
      <xdr:rowOff>3497</xdr:rowOff>
    </xdr:from>
    <xdr:ext cx="1098058" cy="311496"/>
    <xdr:sp macro="" textlink="">
      <xdr:nvSpPr>
        <xdr:cNvPr id="17" name="TextBox 16">
          <a:extLst>
            <a:ext uri="{FF2B5EF4-FFF2-40B4-BE49-F238E27FC236}">
              <a16:creationId xmlns:a16="http://schemas.microsoft.com/office/drawing/2014/main" id="{FF56C550-FC64-43B9-9DB2-2A2EE7D0BB7D}"/>
            </a:ext>
          </a:extLst>
        </xdr:cNvPr>
        <xdr:cNvSpPr txBox="1"/>
      </xdr:nvSpPr>
      <xdr:spPr>
        <a:xfrm>
          <a:off x="1252794" y="1466537"/>
          <a:ext cx="1098058"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MY" sz="1400" b="1">
              <a:solidFill>
                <a:srgbClr val="FF0000"/>
              </a:solidFill>
            </a:rPr>
            <a:t>Price revise!</a:t>
          </a:r>
        </a:p>
      </xdr:txBody>
    </xdr:sp>
    <xdr:clientData/>
  </xdr:oneCellAnchor>
  <xdr:oneCellAnchor>
    <xdr:from>
      <xdr:col>0</xdr:col>
      <xdr:colOff>0</xdr:colOff>
      <xdr:row>19</xdr:row>
      <xdr:rowOff>0</xdr:rowOff>
    </xdr:from>
    <xdr:ext cx="585545" cy="311496"/>
    <xdr:sp macro="" textlink="">
      <xdr:nvSpPr>
        <xdr:cNvPr id="18" name="TextBox 17">
          <a:extLst>
            <a:ext uri="{FF2B5EF4-FFF2-40B4-BE49-F238E27FC236}">
              <a16:creationId xmlns:a16="http://schemas.microsoft.com/office/drawing/2014/main" id="{76A79C19-9B6A-46A0-B546-646C3401BD1D}"/>
            </a:ext>
          </a:extLst>
        </xdr:cNvPr>
        <xdr:cNvSpPr txBox="1"/>
      </xdr:nvSpPr>
      <xdr:spPr>
        <a:xfrm>
          <a:off x="1249680" y="2377440"/>
          <a:ext cx="585545"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MY" sz="1400" b="1">
              <a:solidFill>
                <a:srgbClr val="FF0000"/>
              </a:solidFill>
            </a:rPr>
            <a:t>New!</a:t>
          </a:r>
        </a:p>
      </xdr:txBody>
    </xdr:sp>
    <xdr:clientData/>
  </xdr:oneCellAnchor>
  <xdr:oneCellAnchor>
    <xdr:from>
      <xdr:col>0</xdr:col>
      <xdr:colOff>0</xdr:colOff>
      <xdr:row>21</xdr:row>
      <xdr:rowOff>0</xdr:rowOff>
    </xdr:from>
    <xdr:ext cx="1098058" cy="311496"/>
    <xdr:sp macro="" textlink="">
      <xdr:nvSpPr>
        <xdr:cNvPr id="19" name="TextBox 18">
          <a:extLst>
            <a:ext uri="{FF2B5EF4-FFF2-40B4-BE49-F238E27FC236}">
              <a16:creationId xmlns:a16="http://schemas.microsoft.com/office/drawing/2014/main" id="{827F5C55-8FE7-4D8E-986B-DB1CEDE37536}"/>
            </a:ext>
          </a:extLst>
        </xdr:cNvPr>
        <xdr:cNvSpPr txBox="1"/>
      </xdr:nvSpPr>
      <xdr:spPr>
        <a:xfrm>
          <a:off x="1249680" y="2926080"/>
          <a:ext cx="1098058"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MY" sz="1400" b="1">
              <a:solidFill>
                <a:srgbClr val="FF0000"/>
              </a:solidFill>
            </a:rPr>
            <a:t>Price revise!</a:t>
          </a:r>
        </a:p>
      </xdr:txBody>
    </xdr:sp>
    <xdr:clientData/>
  </xdr:oneCellAnchor>
  <xdr:oneCellAnchor>
    <xdr:from>
      <xdr:col>0</xdr:col>
      <xdr:colOff>0</xdr:colOff>
      <xdr:row>22</xdr:row>
      <xdr:rowOff>0</xdr:rowOff>
    </xdr:from>
    <xdr:ext cx="1098058" cy="311496"/>
    <xdr:sp macro="" textlink="">
      <xdr:nvSpPr>
        <xdr:cNvPr id="21" name="TextBox 20">
          <a:extLst>
            <a:ext uri="{FF2B5EF4-FFF2-40B4-BE49-F238E27FC236}">
              <a16:creationId xmlns:a16="http://schemas.microsoft.com/office/drawing/2014/main" id="{17E80AAD-F368-4607-B510-A5EB00BF3DA5}"/>
            </a:ext>
          </a:extLst>
        </xdr:cNvPr>
        <xdr:cNvSpPr txBox="1"/>
      </xdr:nvSpPr>
      <xdr:spPr>
        <a:xfrm>
          <a:off x="1249680" y="3291840"/>
          <a:ext cx="1098058"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MY" sz="1400" b="1">
              <a:solidFill>
                <a:srgbClr val="FF0000"/>
              </a:solidFill>
            </a:rPr>
            <a:t>Price revise!</a:t>
          </a:r>
        </a:p>
      </xdr:txBody>
    </xdr:sp>
    <xdr:clientData/>
  </xdr:oneCellAnchor>
  <xdr:twoCellAnchor editAs="oneCell">
    <xdr:from>
      <xdr:col>0</xdr:col>
      <xdr:colOff>123007</xdr:colOff>
      <xdr:row>3</xdr:row>
      <xdr:rowOff>32660</xdr:rowOff>
    </xdr:from>
    <xdr:to>
      <xdr:col>1</xdr:col>
      <xdr:colOff>642258</xdr:colOff>
      <xdr:row>3</xdr:row>
      <xdr:rowOff>1000764</xdr:rowOff>
    </xdr:to>
    <xdr:pic>
      <xdr:nvPicPr>
        <xdr:cNvPr id="22" name="Picture 21">
          <a:extLst>
            <a:ext uri="{FF2B5EF4-FFF2-40B4-BE49-F238E27FC236}">
              <a16:creationId xmlns:a16="http://schemas.microsoft.com/office/drawing/2014/main" id="{4537FBDD-7D6D-4875-B60B-4C3CE29CF241}"/>
            </a:ext>
          </a:extLst>
        </xdr:cNvPr>
        <xdr:cNvPicPr>
          <a:picLocks noChangeAspect="1"/>
        </xdr:cNvPicPr>
      </xdr:nvPicPr>
      <xdr:blipFill rotWithShape="1">
        <a:blip xmlns:r="http://schemas.openxmlformats.org/officeDocument/2006/relationships" r:embed="rId10" cstate="email">
          <a:extLst>
            <a:ext uri="{28A0092B-C50C-407E-A947-70E740481C1C}">
              <a14:useLocalDpi xmlns:a14="http://schemas.microsoft.com/office/drawing/2010/main"/>
            </a:ext>
          </a:extLst>
        </a:blip>
        <a:srcRect/>
        <a:stretch/>
      </xdr:blipFill>
      <xdr:spPr>
        <a:xfrm>
          <a:off x="123007" y="555174"/>
          <a:ext cx="1705794" cy="968104"/>
        </a:xfrm>
        <a:prstGeom prst="rect">
          <a:avLst/>
        </a:prstGeom>
      </xdr:spPr>
    </xdr:pic>
    <xdr:clientData/>
  </xdr:twoCellAnchor>
  <xdr:twoCellAnchor editAs="oneCell">
    <xdr:from>
      <xdr:col>4</xdr:col>
      <xdr:colOff>489856</xdr:colOff>
      <xdr:row>3</xdr:row>
      <xdr:rowOff>108856</xdr:rowOff>
    </xdr:from>
    <xdr:to>
      <xdr:col>5</xdr:col>
      <xdr:colOff>925284</xdr:colOff>
      <xdr:row>4</xdr:row>
      <xdr:rowOff>91587</xdr:rowOff>
    </xdr:to>
    <xdr:pic>
      <xdr:nvPicPr>
        <xdr:cNvPr id="23" name="Picture 22">
          <a:extLst>
            <a:ext uri="{FF2B5EF4-FFF2-40B4-BE49-F238E27FC236}">
              <a16:creationId xmlns:a16="http://schemas.microsoft.com/office/drawing/2014/main" id="{28C079F8-FA6D-481B-98C4-CCBD9142A7D9}"/>
            </a:ext>
          </a:extLst>
        </xdr:cNvPr>
        <xdr:cNvPicPr>
          <a:picLocks noChangeAspect="1"/>
        </xdr:cNvPicPr>
      </xdr:nvPicPr>
      <xdr:blipFill rotWithShape="1">
        <a:blip xmlns:r="http://schemas.openxmlformats.org/officeDocument/2006/relationships" r:embed="rId11" cstate="email">
          <a:extLst>
            <a:ext uri="{28A0092B-C50C-407E-A947-70E740481C1C}">
              <a14:useLocalDpi xmlns:a14="http://schemas.microsoft.com/office/drawing/2010/main"/>
            </a:ext>
          </a:extLst>
        </a:blip>
        <a:srcRect/>
        <a:stretch/>
      </xdr:blipFill>
      <xdr:spPr>
        <a:xfrm>
          <a:off x="4637313" y="631370"/>
          <a:ext cx="1251857" cy="107130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219076</xdr:colOff>
      <xdr:row>3</xdr:row>
      <xdr:rowOff>76201</xdr:rowOff>
    </xdr:from>
    <xdr:ext cx="742950" cy="744855"/>
    <xdr:pic>
      <xdr:nvPicPr>
        <xdr:cNvPr id="2" name="Picture 1">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9076" y="76201"/>
          <a:ext cx="742950" cy="744855"/>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247650</xdr:colOff>
      <xdr:row>0</xdr:row>
      <xdr:rowOff>47625</xdr:rowOff>
    </xdr:from>
    <xdr:ext cx="657225" cy="657225"/>
    <xdr:pic>
      <xdr:nvPicPr>
        <xdr:cNvPr id="2" name="Picture 1">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7650" y="47625"/>
          <a:ext cx="657225" cy="657225"/>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937260</xdr:colOff>
      <xdr:row>4</xdr:row>
      <xdr:rowOff>42210</xdr:rowOff>
    </xdr:to>
    <xdr:pic>
      <xdr:nvPicPr>
        <xdr:cNvPr id="7" name="Picture 6">
          <a:extLst>
            <a:ext uri="{FF2B5EF4-FFF2-40B4-BE49-F238E27FC236}">
              <a16:creationId xmlns:a16="http://schemas.microsoft.com/office/drawing/2014/main" id="{0C5649E7-56A3-48BB-93BC-5D12593E9E87}"/>
            </a:ext>
          </a:extLst>
        </xdr:cNvPr>
        <xdr:cNvPicPr>
          <a:picLocks noChangeAspect="1"/>
        </xdr:cNvPicPr>
      </xdr:nvPicPr>
      <xdr:blipFill>
        <a:blip xmlns:r="http://schemas.openxmlformats.org/officeDocument/2006/relationships" r:embed="rId1"/>
        <a:stretch>
          <a:fillRect/>
        </a:stretch>
      </xdr:blipFill>
      <xdr:spPr>
        <a:xfrm>
          <a:off x="0" y="0"/>
          <a:ext cx="1546860" cy="95661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8</xdr:row>
      <xdr:rowOff>167640</xdr:rowOff>
    </xdr:from>
    <xdr:to>
      <xdr:col>6</xdr:col>
      <xdr:colOff>373408</xdr:colOff>
      <xdr:row>18</xdr:row>
      <xdr:rowOff>76200</xdr:rowOff>
    </xdr:to>
    <xdr:sp macro="" textlink="">
      <xdr:nvSpPr>
        <xdr:cNvPr id="15363" name="AutoShape 3" descr="RM 200 upfront rebate  (ALL price show BEFORE rebate)">
          <a:extLst>
            <a:ext uri="{FF2B5EF4-FFF2-40B4-BE49-F238E27FC236}">
              <a16:creationId xmlns:a16="http://schemas.microsoft.com/office/drawing/2014/main" id="{A1015A9B-E297-4FC0-88E1-A12DD3E4C43C}"/>
            </a:ext>
          </a:extLst>
        </xdr:cNvPr>
        <xdr:cNvSpPr>
          <a:spLocks noChangeAspect="1" noChangeArrowheads="1"/>
        </xdr:cNvSpPr>
      </xdr:nvSpPr>
      <xdr:spPr bwMode="auto">
        <a:xfrm>
          <a:off x="5859780" y="1661160"/>
          <a:ext cx="2811808" cy="17373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22</xdr:row>
      <xdr:rowOff>0</xdr:rowOff>
    </xdr:from>
    <xdr:to>
      <xdr:col>6</xdr:col>
      <xdr:colOff>601980</xdr:colOff>
      <xdr:row>30</xdr:row>
      <xdr:rowOff>106680</xdr:rowOff>
    </xdr:to>
    <xdr:sp macro="" textlink="">
      <xdr:nvSpPr>
        <xdr:cNvPr id="15364" name="AutoShape 4" descr="RM 250 upfront rebate  (ALL price show BEFORE rebate)">
          <a:extLst>
            <a:ext uri="{FF2B5EF4-FFF2-40B4-BE49-F238E27FC236}">
              <a16:creationId xmlns:a16="http://schemas.microsoft.com/office/drawing/2014/main" id="{4C53BAF7-2BDE-4114-B1BE-10DA0CEFC1DA}"/>
            </a:ext>
          </a:extLst>
        </xdr:cNvPr>
        <xdr:cNvSpPr>
          <a:spLocks noChangeAspect="1" noChangeArrowheads="1"/>
        </xdr:cNvSpPr>
      </xdr:nvSpPr>
      <xdr:spPr bwMode="auto">
        <a:xfrm>
          <a:off x="1219200" y="9639300"/>
          <a:ext cx="3040380" cy="20421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1</xdr:colOff>
      <xdr:row>0</xdr:row>
      <xdr:rowOff>0</xdr:rowOff>
    </xdr:from>
    <xdr:to>
      <xdr:col>0</xdr:col>
      <xdr:colOff>1158241</xdr:colOff>
      <xdr:row>3</xdr:row>
      <xdr:rowOff>167640</xdr:rowOff>
    </xdr:to>
    <xdr:pic>
      <xdr:nvPicPr>
        <xdr:cNvPr id="6" name="Picture 5">
          <a:extLst>
            <a:ext uri="{FF2B5EF4-FFF2-40B4-BE49-F238E27FC236}">
              <a16:creationId xmlns:a16="http://schemas.microsoft.com/office/drawing/2014/main" id="{E1B5FA5A-D6A7-45DF-8F5D-86394DB33205}"/>
            </a:ext>
          </a:extLst>
        </xdr:cNvPr>
        <xdr:cNvPicPr>
          <a:picLocks noChangeAspect="1"/>
        </xdr:cNvPicPr>
      </xdr:nvPicPr>
      <xdr:blipFill>
        <a:blip xmlns:r="http://schemas.openxmlformats.org/officeDocument/2006/relationships" r:embed="rId1"/>
        <a:stretch>
          <a:fillRect/>
        </a:stretch>
      </xdr:blipFill>
      <xdr:spPr>
        <a:xfrm>
          <a:off x="1" y="0"/>
          <a:ext cx="1158240" cy="7162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8</xdr:col>
      <xdr:colOff>571500</xdr:colOff>
      <xdr:row>4</xdr:row>
      <xdr:rowOff>152400</xdr:rowOff>
    </xdr:from>
    <xdr:to>
      <xdr:col>11</xdr:col>
      <xdr:colOff>471577</xdr:colOff>
      <xdr:row>7</xdr:row>
      <xdr:rowOff>57150</xdr:rowOff>
    </xdr:to>
    <xdr:pic>
      <xdr:nvPicPr>
        <xdr:cNvPr id="2" name="Picture 12" descr="image006">
          <a:extLst>
            <a:ext uri="{FF2B5EF4-FFF2-40B4-BE49-F238E27FC236}">
              <a16:creationId xmlns:a16="http://schemas.microsoft.com/office/drawing/2014/main" id="{8660C6C8-A655-4F83-8C58-9F180BA97CA8}"/>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273" t="3846" r="8181" b="16667"/>
        <a:stretch/>
      </xdr:blipFill>
      <xdr:spPr bwMode="auto">
        <a:xfrm>
          <a:off x="8625840" y="152400"/>
          <a:ext cx="1873657" cy="575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845820</xdr:colOff>
      <xdr:row>4</xdr:row>
      <xdr:rowOff>210152</xdr:rowOff>
    </xdr:to>
    <xdr:pic>
      <xdr:nvPicPr>
        <xdr:cNvPr id="4" name="Picture 3">
          <a:extLst>
            <a:ext uri="{FF2B5EF4-FFF2-40B4-BE49-F238E27FC236}">
              <a16:creationId xmlns:a16="http://schemas.microsoft.com/office/drawing/2014/main" id="{505655AB-51BD-472F-846E-2C656D111D80}"/>
            </a:ext>
          </a:extLst>
        </xdr:cNvPr>
        <xdr:cNvPicPr>
          <a:picLocks noChangeAspect="1"/>
        </xdr:cNvPicPr>
      </xdr:nvPicPr>
      <xdr:blipFill>
        <a:blip xmlns:r="http://schemas.openxmlformats.org/officeDocument/2006/relationships" r:embed="rId2"/>
        <a:stretch>
          <a:fillRect/>
        </a:stretch>
      </xdr:blipFill>
      <xdr:spPr>
        <a:xfrm>
          <a:off x="0" y="0"/>
          <a:ext cx="1645920" cy="101787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3257550</xdr:colOff>
      <xdr:row>3</xdr:row>
      <xdr:rowOff>300038</xdr:rowOff>
    </xdr:to>
    <xdr:pic>
      <xdr:nvPicPr>
        <xdr:cNvPr id="3" name="Picture 2">
          <a:extLst>
            <a:ext uri="{FF2B5EF4-FFF2-40B4-BE49-F238E27FC236}">
              <a16:creationId xmlns:a16="http://schemas.microsoft.com/office/drawing/2014/main" id="{CD6274DD-B2C3-4B07-BBE9-FD5AF82DEAC4}"/>
            </a:ext>
          </a:extLst>
        </xdr:cNvPr>
        <xdr:cNvPicPr>
          <a:picLocks noChangeAspect="1"/>
        </xdr:cNvPicPr>
      </xdr:nvPicPr>
      <xdr:blipFill>
        <a:blip xmlns:r="http://schemas.openxmlformats.org/officeDocument/2006/relationships" r:embed="rId1"/>
        <a:stretch>
          <a:fillRect/>
        </a:stretch>
      </xdr:blipFill>
      <xdr:spPr>
        <a:xfrm>
          <a:off x="0" y="0"/>
          <a:ext cx="3257550" cy="20145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1\kmori\LOCALS~1\Temp\C.Lotus.Notes.Data\~5601697.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OCUME~1\sytan\LOCALS~1\Temp\notes6030C8\Tier%202%20Consumer%20Quota%20Template_MY_Q1%201011_v3.xls"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Startup" Target="DOCUME~1/ADMINI~1/LOCALS~1/Temp/notesEA312D/Lenovo%20PFV%2008150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Aud%20Data%20Files\123Files\WW%20MFG\Warranty%20Misc\SCEs\SCE%20April%2005%20Sep%200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1\ADMINI~1\LOCALS~1\Temp\notesC9812B\Yukon3%20Loadsheet%202004-1-27.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DOCUME~1\RUSSEL~1\LOCALS~1\Temp\notesC4A9C8\~8979954.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Project\07-Cost\EeePC\EeePC%20Cost%20(New)%20V4_20110321_v13_Q3_v1.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DOCUME~1\ADMINI~1\LOCALS~1\Temp\c.notes.data\Base\CANON&amp;CATEPRG0102%201Q%20OL%20by%20MDL%20MAR.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Barry%20Review\cashflow-Aug0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DOCUME~1\Saga\LOCALS~1\Temp\notesFFF692\3Q%20Plan%20draft%20040629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work03\POR\Pheonix\P-1%20Note%20POR%2003-14-200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Administrator\My%20Documents\IBM\Yukon\Y3D\Y3DPOR06.17.04.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Documents%20and%20Settings\sharonjw\Application%20Data\Microsoft\Excel\Documents%20and%20Settings\ailingta\My%20Documents\A-SMB-NB\NewTemplate\Business%20Case-DT\Thinkcenter\DT-Jul%2010\BC\ASEAN%20DT\MY%20DT%20-Jun%202010-R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OPT%20REPORT\WORK\Work%20File\200310\CRBL10FL.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ocuments%20and%20Settings\Administrator\Desktop\DOCUME~1\ADMINI~1\LOCALS~1\Temp\notesEA312D\IDC%20AP%20PC%20Tracker%20Summary%20Tables%20-%204Q05%20-%20APxPRCxHKxIndia(Lenovo).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Documents%20and%20Settings\Administrator\My%20Documents\Simin\Express%20India\ASEAN%20THINKCENTRE%20EXPRESS_August%2005_version%20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Users\Josephine_ng\AppData\Local\Microsoft\Windows\Temporary%20Internet%20Files\Content.Outlook\68681BKA\Vostro_NB_Jan_(20Dec)_v01%20(2).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DOCUME~1\ADMINI~1\LOCALS~1\Temp\notesC9812B\Convert%20SBB%20to%20Parts%20File%20oCTOBER.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DOCUME~1\Saga\LOCALS~1\Temp\notesFFF692\DISTRI%20EUCA%2020050306.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Users\faizah\Desktop\desktop\NOTEBOOJK\ECS\ECS%20Lenovo%20Consumer%20Notebook%20Desktop%20Tablet%20Reseller%20Price%20List_%20%2003072015.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DOCUME~1\3105\LOCALS~1\Temp\notesFFF692\Express%20Template%20THINKPAD%20Nov%2016.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1_SJ%20Seo\SJ%20Seo\Working\2_I&amp;E%20FCST\1digit\2003\C_Dec03\03_PCD_1digit_FY%20Actual_SGA%20550K.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Documents%20and%20Settings\Administrator\Local%20Settings\Temp\notesEA312D\10WK4.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Users\lulugoh\Documents\Price%20Lists\ASEAN\Q1%20FY1213\ASEAN_Services_Price%20List%20Q1%20FY1213_v10.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DOCUME~1\ADMINI~1\LOCALS~1\Temp\notesC9812B\DOCUME~1\ADMINI~1\LOCALS~1\Temp\notesC9812B\Yukon3%20Loadsheet%202004-1-2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Personal%20IDC%20folders\Siat%20Siah\PC%20Tracker\1Q04\Country\A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DOCUME~1\ADMINI~1\LOCALS~1\Temp\notesC9812B\DOCUME~1\ADMINI~1\LOCALS~1\Temp\notesC9812B\Kodiak3D%20POR_5-03-2004.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DOCUME~1\ADMINI~1\LOCALS~1\Temp\notesC9812B\AP%20Express%20metrics%20-%203Q05-0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DOCUME~1\sunnyooi\LOCALS~1\Temp\notes6030C8\Think%20Tier%202%20SMB%20Quota%20Template_MY_Q1'101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Documents%20and%20Settings\Zoey%20Chong\My%20Documents\AP%20Services\Warranty\0708%20Warranty\Accrual\Sep%202Q07%20%20Liability%20Accrual_z.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Documents%20and%20Settings\Zoey%20Chong\My%20Documents\Sgp%20Lenovo\Weekly%20Ops\Aug%2006\BU%20package\BU%20Review%20Templates_2.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DOCUME~1\lktlee\LOCALS~1\Temp\notes6030C8\T2%20Inventory%20Report%20Q4%20(Jan%20to%20Mar%202011)_Micron%20TM%20Sabah%20(10).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Documents%20and%20Settings\Saga\My%20Documents\Work\work041001\A51p%204Q%20campaign%20plan%20041013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Documents%20and%20Settings\Administrator\My%20Documents\Asean%20PCD\2005%20Forecast\Dec05\05%20Oct%202005%20Supply%20Call%20India_newformat_Ops.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work03\POR\Kodiak3\Kodiak%206%20POR%2006.22.2005%20%20v%202.5.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Mervyn\Gross%20Profit%20Margin%20Analysis\Open%20order%20as%20at%2010%20April%2006\AUPart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Documents%20and%20Settings\sharonjw\Application%20Data\Microsoft\Excel\Documents%20and%20Settings\ailingta\My%20Documents\A-SMB-NB\Dec10\MY%20NB%20Bz%20Case%20Q4-Jan-Mar2011-Old(jancost).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DOCUME~1\IYAMAX31\LOCALS~1\Temp\C.Lotus.Notes.Data\Japan%20Odyssey%20Metrics%202003%204Q%20WK04.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christopher_choong\AppData\Local\Microsoft\Windows\Temporary%20Internet%20Files\Content.Outlook\3JQ46FK2\My%20Received%20Files\SS_FY13Cycle1_ConsNB_15-17inch_20110615_FINAL.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Andy_Tan\AppData\Local\Microsoft\Windows\Temporary%20Internet%20Files\Content.Outlook\HMEXSQGD\Copy%20of%20Mix%20%25%20SS_FY13Cycle2_Princeville%201128.xlsx" TargetMode="External"/></Relationships>
</file>

<file path=xl/externalLinks/_rels/externalLink46.xml.rels><?xml version="1.0" encoding="UTF-8" standalone="yes"?>
<Relationships xmlns="http://schemas.openxmlformats.org/package/2006/relationships"><Relationship Id="rId1" Type="http://schemas.microsoft.com/office/2006/relationships/xlExternalLinkPath/xlStartup" Target="Notes/3Q06FY%20Forecast%20template%20ANZ%20v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Meeting\WBR\Check%20Point%20All%20List.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Documents%20and%20Settings\maohwam.ASIAPAC\Local%20Settings\Temporary%20Internet%20Files\OLK2D\CPQRC%20storage%2011-03-03%20My%20master.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Work\XBRAND\2003\BM\CRBL\CRBL041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9.170.187.25\common\OPT%20REPORT\CRBL_Level3\200309\CRBL09FL.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1_SJ\SJ%20Seo\Working\2_I&amp;E%20FCST\1digit\2002\4Apr02\02Apr_1digit_0410_f_w766_assmt%20RM.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work03\POR\Sapporo\Sapporo%203A%20%20POR%2001-05-2005.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DOCUME~1\MICHAE~1\LOCALS~1\Temp\C.Notes.Data\~2834310.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Documents%20and%20Settings\Administrator\Desktop\DOCUME~1\ADMINI~1\LOCALS~1\Temp\notesEA312D\IDC%20AP%20PC%20Tracker%20Summary%20Tables%20-%204Q05%20-%20AP.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Documents%20and%20Settings\Administrator\Desktop\Personal%20IDC%20folders\Siat%20Siah\PC%20Tracker\Macro\Hardcopy_Base.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Documents%20and%20Settings\Administrator\Desktop\DOCUME~1\ADMINI~1\LOCALS~1\Temp\notesEA312D\IDC%20AP%20PC%20Tracker%20Summary%20Tables%20-%204Q05%20-%20ANZ.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Documents%20and%20Settings\Administrator\Desktop\DOCUME~1\ADMINI~1\LOCALS~1\Temp\notesEA312D\IDC%20AP%20PC%20Tracker%20Summary%20Tables%20-%204Q05%20-%20APEJ.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Documents%20and%20Settings\Administrator\Desktop\DOCUME~1\ADMINI~1\LOCALS~1\Temp\notesEA312D\IDC%20AP%20PC%20Tracker%20Summary%20Tables%20-%204Q05%20-%20APEJ%20ex%20ANZ(Toshiba).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Documents%20and%20Settings\Administrator\Desktop\DOCUME~1\ADMINI~1\LOCALS~1\Temp\notesEA312D\IDC%20AP%20PC%20Tracker%20Summary%20Tables%20-%204Q05%20-%20APEJxANZx%20ROAP(MS,%20Toshiba).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Documents%20and%20Settings\Administrator\Desktop\DOCUME~1\ADMINI~1\LOCALS~1\Temp\notesEA312D\IDC%20AP%20PC%20Tracker%20Summary%20Tables%20-%204Q05%20-%20APxANZxROAP(M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OCUME~1\YM\LOCALS~1\Temp\notesE1EF34\SB_Summary_4567_sum.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Documents%20and%20Settings\Administrator\Desktop\DOCUME~1\ADMINI~1\LOCALS~1\Temp\notesEA312D\IDC%20AP%20PC%20Tracker%20Summary%20Tables%20-%204Q05%20-%20ASEAN.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Documents%20and%20Settings\Administrator\Desktop\DOCUME~1\ADMINI~1\LOCALS~1\Temp\notesEA312D\IDC%20AP%20PC%20Tracker%20Summary%20Tables%20-%204Q05%20-%20ASEANIndia%20(MS,%20Toshiba).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Documents%20and%20Settings\Administrator\Desktop\DOCUME~1\ADMINI~1\LOCALS~1\Temp\notesEA312D\IDC%20AP%20PC%20Tracker%20Summary%20Tables%20-%204Q05%20-%20Australia.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Documents%20and%20Settings\Administrator\Desktop\DOCUME~1\ADMINI~1\LOCALS~1\Temp\notesEA312D\IDC%20AP%20PC%20Tracker%20Summary%20Tables%20-%204Q05%20-%20Greater%20China.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Documents%20and%20Settings\Administrator\Desktop\DOCUME~1\ADMINI~1\LOCALS~1\Temp\notesEA312D\IDC%20AP%20PC%20Tracker%20Summary%20Tables%20-%204Q05%20-%20Hong%20Kong.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Documents%20and%20Settings\Administrator\Desktop\DOCUME~1\ADMINI~1\LOCALS~1\Temp\Temporary%20Directory%201%20for%20IDC%20AP%20PC%20Tracker%20Prelim%20Summary%20Tables%201Q06%20-%20Lenovo.zip\IDC%20AP%20PC%20Tracker%20Prelim%20Summary%20Tables%201Q06%20-%20Lenovo.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Documents%20and%20Settings\Administrator\Desktop\PC%20Tracker\Template\APD%20(Compaq).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Documents%20and%20Settings\Administrator\Desktop\Personal%20IDC%20folders\Siat%20Siah\PC%20Tracker\Macro\Hardcopy_FF.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Documents%20and%20Settings\Administrator\Desktop\Lenovo\2006\June\AP%20Review\Ops%20Call\080606\Wkn_080607_GMPackage%20I&amp;E.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DOCUME~1\ADMINI~1\LOCALS~1\Temp\notesEA312D\DOCUME~1\ADMINI~1\LOCALS~1\Temp\notesC9812B\Project%20Morph%20V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ocuments%20and%20Settings\Administrator\Desktop\SUBBU\2005\Daliy%20Revenue%202005\Mar05\Reports%20Mar05\PCD%20MIS%20PACK%20Consolidation%20Mar05.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N3500\&#47560;&#52992;&#54021;\&#51312;&#51008;&#51452;\Y2K%20CA%20PLAN%20000121.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Dc_nts2\kakaku\&#31038;&#20869;&#20385;&#26684;&#34920;\storage_rPrice-0221.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Current%20Projects\MMT%20Tracker%202003\Q1%202003\posted%20file(s)\Worldwide%20Monitor%20Market%20Tracker%20-%20Q1%202003.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c_nts2\kakaku\&#31038;&#20869;&#20385;&#26684;&#34920;\monitor_rPrice-021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Work\XBRAND\2004\BM\FCST\0404\2004%202Q%20business%20assessement%20033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SJ%20Seo\Plan\Chart\Monthly%20FCST%20Meeting\I&amp;E\Biz%20Plan\2001%20Fcst\3Q(Jul)\3Q%20FCST_1digi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M Naming"/>
      <sheetName val="JUN3 POR"/>
      <sheetName val="Jun3 Table"/>
      <sheetName val="Model Table"/>
      <sheetName val="Config. Memo"/>
      <sheetName val="Change History"/>
      <sheetName val="Shell Matrix"/>
      <sheetName val="Building Blocks"/>
      <sheetName val="Specs"/>
      <sheetName val="Life Cycle"/>
      <sheetName val="MTM Count"/>
    </sheetNames>
    <sheetDataSet>
      <sheetData sheetId="0"/>
      <sheetData sheetId="1"/>
      <sheetData sheetId="2" refreshError="1">
        <row r="6">
          <cell r="AD6">
            <v>1</v>
          </cell>
          <cell r="AE6" t="str">
            <v>14" XGA</v>
          </cell>
          <cell r="AF6" t="str">
            <v>M7-32</v>
          </cell>
          <cell r="AG6" t="str">
            <v>10/100</v>
          </cell>
          <cell r="AH6" t="str">
            <v xml:space="preserve"> </v>
          </cell>
          <cell r="AI6" t="str">
            <v xml:space="preserve"> </v>
          </cell>
          <cell r="AJ6" t="str">
            <v>Y</v>
          </cell>
          <cell r="AK6" t="str">
            <v>Y</v>
          </cell>
          <cell r="AL6" t="str">
            <v xml:space="preserve"> </v>
          </cell>
          <cell r="AM6" t="str">
            <v>Modem</v>
          </cell>
          <cell r="AO6" t="str">
            <v>OPEN</v>
          </cell>
          <cell r="AP6" t="str">
            <v>Blank Bezel</v>
          </cell>
          <cell r="AQ6" t="str">
            <v>OPEN</v>
          </cell>
          <cell r="AR6" t="str">
            <v>OPEN</v>
          </cell>
          <cell r="AS6" t="str">
            <v>XP Pro</v>
          </cell>
          <cell r="AT6" t="str">
            <v>N/A</v>
          </cell>
          <cell r="AU6" t="str">
            <v>6 Cell</v>
          </cell>
          <cell r="AX6" t="str">
            <v>1 Yr Depot</v>
          </cell>
        </row>
        <row r="7">
          <cell r="AD7">
            <v>2</v>
          </cell>
          <cell r="AE7" t="str">
            <v>14" XGA</v>
          </cell>
          <cell r="AF7" t="str">
            <v>M7-32</v>
          </cell>
          <cell r="AG7" t="str">
            <v>10/100</v>
          </cell>
          <cell r="AH7" t="str">
            <v xml:space="preserve"> </v>
          </cell>
          <cell r="AI7" t="str">
            <v>Y</v>
          </cell>
          <cell r="AJ7" t="str">
            <v>Y</v>
          </cell>
          <cell r="AK7" t="str">
            <v>Y</v>
          </cell>
          <cell r="AL7" t="str">
            <v xml:space="preserve"> </v>
          </cell>
          <cell r="AM7" t="str">
            <v>Modem</v>
          </cell>
          <cell r="AO7" t="str">
            <v>30GB / 4200rpm</v>
          </cell>
          <cell r="AP7" t="str">
            <v>CD-ROM (12.7mm)</v>
          </cell>
          <cell r="AQ7" t="str">
            <v>128MB</v>
          </cell>
          <cell r="AR7" t="str">
            <v>Cal 802.11b</v>
          </cell>
          <cell r="AS7" t="str">
            <v>XP Home</v>
          </cell>
          <cell r="AT7" t="str">
            <v>SBE</v>
          </cell>
          <cell r="AU7" t="str">
            <v>9 Cell</v>
          </cell>
          <cell r="AX7" t="str">
            <v>3Yr Depot</v>
          </cell>
        </row>
        <row r="8">
          <cell r="AD8">
            <v>3</v>
          </cell>
          <cell r="AE8" t="str">
            <v>14" XGA</v>
          </cell>
          <cell r="AF8" t="str">
            <v>M7-32</v>
          </cell>
          <cell r="AG8" t="str">
            <v>GB</v>
          </cell>
          <cell r="AH8" t="str">
            <v>Y</v>
          </cell>
          <cell r="AI8" t="str">
            <v>Y</v>
          </cell>
          <cell r="AJ8" t="str">
            <v>Y</v>
          </cell>
          <cell r="AK8" t="str">
            <v>Y</v>
          </cell>
          <cell r="AL8" t="str">
            <v xml:space="preserve"> </v>
          </cell>
          <cell r="AM8" t="str">
            <v>Modem</v>
          </cell>
          <cell r="AN8" t="str">
            <v>Ban 1.6GHz</v>
          </cell>
          <cell r="AO8" t="str">
            <v>40GB / 4200rpm</v>
          </cell>
          <cell r="AP8" t="str">
            <v>DVD-ROM (12.7mm)</v>
          </cell>
          <cell r="AQ8" t="str">
            <v>256MB</v>
          </cell>
          <cell r="AR8" t="str">
            <v>802.11a/g</v>
          </cell>
          <cell r="AS8" t="str">
            <v>ERR</v>
          </cell>
          <cell r="AT8" t="str">
            <v>Pro</v>
          </cell>
          <cell r="AX8" t="str">
            <v>3Yr On Site</v>
          </cell>
        </row>
        <row r="9">
          <cell r="AD9">
            <v>4</v>
          </cell>
          <cell r="AE9" t="str">
            <v>14" XGA</v>
          </cell>
          <cell r="AF9" t="str">
            <v>M9-32</v>
          </cell>
          <cell r="AG9" t="str">
            <v>GB</v>
          </cell>
          <cell r="AH9" t="str">
            <v>Y</v>
          </cell>
          <cell r="AI9" t="str">
            <v>Y</v>
          </cell>
          <cell r="AJ9" t="str">
            <v>Y</v>
          </cell>
          <cell r="AK9" t="str">
            <v>Y</v>
          </cell>
          <cell r="AL9" t="str">
            <v xml:space="preserve"> </v>
          </cell>
          <cell r="AM9" t="str">
            <v>Modem</v>
          </cell>
          <cell r="AN9" t="str">
            <v>Ban 1.7GHz</v>
          </cell>
          <cell r="AO9" t="str">
            <v>60GB / 4200rpm</v>
          </cell>
          <cell r="AP9" t="str">
            <v>DVD-ROM/CD-RW Combo V (12.7mm)</v>
          </cell>
          <cell r="AQ9" t="str">
            <v>512MB</v>
          </cell>
          <cell r="AS9" t="str">
            <v>ERR</v>
          </cell>
        </row>
        <row r="10">
          <cell r="AD10">
            <v>5</v>
          </cell>
          <cell r="AE10" t="str">
            <v>15" XGA</v>
          </cell>
          <cell r="AF10" t="str">
            <v>M7-32</v>
          </cell>
          <cell r="AG10" t="str">
            <v>GB</v>
          </cell>
          <cell r="AH10" t="str">
            <v>Y</v>
          </cell>
          <cell r="AI10" t="str">
            <v>Y</v>
          </cell>
          <cell r="AJ10" t="str">
            <v>Y</v>
          </cell>
          <cell r="AK10" t="str">
            <v>Y</v>
          </cell>
          <cell r="AL10" t="str">
            <v xml:space="preserve"> </v>
          </cell>
          <cell r="AM10" t="str">
            <v>Modem</v>
          </cell>
          <cell r="AN10" t="str">
            <v>Dot 1.8GHz</v>
          </cell>
          <cell r="AQ10" t="str">
            <v>1GB</v>
          </cell>
          <cell r="AS10" t="str">
            <v>ERR</v>
          </cell>
        </row>
        <row r="11">
          <cell r="AD11">
            <v>6</v>
          </cell>
          <cell r="AE11" t="str">
            <v>15" XGA</v>
          </cell>
          <cell r="AF11" t="str">
            <v>M9-32</v>
          </cell>
          <cell r="AG11" t="str">
            <v>GB</v>
          </cell>
          <cell r="AH11" t="str">
            <v>Y</v>
          </cell>
          <cell r="AI11" t="str">
            <v>Y</v>
          </cell>
          <cell r="AJ11" t="str">
            <v>Y</v>
          </cell>
          <cell r="AK11" t="str">
            <v>Y</v>
          </cell>
          <cell r="AL11" t="str">
            <v xml:space="preserve"> </v>
          </cell>
          <cell r="AM11" t="str">
            <v>Modem</v>
          </cell>
          <cell r="AS11" t="str">
            <v>ERR</v>
          </cell>
        </row>
        <row r="12">
          <cell r="AD12">
            <v>7</v>
          </cell>
          <cell r="AE12" t="str">
            <v>15" XGA</v>
          </cell>
          <cell r="AF12" t="str">
            <v>M7-32</v>
          </cell>
          <cell r="AG12" t="str">
            <v>10/100</v>
          </cell>
          <cell r="AH12" t="str">
            <v xml:space="preserve"> </v>
          </cell>
          <cell r="AI12" t="str">
            <v>Y</v>
          </cell>
          <cell r="AJ12" t="str">
            <v>Y</v>
          </cell>
          <cell r="AK12" t="str">
            <v>Y</v>
          </cell>
          <cell r="AL12" t="str">
            <v xml:space="preserve"> </v>
          </cell>
          <cell r="AM12" t="str">
            <v>Modem</v>
          </cell>
          <cell r="AS12" t="str">
            <v>ERR</v>
          </cell>
        </row>
        <row r="13">
          <cell r="AD13">
            <v>8</v>
          </cell>
          <cell r="AE13" t="str">
            <v>15"SXGA+/IPS</v>
          </cell>
          <cell r="AF13" t="str">
            <v>M7-32</v>
          </cell>
          <cell r="AG13" t="str">
            <v>GB</v>
          </cell>
          <cell r="AH13" t="str">
            <v>Y</v>
          </cell>
          <cell r="AI13" t="str">
            <v>Y</v>
          </cell>
          <cell r="AJ13" t="str">
            <v>Y</v>
          </cell>
          <cell r="AK13" t="str">
            <v>Y</v>
          </cell>
          <cell r="AL13" t="str">
            <v>Y</v>
          </cell>
          <cell r="AM13" t="str">
            <v>Modem/BT</v>
          </cell>
          <cell r="AS13" t="str">
            <v>ERR</v>
          </cell>
        </row>
        <row r="14">
          <cell r="AD14">
            <v>9</v>
          </cell>
          <cell r="AE14" t="str">
            <v>15"SXGA+/IPS</v>
          </cell>
          <cell r="AF14" t="str">
            <v>M9-32</v>
          </cell>
          <cell r="AG14" t="str">
            <v>GB</v>
          </cell>
          <cell r="AH14" t="str">
            <v>Y</v>
          </cell>
          <cell r="AI14" t="str">
            <v>Y</v>
          </cell>
          <cell r="AJ14" t="str">
            <v>Y</v>
          </cell>
          <cell r="AK14" t="str">
            <v>Y</v>
          </cell>
          <cell r="AL14" t="str">
            <v>Y</v>
          </cell>
          <cell r="AM14" t="str">
            <v>Modem/BT</v>
          </cell>
          <cell r="AS14" t="str">
            <v>ERR</v>
          </cell>
        </row>
        <row r="15">
          <cell r="AD15">
            <v>10</v>
          </cell>
          <cell r="AE15" t="str">
            <v>15"SXGA+/IPS</v>
          </cell>
          <cell r="AF15" t="str">
            <v>M7-32</v>
          </cell>
          <cell r="AG15" t="str">
            <v>10/100</v>
          </cell>
          <cell r="AH15" t="str">
            <v xml:space="preserve"> </v>
          </cell>
          <cell r="AI15" t="str">
            <v>Y</v>
          </cell>
          <cell r="AJ15" t="str">
            <v>Y</v>
          </cell>
          <cell r="AK15" t="str">
            <v>Y</v>
          </cell>
          <cell r="AL15" t="str">
            <v>Y</v>
          </cell>
          <cell r="AM15" t="str">
            <v>Modem/BT</v>
          </cell>
          <cell r="AS15" t="str">
            <v>ERR</v>
          </cell>
        </row>
        <row r="16">
          <cell r="AD16">
            <v>11</v>
          </cell>
          <cell r="AF16" t="e">
            <v>#N/A</v>
          </cell>
          <cell r="AG16" t="e">
            <v>#N/A</v>
          </cell>
          <cell r="AH16" t="e">
            <v>#N/A</v>
          </cell>
          <cell r="AI16" t="e">
            <v>#N/A</v>
          </cell>
          <cell r="AJ16" t="e">
            <v>#N/A</v>
          </cell>
          <cell r="AS16" t="str">
            <v>ERR</v>
          </cell>
        </row>
        <row r="17">
          <cell r="AD17">
            <v>12</v>
          </cell>
          <cell r="AF17" t="e">
            <v>#N/A</v>
          </cell>
          <cell r="AG17" t="e">
            <v>#N/A</v>
          </cell>
          <cell r="AH17" t="e">
            <v>#N/A</v>
          </cell>
          <cell r="AI17" t="e">
            <v>#N/A</v>
          </cell>
          <cell r="AJ17" t="e">
            <v>#N/A</v>
          </cell>
          <cell r="AS17" t="str">
            <v>ERR</v>
          </cell>
        </row>
        <row r="18">
          <cell r="AD18">
            <v>13</v>
          </cell>
          <cell r="AF18" t="e">
            <v>#N/A</v>
          </cell>
          <cell r="AG18" t="e">
            <v>#N/A</v>
          </cell>
          <cell r="AH18" t="e">
            <v>#N/A</v>
          </cell>
          <cell r="AI18" t="e">
            <v>#N/A</v>
          </cell>
          <cell r="AJ18" t="e">
            <v>#N/A</v>
          </cell>
          <cell r="AS18" t="str">
            <v>ERR</v>
          </cell>
        </row>
        <row r="19">
          <cell r="AD19">
            <v>14</v>
          </cell>
          <cell r="AF19" t="e">
            <v>#N/A</v>
          </cell>
          <cell r="AG19" t="e">
            <v>#N/A</v>
          </cell>
          <cell r="AH19" t="e">
            <v>#N/A</v>
          </cell>
          <cell r="AI19" t="e">
            <v>#N/A</v>
          </cell>
          <cell r="AJ19" t="e">
            <v>#N/A</v>
          </cell>
          <cell r="AK19" t="str">
            <v xml:space="preserve"> </v>
          </cell>
          <cell r="AL19" t="str">
            <v xml:space="preserve"> </v>
          </cell>
          <cell r="AS19" t="str">
            <v>ERR</v>
          </cell>
        </row>
        <row r="20">
          <cell r="AD20">
            <v>15</v>
          </cell>
          <cell r="AF20" t="e">
            <v>#N/A</v>
          </cell>
          <cell r="AG20" t="e">
            <v>#N/A</v>
          </cell>
          <cell r="AH20" t="e">
            <v>#N/A</v>
          </cell>
          <cell r="AI20" t="e">
            <v>#N/A</v>
          </cell>
          <cell r="AJ20" t="e">
            <v>#N/A</v>
          </cell>
          <cell r="AK20" t="str">
            <v xml:space="preserve"> </v>
          </cell>
          <cell r="AL20" t="str">
            <v xml:space="preserve"> </v>
          </cell>
          <cell r="AS20" t="str">
            <v>ERR</v>
          </cell>
        </row>
        <row r="21">
          <cell r="AD21">
            <v>16</v>
          </cell>
          <cell r="AF21" t="e">
            <v>#N/A</v>
          </cell>
          <cell r="AG21" t="e">
            <v>#N/A</v>
          </cell>
          <cell r="AH21" t="e">
            <v>#N/A</v>
          </cell>
          <cell r="AI21" t="e">
            <v>#N/A</v>
          </cell>
          <cell r="AJ21" t="e">
            <v>#N/A</v>
          </cell>
          <cell r="AK21" t="str">
            <v xml:space="preserve"> </v>
          </cell>
          <cell r="AL21" t="str">
            <v xml:space="preserve"> </v>
          </cell>
          <cell r="AS21" t="str">
            <v>ERR</v>
          </cell>
        </row>
        <row r="22">
          <cell r="AD22">
            <v>17</v>
          </cell>
          <cell r="AF22" t="e">
            <v>#N/A</v>
          </cell>
          <cell r="AG22" t="e">
            <v>#N/A</v>
          </cell>
          <cell r="AH22" t="e">
            <v>#N/A</v>
          </cell>
          <cell r="AI22" t="e">
            <v>#N/A</v>
          </cell>
          <cell r="AJ22" t="e">
            <v>#N/A</v>
          </cell>
          <cell r="AK22" t="str">
            <v xml:space="preserve"> </v>
          </cell>
          <cell r="AL22" t="str">
            <v xml:space="preserve"> </v>
          </cell>
          <cell r="AS22" t="str">
            <v>ERR</v>
          </cell>
        </row>
        <row r="23">
          <cell r="AD23">
            <v>18</v>
          </cell>
          <cell r="AF23" t="e">
            <v>#N/A</v>
          </cell>
          <cell r="AG23" t="e">
            <v>#N/A</v>
          </cell>
          <cell r="AH23" t="e">
            <v>#N/A</v>
          </cell>
          <cell r="AI23" t="e">
            <v>#N/A</v>
          </cell>
          <cell r="AJ23" t="e">
            <v>#N/A</v>
          </cell>
          <cell r="AK23" t="str">
            <v xml:space="preserve"> </v>
          </cell>
          <cell r="AL23" t="str">
            <v xml:space="preserve"> </v>
          </cell>
          <cell r="AS23" t="str">
            <v>ERR</v>
          </cell>
        </row>
        <row r="24">
          <cell r="AD24">
            <v>19</v>
          </cell>
          <cell r="AF24" t="e">
            <v>#N/A</v>
          </cell>
          <cell r="AG24" t="e">
            <v>#N/A</v>
          </cell>
          <cell r="AH24" t="e">
            <v>#N/A</v>
          </cell>
          <cell r="AI24" t="e">
            <v>#N/A</v>
          </cell>
          <cell r="AJ24" t="e">
            <v>#N/A</v>
          </cell>
          <cell r="AK24" t="str">
            <v xml:space="preserve"> </v>
          </cell>
          <cell r="AL24" t="str">
            <v xml:space="preserve"> </v>
          </cell>
          <cell r="AS24" t="str">
            <v>ERR</v>
          </cell>
        </row>
      </sheetData>
      <sheetData sheetId="3"/>
      <sheetData sheetId="4"/>
      <sheetData sheetId="5"/>
      <sheetData sheetId="6"/>
      <sheetData sheetId="7"/>
      <sheetData sheetId="8"/>
      <sheetData sheetId="9"/>
      <sheetData sheetId="1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PProfile"/>
      <sheetName val="Con_Gold_Silver "/>
      <sheetName val="Validation list"/>
      <sheetName val=" SO Q309"/>
      <sheetName val="Lenovo Home &amp; SMB Master MTM"/>
      <sheetName val="Con_Gold_Silver_"/>
      <sheetName val="Validation_list"/>
      <sheetName val="_SO_Q309"/>
      <sheetName val="Lenovo_Home_&amp;_SMB_Master_MTM"/>
    </sheetNames>
    <sheetDataSet>
      <sheetData sheetId="0"/>
      <sheetData sheetId="1">
        <row r="1">
          <cell r="A1" t="str">
            <v>Status</v>
          </cell>
          <cell r="B1" t="str">
            <v>Country Code(*)</v>
          </cell>
          <cell r="C1" t="str">
            <v>Country Name</v>
          </cell>
          <cell r="D1" t="str">
            <v>AP PRM Code</v>
          </cell>
          <cell r="E1" t="str">
            <v>PartnerName</v>
          </cell>
          <cell r="F1" t="str">
            <v>PartnerType(*)</v>
          </cell>
          <cell r="G1" t="str">
            <v>PrimaryContactName</v>
          </cell>
          <cell r="H1" t="str">
            <v>PrimaryContactEmail(*)</v>
          </cell>
          <cell r="I1" t="str">
            <v>SecondaryContactName</v>
          </cell>
          <cell r="J1" t="str">
            <v>SecondaryContactEmail</v>
          </cell>
          <cell r="K1" t="str">
            <v>Commercial AccountManager Code</v>
          </cell>
          <cell r="L1" t="str">
            <v>CC(Yes/No)</v>
          </cell>
          <cell r="M1" t="str">
            <v>Consumer AccountManager Code</v>
          </cell>
          <cell r="N1" t="str">
            <v>CC(Yes/No)</v>
          </cell>
          <cell r="O1" t="str">
            <v>AccreditationLevel</v>
          </cell>
          <cell r="P1" t="str">
            <v>LES number</v>
          </cell>
          <cell r="Q1" t="str">
            <v>LMB number</v>
          </cell>
          <cell r="R1" t="str">
            <v>LC number</v>
          </cell>
        </row>
        <row r="2">
          <cell r="B2" t="str">
            <v>C14</v>
          </cell>
          <cell r="D2">
            <v>1140048936</v>
          </cell>
        </row>
        <row r="3">
          <cell r="B3" t="str">
            <v>C14</v>
          </cell>
          <cell r="D3">
            <v>1100002709</v>
          </cell>
        </row>
        <row r="4">
          <cell r="B4" t="str">
            <v>C14</v>
          </cell>
          <cell r="D4">
            <v>1140048753</v>
          </cell>
        </row>
        <row r="5">
          <cell r="B5" t="str">
            <v>C14</v>
          </cell>
          <cell r="D5">
            <v>1140037876</v>
          </cell>
        </row>
        <row r="6">
          <cell r="B6" t="str">
            <v>C14</v>
          </cell>
          <cell r="D6">
            <v>1100000199</v>
          </cell>
        </row>
        <row r="7">
          <cell r="B7" t="str">
            <v>C14</v>
          </cell>
          <cell r="D7">
            <v>1140000021</v>
          </cell>
        </row>
        <row r="8">
          <cell r="B8" t="str">
            <v>C14</v>
          </cell>
          <cell r="D8">
            <v>1130744246</v>
          </cell>
        </row>
        <row r="9">
          <cell r="B9" t="str">
            <v>C14</v>
          </cell>
          <cell r="D9">
            <v>1100001665</v>
          </cell>
        </row>
        <row r="10">
          <cell r="B10" t="str">
            <v>C14</v>
          </cell>
          <cell r="D10">
            <v>1140046500</v>
          </cell>
        </row>
        <row r="11">
          <cell r="B11" t="str">
            <v>C14</v>
          </cell>
          <cell r="D11">
            <v>1100002291</v>
          </cell>
        </row>
        <row r="12">
          <cell r="B12" t="str">
            <v>C14</v>
          </cell>
          <cell r="D12">
            <v>1140037882</v>
          </cell>
        </row>
        <row r="13">
          <cell r="B13" t="str">
            <v>C14</v>
          </cell>
          <cell r="D13">
            <v>1140044684</v>
          </cell>
        </row>
        <row r="14">
          <cell r="B14" t="str">
            <v>C14</v>
          </cell>
          <cell r="D14">
            <v>1100000120</v>
          </cell>
        </row>
        <row r="15">
          <cell r="B15" t="str">
            <v>C14</v>
          </cell>
          <cell r="D15">
            <v>1130740233</v>
          </cell>
        </row>
        <row r="16">
          <cell r="B16" t="str">
            <v>C14</v>
          </cell>
          <cell r="D16">
            <v>1130743530</v>
          </cell>
        </row>
        <row r="17">
          <cell r="B17" t="str">
            <v>C14</v>
          </cell>
          <cell r="D17">
            <v>1140049614</v>
          </cell>
        </row>
        <row r="18">
          <cell r="B18" t="str">
            <v>C14</v>
          </cell>
          <cell r="D18">
            <v>1140045900</v>
          </cell>
        </row>
        <row r="19">
          <cell r="B19" t="str">
            <v>C14</v>
          </cell>
          <cell r="D19">
            <v>1130743612</v>
          </cell>
        </row>
        <row r="20">
          <cell r="B20" t="str">
            <v>C14</v>
          </cell>
          <cell r="D20">
            <v>1140041011</v>
          </cell>
        </row>
        <row r="21">
          <cell r="B21" t="str">
            <v>C14</v>
          </cell>
          <cell r="D21">
            <v>1140048297</v>
          </cell>
        </row>
        <row r="22">
          <cell r="B22" t="str">
            <v>C14</v>
          </cell>
          <cell r="D22">
            <v>1140037886</v>
          </cell>
        </row>
        <row r="23">
          <cell r="B23" t="str">
            <v>C14</v>
          </cell>
          <cell r="D23">
            <v>1100001740</v>
          </cell>
        </row>
        <row r="24">
          <cell r="B24" t="str">
            <v>C14</v>
          </cell>
          <cell r="D24">
            <v>1100000588</v>
          </cell>
        </row>
        <row r="25">
          <cell r="B25" t="str">
            <v>C14</v>
          </cell>
          <cell r="D25">
            <v>1130740758</v>
          </cell>
        </row>
        <row r="26">
          <cell r="B26" t="str">
            <v>C14</v>
          </cell>
          <cell r="D26">
            <v>1140000145</v>
          </cell>
        </row>
        <row r="27">
          <cell r="B27" t="str">
            <v>C14</v>
          </cell>
          <cell r="D27">
            <v>1140041161</v>
          </cell>
        </row>
        <row r="28">
          <cell r="B28" t="str">
            <v>C14</v>
          </cell>
          <cell r="D28">
            <v>1140033755</v>
          </cell>
        </row>
        <row r="29">
          <cell r="B29" t="str">
            <v>C14</v>
          </cell>
          <cell r="D29">
            <v>1130744449</v>
          </cell>
        </row>
        <row r="30">
          <cell r="B30" t="str">
            <v>C14</v>
          </cell>
          <cell r="D30">
            <v>1140060327</v>
          </cell>
        </row>
        <row r="31">
          <cell r="B31" t="str">
            <v>C14</v>
          </cell>
          <cell r="D31">
            <v>1100000124</v>
          </cell>
        </row>
        <row r="32">
          <cell r="B32" t="str">
            <v>C14</v>
          </cell>
          <cell r="D32">
            <v>1140046871</v>
          </cell>
        </row>
        <row r="33">
          <cell r="B33" t="str">
            <v>C14</v>
          </cell>
          <cell r="D33">
            <v>1100000240</v>
          </cell>
        </row>
        <row r="34">
          <cell r="B34" t="str">
            <v>C14</v>
          </cell>
          <cell r="D34">
            <v>1140033724</v>
          </cell>
        </row>
        <row r="35">
          <cell r="B35" t="str">
            <v>C14</v>
          </cell>
          <cell r="D35">
            <v>1130743607</v>
          </cell>
        </row>
        <row r="36">
          <cell r="B36" t="str">
            <v>C14</v>
          </cell>
          <cell r="D36">
            <v>1140059944</v>
          </cell>
        </row>
        <row r="37">
          <cell r="B37" t="str">
            <v>C14</v>
          </cell>
          <cell r="D37">
            <v>1130744039</v>
          </cell>
        </row>
        <row r="38">
          <cell r="B38" t="str">
            <v>C14</v>
          </cell>
          <cell r="D38">
            <v>1130744452</v>
          </cell>
        </row>
        <row r="39">
          <cell r="B39" t="str">
            <v>C14</v>
          </cell>
          <cell r="D39">
            <v>1140048751</v>
          </cell>
        </row>
        <row r="40">
          <cell r="B40" t="str">
            <v>C14</v>
          </cell>
          <cell r="D40">
            <v>1140044218</v>
          </cell>
        </row>
        <row r="41">
          <cell r="B41" t="str">
            <v>C14</v>
          </cell>
          <cell r="D41">
            <v>1140046876</v>
          </cell>
        </row>
        <row r="42">
          <cell r="B42" t="str">
            <v>C14</v>
          </cell>
          <cell r="D42">
            <v>1130743907</v>
          </cell>
        </row>
        <row r="43">
          <cell r="B43" t="str">
            <v>C14</v>
          </cell>
          <cell r="D43">
            <v>1130743529</v>
          </cell>
        </row>
        <row r="44">
          <cell r="B44" t="str">
            <v>C14</v>
          </cell>
          <cell r="D44">
            <v>1140046501</v>
          </cell>
        </row>
        <row r="45">
          <cell r="B45" t="str">
            <v>C14</v>
          </cell>
          <cell r="D45">
            <v>1140039353</v>
          </cell>
        </row>
        <row r="46">
          <cell r="B46" t="str">
            <v>C14</v>
          </cell>
          <cell r="D46">
            <v>1100000127</v>
          </cell>
        </row>
        <row r="47">
          <cell r="B47" t="str">
            <v>C14</v>
          </cell>
          <cell r="D47">
            <v>1140059945</v>
          </cell>
        </row>
        <row r="48">
          <cell r="B48" t="str">
            <v>C14</v>
          </cell>
          <cell r="D48">
            <v>1140040168</v>
          </cell>
        </row>
        <row r="49">
          <cell r="B49" t="str">
            <v>C14</v>
          </cell>
          <cell r="D49">
            <v>1140047845</v>
          </cell>
        </row>
        <row r="50">
          <cell r="B50" t="str">
            <v>C14</v>
          </cell>
          <cell r="D50">
            <v>1140048440</v>
          </cell>
        </row>
        <row r="51">
          <cell r="B51" t="str">
            <v>C14</v>
          </cell>
          <cell r="D51">
            <v>1100003067</v>
          </cell>
        </row>
        <row r="52">
          <cell r="B52" t="str">
            <v>C14</v>
          </cell>
          <cell r="D52">
            <v>1140048757</v>
          </cell>
        </row>
        <row r="53">
          <cell r="B53" t="str">
            <v>C14</v>
          </cell>
          <cell r="D53">
            <v>1140048755</v>
          </cell>
        </row>
        <row r="54">
          <cell r="B54" t="str">
            <v>C14</v>
          </cell>
          <cell r="D54">
            <v>1140000454</v>
          </cell>
        </row>
        <row r="55">
          <cell r="B55" t="str">
            <v>C14</v>
          </cell>
          <cell r="D55">
            <v>1100001904</v>
          </cell>
        </row>
        <row r="56">
          <cell r="B56" t="str">
            <v>C14</v>
          </cell>
          <cell r="D56">
            <v>1100002661</v>
          </cell>
        </row>
        <row r="57">
          <cell r="B57" t="str">
            <v>C14</v>
          </cell>
          <cell r="D57">
            <v>1100000012</v>
          </cell>
        </row>
        <row r="58">
          <cell r="B58" t="str">
            <v>C14</v>
          </cell>
          <cell r="D58">
            <v>1140059934</v>
          </cell>
        </row>
        <row r="59">
          <cell r="B59" t="str">
            <v>C14</v>
          </cell>
          <cell r="D59">
            <v>1140047330</v>
          </cell>
        </row>
        <row r="60">
          <cell r="B60" t="str">
            <v>C14</v>
          </cell>
          <cell r="D60">
            <v>1140035012</v>
          </cell>
        </row>
        <row r="61">
          <cell r="B61" t="str">
            <v>C14</v>
          </cell>
          <cell r="D61">
            <v>1140039364</v>
          </cell>
        </row>
        <row r="62">
          <cell r="B62" t="str">
            <v>C14</v>
          </cell>
          <cell r="D62">
            <v>1100002107</v>
          </cell>
        </row>
        <row r="63">
          <cell r="B63" t="str">
            <v>C14</v>
          </cell>
          <cell r="D63">
            <v>1140000586</v>
          </cell>
        </row>
        <row r="64">
          <cell r="B64" t="str">
            <v>C14</v>
          </cell>
          <cell r="D64">
            <v>1130743168</v>
          </cell>
        </row>
        <row r="65">
          <cell r="B65" t="str">
            <v>C14</v>
          </cell>
          <cell r="D65">
            <v>1140049442</v>
          </cell>
        </row>
        <row r="66">
          <cell r="B66" t="str">
            <v>C14</v>
          </cell>
          <cell r="D66">
            <v>1140020134</v>
          </cell>
        </row>
        <row r="67">
          <cell r="B67" t="str">
            <v>C14</v>
          </cell>
          <cell r="D67">
            <v>1130743555</v>
          </cell>
        </row>
        <row r="68">
          <cell r="B68" t="str">
            <v>C14</v>
          </cell>
          <cell r="D68">
            <v>1130743564</v>
          </cell>
        </row>
        <row r="69">
          <cell r="B69" t="str">
            <v>C14</v>
          </cell>
          <cell r="D69">
            <v>1140048939</v>
          </cell>
        </row>
        <row r="70">
          <cell r="B70" t="str">
            <v>C14</v>
          </cell>
          <cell r="D70">
            <v>1100001976</v>
          </cell>
        </row>
        <row r="71">
          <cell r="B71" t="str">
            <v>C14</v>
          </cell>
          <cell r="D71">
            <v>1100001766</v>
          </cell>
        </row>
        <row r="72">
          <cell r="B72" t="str">
            <v>C14</v>
          </cell>
          <cell r="D72">
            <v>1100000201</v>
          </cell>
        </row>
        <row r="73">
          <cell r="B73" t="str">
            <v>C14</v>
          </cell>
          <cell r="D73">
            <v>1140035018</v>
          </cell>
        </row>
        <row r="74">
          <cell r="B74" t="str">
            <v>C14</v>
          </cell>
          <cell r="D74">
            <v>1140032532</v>
          </cell>
        </row>
        <row r="75">
          <cell r="B75" t="str">
            <v>C14</v>
          </cell>
          <cell r="D75">
            <v>1140059931</v>
          </cell>
        </row>
        <row r="76">
          <cell r="B76" t="str">
            <v>C14</v>
          </cell>
          <cell r="D76">
            <v>1140048937</v>
          </cell>
        </row>
        <row r="77">
          <cell r="B77" t="str">
            <v>C14</v>
          </cell>
          <cell r="D77">
            <v>1140044696</v>
          </cell>
        </row>
        <row r="78">
          <cell r="B78" t="str">
            <v>C14</v>
          </cell>
          <cell r="D78">
            <v>1140011342</v>
          </cell>
        </row>
        <row r="79">
          <cell r="B79" t="str">
            <v>C14</v>
          </cell>
          <cell r="D79">
            <v>1140021550</v>
          </cell>
        </row>
        <row r="80">
          <cell r="B80" t="str">
            <v>C14</v>
          </cell>
          <cell r="D80">
            <v>1140035024</v>
          </cell>
        </row>
        <row r="81">
          <cell r="B81" t="str">
            <v>C14</v>
          </cell>
          <cell r="D81">
            <v>1140047978</v>
          </cell>
        </row>
        <row r="82">
          <cell r="B82" t="str">
            <v>C14</v>
          </cell>
          <cell r="D82">
            <v>1140045284</v>
          </cell>
        </row>
        <row r="83">
          <cell r="B83" t="str">
            <v>C14</v>
          </cell>
          <cell r="D83">
            <v>1100002914</v>
          </cell>
        </row>
        <row r="84">
          <cell r="B84" t="str">
            <v>C14</v>
          </cell>
          <cell r="D84">
            <v>1130740261</v>
          </cell>
        </row>
        <row r="85">
          <cell r="B85" t="str">
            <v>C14</v>
          </cell>
          <cell r="D85">
            <v>1140060258</v>
          </cell>
        </row>
        <row r="86">
          <cell r="B86" t="str">
            <v>C14</v>
          </cell>
          <cell r="D86">
            <v>1140048754</v>
          </cell>
        </row>
        <row r="87">
          <cell r="B87" t="str">
            <v>C14</v>
          </cell>
          <cell r="D87">
            <v>1140046885</v>
          </cell>
        </row>
        <row r="88">
          <cell r="B88" t="str">
            <v>C14</v>
          </cell>
          <cell r="D88">
            <v>1140059951</v>
          </cell>
        </row>
        <row r="89">
          <cell r="B89" t="str">
            <v>C14</v>
          </cell>
          <cell r="D89">
            <v>1140048462</v>
          </cell>
        </row>
        <row r="90">
          <cell r="B90" t="str">
            <v>C14</v>
          </cell>
          <cell r="D90">
            <v>1100001744</v>
          </cell>
        </row>
        <row r="91">
          <cell r="B91" t="str">
            <v>C14</v>
          </cell>
          <cell r="D91">
            <v>1140046762</v>
          </cell>
        </row>
        <row r="92">
          <cell r="B92" t="str">
            <v>C14</v>
          </cell>
          <cell r="D92">
            <v>1140044383</v>
          </cell>
        </row>
        <row r="93">
          <cell r="B93" t="str">
            <v>C14</v>
          </cell>
          <cell r="D93">
            <v>1140046763</v>
          </cell>
        </row>
        <row r="94">
          <cell r="B94" t="str">
            <v>C14</v>
          </cell>
          <cell r="D94">
            <v>1100000128</v>
          </cell>
        </row>
        <row r="95">
          <cell r="B95" t="str">
            <v>C14</v>
          </cell>
          <cell r="D95">
            <v>1140060328</v>
          </cell>
        </row>
        <row r="96">
          <cell r="B96" t="str">
            <v>C14</v>
          </cell>
          <cell r="D96">
            <v>1100003021</v>
          </cell>
        </row>
        <row r="97">
          <cell r="B97" t="str">
            <v>C14</v>
          </cell>
          <cell r="D97">
            <v>1130744217</v>
          </cell>
        </row>
        <row r="98">
          <cell r="B98" t="str">
            <v>C14</v>
          </cell>
          <cell r="D98">
            <v>1100001803</v>
          </cell>
        </row>
        <row r="99">
          <cell r="B99" t="str">
            <v>C14</v>
          </cell>
          <cell r="D99">
            <v>1140046764</v>
          </cell>
        </row>
        <row r="100">
          <cell r="B100" t="str">
            <v>C14</v>
          </cell>
          <cell r="D100">
            <v>1140045936</v>
          </cell>
        </row>
        <row r="101">
          <cell r="B101" t="str">
            <v>C14</v>
          </cell>
          <cell r="D101">
            <v>1130740322</v>
          </cell>
        </row>
        <row r="102">
          <cell r="B102" t="str">
            <v>C14</v>
          </cell>
          <cell r="D102">
            <v>1140045286</v>
          </cell>
        </row>
        <row r="103">
          <cell r="B103" t="str">
            <v>C14</v>
          </cell>
          <cell r="D103">
            <v>1140039375</v>
          </cell>
        </row>
        <row r="104">
          <cell r="B104" t="str">
            <v>C14</v>
          </cell>
          <cell r="D104">
            <v>1100001805</v>
          </cell>
        </row>
        <row r="105">
          <cell r="B105" t="str">
            <v>C14</v>
          </cell>
          <cell r="D105">
            <v>1140020230</v>
          </cell>
        </row>
        <row r="106">
          <cell r="B106" t="str">
            <v>C14</v>
          </cell>
          <cell r="D106">
            <v>1140045939</v>
          </cell>
        </row>
        <row r="107">
          <cell r="B107" t="str">
            <v>C14</v>
          </cell>
          <cell r="D107">
            <v>1140041735</v>
          </cell>
        </row>
        <row r="108">
          <cell r="B108" t="str">
            <v>C14</v>
          </cell>
          <cell r="D108">
            <v>1100000021</v>
          </cell>
        </row>
        <row r="109">
          <cell r="B109" t="str">
            <v>C14</v>
          </cell>
          <cell r="D109">
            <v>1130743862</v>
          </cell>
        </row>
        <row r="110">
          <cell r="B110" t="str">
            <v>C14</v>
          </cell>
          <cell r="D110">
            <v>1140002461</v>
          </cell>
        </row>
        <row r="111">
          <cell r="D111">
            <v>1140040189</v>
          </cell>
        </row>
        <row r="112">
          <cell r="D112">
            <v>1100003034</v>
          </cell>
        </row>
        <row r="113">
          <cell r="D113">
            <v>1140002412</v>
          </cell>
        </row>
        <row r="114">
          <cell r="D114">
            <v>1100003030</v>
          </cell>
        </row>
        <row r="115">
          <cell r="D115">
            <v>1100000020</v>
          </cell>
        </row>
        <row r="116">
          <cell r="D116">
            <v>1140001023</v>
          </cell>
        </row>
        <row r="117">
          <cell r="D117">
            <v>1100003007</v>
          </cell>
        </row>
        <row r="118">
          <cell r="D118">
            <v>1130743533</v>
          </cell>
        </row>
        <row r="119">
          <cell r="D119">
            <v>1140049167</v>
          </cell>
        </row>
        <row r="120">
          <cell r="D120">
            <v>1140001071</v>
          </cell>
        </row>
        <row r="121">
          <cell r="D121">
            <v>1140001074</v>
          </cell>
        </row>
        <row r="122">
          <cell r="D122">
            <v>1140048477</v>
          </cell>
        </row>
        <row r="123">
          <cell r="D123">
            <v>1100003033</v>
          </cell>
        </row>
        <row r="124">
          <cell r="D124">
            <v>1140048752</v>
          </cell>
        </row>
        <row r="125">
          <cell r="D125">
            <v>1130743910</v>
          </cell>
        </row>
        <row r="126">
          <cell r="D126">
            <v>1140032200</v>
          </cell>
        </row>
        <row r="127">
          <cell r="D127">
            <v>1140001125</v>
          </cell>
        </row>
        <row r="128">
          <cell r="D128">
            <v>1140040772</v>
          </cell>
        </row>
        <row r="129">
          <cell r="D129">
            <v>1130742508</v>
          </cell>
        </row>
        <row r="130">
          <cell r="D130">
            <v>1140020304</v>
          </cell>
        </row>
        <row r="131">
          <cell r="D131">
            <v>1140041740</v>
          </cell>
        </row>
        <row r="132">
          <cell r="D132">
            <v>1140048747</v>
          </cell>
        </row>
        <row r="133">
          <cell r="D133">
            <v>1140032197</v>
          </cell>
        </row>
        <row r="134">
          <cell r="D134">
            <v>1140039389</v>
          </cell>
        </row>
        <row r="135">
          <cell r="D135">
            <v>1140060330</v>
          </cell>
        </row>
        <row r="136">
          <cell r="D136">
            <v>1140044708</v>
          </cell>
        </row>
        <row r="137">
          <cell r="D137">
            <v>1140035907</v>
          </cell>
        </row>
        <row r="138">
          <cell r="D138">
            <v>1100000194</v>
          </cell>
        </row>
        <row r="139">
          <cell r="D139">
            <v>1140010302</v>
          </cell>
        </row>
        <row r="140">
          <cell r="D140">
            <v>1140032457</v>
          </cell>
        </row>
        <row r="141">
          <cell r="D141">
            <v>1140046766</v>
          </cell>
        </row>
        <row r="142">
          <cell r="D142">
            <v>1140048935</v>
          </cell>
        </row>
        <row r="143">
          <cell r="D143">
            <v>1140001268</v>
          </cell>
        </row>
        <row r="144">
          <cell r="D144">
            <v>1140001269</v>
          </cell>
        </row>
        <row r="145">
          <cell r="D145">
            <v>1130740231</v>
          </cell>
        </row>
        <row r="146">
          <cell r="D146">
            <v>1130744394</v>
          </cell>
        </row>
        <row r="147">
          <cell r="D147">
            <v>1130742511</v>
          </cell>
        </row>
        <row r="148">
          <cell r="D148">
            <v>1140040027</v>
          </cell>
        </row>
        <row r="149">
          <cell r="D149">
            <v>1140039397</v>
          </cell>
        </row>
        <row r="150">
          <cell r="D150">
            <v>1140035915</v>
          </cell>
        </row>
        <row r="151">
          <cell r="D151">
            <v>1130744487</v>
          </cell>
        </row>
        <row r="152">
          <cell r="D152">
            <v>1130744216</v>
          </cell>
        </row>
        <row r="153">
          <cell r="D153">
            <v>1140001399</v>
          </cell>
        </row>
        <row r="154">
          <cell r="D154">
            <v>1140020430</v>
          </cell>
        </row>
        <row r="155">
          <cell r="D155">
            <v>1130742407</v>
          </cell>
        </row>
        <row r="156">
          <cell r="D156">
            <v>1140035932</v>
          </cell>
        </row>
        <row r="157">
          <cell r="D157">
            <v>1100002163</v>
          </cell>
        </row>
        <row r="158">
          <cell r="D158">
            <v>1140042431</v>
          </cell>
        </row>
        <row r="159">
          <cell r="D159">
            <v>1140021551</v>
          </cell>
        </row>
        <row r="160">
          <cell r="D160">
            <v>1140045964</v>
          </cell>
        </row>
        <row r="161">
          <cell r="D161">
            <v>1140040776</v>
          </cell>
        </row>
        <row r="162">
          <cell r="D162">
            <v>1130744241</v>
          </cell>
        </row>
        <row r="163">
          <cell r="D163">
            <v>1140035941</v>
          </cell>
        </row>
        <row r="164">
          <cell r="D164">
            <v>1100000078</v>
          </cell>
        </row>
        <row r="165">
          <cell r="D165">
            <v>1140059930</v>
          </cell>
        </row>
        <row r="166">
          <cell r="D166">
            <v>1140035947</v>
          </cell>
        </row>
        <row r="167">
          <cell r="D167">
            <v>1140046917</v>
          </cell>
        </row>
        <row r="168">
          <cell r="D168">
            <v>1140048905</v>
          </cell>
        </row>
        <row r="169">
          <cell r="D169">
            <v>1140049174</v>
          </cell>
        </row>
        <row r="170">
          <cell r="D170">
            <v>1140035950</v>
          </cell>
        </row>
        <row r="171">
          <cell r="D171">
            <v>1140001550</v>
          </cell>
        </row>
        <row r="172">
          <cell r="D172">
            <v>1140010401</v>
          </cell>
        </row>
        <row r="173">
          <cell r="D173">
            <v>1100000195</v>
          </cell>
        </row>
        <row r="174">
          <cell r="D174">
            <v>1140011334</v>
          </cell>
        </row>
        <row r="175">
          <cell r="D175">
            <v>1140035954</v>
          </cell>
        </row>
        <row r="176">
          <cell r="D176">
            <v>1100002708</v>
          </cell>
        </row>
        <row r="177">
          <cell r="D177">
            <v>1100001910</v>
          </cell>
        </row>
        <row r="178">
          <cell r="D178">
            <v>1100000014</v>
          </cell>
        </row>
        <row r="179">
          <cell r="D179">
            <v>1140001632</v>
          </cell>
        </row>
        <row r="180">
          <cell r="D180">
            <v>1140047384</v>
          </cell>
        </row>
        <row r="181">
          <cell r="D181">
            <v>1130743697</v>
          </cell>
        </row>
        <row r="182">
          <cell r="D182">
            <v>1140039415</v>
          </cell>
        </row>
        <row r="183">
          <cell r="D183">
            <v>1140045977</v>
          </cell>
        </row>
        <row r="184">
          <cell r="D184">
            <v>1100000009</v>
          </cell>
        </row>
        <row r="185">
          <cell r="D185">
            <v>1140048756</v>
          </cell>
        </row>
        <row r="186">
          <cell r="D186">
            <v>1130743917</v>
          </cell>
        </row>
        <row r="187">
          <cell r="D187">
            <v>1100002641</v>
          </cell>
        </row>
        <row r="188">
          <cell r="D188">
            <v>1130742793</v>
          </cell>
        </row>
        <row r="189">
          <cell r="D189">
            <v>1140001745</v>
          </cell>
        </row>
        <row r="190">
          <cell r="D190">
            <v>1100000589</v>
          </cell>
        </row>
        <row r="191">
          <cell r="D191">
            <v>1100003014</v>
          </cell>
        </row>
        <row r="192">
          <cell r="D192">
            <v>1140001765</v>
          </cell>
        </row>
        <row r="193">
          <cell r="D193">
            <v>1140041752</v>
          </cell>
        </row>
        <row r="194">
          <cell r="D194">
            <v>1100001728</v>
          </cell>
        </row>
        <row r="195">
          <cell r="D195">
            <v>1140046642</v>
          </cell>
        </row>
        <row r="196">
          <cell r="D196">
            <v>1140040228</v>
          </cell>
        </row>
        <row r="197">
          <cell r="D197">
            <v>1130743216</v>
          </cell>
        </row>
        <row r="198">
          <cell r="D198">
            <v>1140059933</v>
          </cell>
        </row>
        <row r="199">
          <cell r="D199">
            <v>1140047393</v>
          </cell>
        </row>
        <row r="200">
          <cell r="D200">
            <v>1130740684</v>
          </cell>
        </row>
        <row r="201">
          <cell r="D201">
            <v>1140044587</v>
          </cell>
        </row>
        <row r="202">
          <cell r="D202">
            <v>1140046641</v>
          </cell>
        </row>
        <row r="203">
          <cell r="D203">
            <v>1140044805</v>
          </cell>
        </row>
        <row r="204">
          <cell r="D204">
            <v>1140043661</v>
          </cell>
        </row>
        <row r="205">
          <cell r="D205">
            <v>1140046502</v>
          </cell>
        </row>
        <row r="206">
          <cell r="D206">
            <v>1100003086</v>
          </cell>
        </row>
        <row r="207">
          <cell r="D207">
            <v>1140059948</v>
          </cell>
        </row>
        <row r="208">
          <cell r="D208">
            <v>1140048758</v>
          </cell>
        </row>
        <row r="209">
          <cell r="D209">
            <v>1100000190</v>
          </cell>
        </row>
        <row r="210">
          <cell r="D210">
            <v>1140001994</v>
          </cell>
        </row>
        <row r="211">
          <cell r="D211">
            <v>1130743606</v>
          </cell>
        </row>
        <row r="212">
          <cell r="D212">
            <v>1140048523</v>
          </cell>
        </row>
        <row r="213">
          <cell r="D213">
            <v>1140002442</v>
          </cell>
        </row>
        <row r="214">
          <cell r="D214">
            <v>1130740645</v>
          </cell>
        </row>
        <row r="215">
          <cell r="D215">
            <v>1130743531</v>
          </cell>
        </row>
        <row r="216">
          <cell r="D216">
            <v>1100002642</v>
          </cell>
        </row>
        <row r="217">
          <cell r="D217">
            <v>1130744437</v>
          </cell>
        </row>
        <row r="218">
          <cell r="D218">
            <v>1140042631</v>
          </cell>
        </row>
        <row r="219">
          <cell r="D219">
            <v>1140049648</v>
          </cell>
        </row>
        <row r="220">
          <cell r="D220">
            <v>1140033780</v>
          </cell>
        </row>
        <row r="221">
          <cell r="D221">
            <v>1140002118</v>
          </cell>
        </row>
        <row r="222">
          <cell r="D222">
            <v>1140048938</v>
          </cell>
        </row>
        <row r="223">
          <cell r="D223">
            <v>1140002424</v>
          </cell>
        </row>
        <row r="224">
          <cell r="D224">
            <v>1100001991</v>
          </cell>
        </row>
        <row r="225">
          <cell r="D225">
            <v>1100003068</v>
          </cell>
        </row>
        <row r="226">
          <cell r="D226">
            <v>1130742610</v>
          </cell>
        </row>
        <row r="227">
          <cell r="D227">
            <v>1140048932</v>
          </cell>
        </row>
        <row r="228">
          <cell r="D228">
            <v>1100000023</v>
          </cell>
        </row>
        <row r="229">
          <cell r="D229">
            <v>1140010019</v>
          </cell>
        </row>
        <row r="230">
          <cell r="D230">
            <v>1140047411</v>
          </cell>
        </row>
        <row r="231">
          <cell r="D231">
            <v>1140059936</v>
          </cell>
        </row>
        <row r="232">
          <cell r="D232">
            <v>1130743283</v>
          </cell>
        </row>
        <row r="233">
          <cell r="D233">
            <v>1140039442</v>
          </cell>
        </row>
        <row r="234">
          <cell r="D234">
            <v>1100000196</v>
          </cell>
        </row>
        <row r="235">
          <cell r="D235">
            <v>1140043683</v>
          </cell>
        </row>
        <row r="236">
          <cell r="D236">
            <v>1140048313</v>
          </cell>
        </row>
        <row r="237">
          <cell r="D237">
            <v>1140046768</v>
          </cell>
        </row>
        <row r="238">
          <cell r="D238">
            <v>1140036004</v>
          </cell>
        </row>
        <row r="239">
          <cell r="D239">
            <v>1140059947</v>
          </cell>
        </row>
        <row r="240">
          <cell r="D240">
            <v>1140059932</v>
          </cell>
        </row>
        <row r="241">
          <cell r="D241">
            <v>1140044739</v>
          </cell>
        </row>
        <row r="242">
          <cell r="D242">
            <v>1140032189</v>
          </cell>
        </row>
        <row r="243">
          <cell r="D243">
            <v>1140002415</v>
          </cell>
        </row>
        <row r="244">
          <cell r="D244">
            <v>1100000111</v>
          </cell>
        </row>
        <row r="245">
          <cell r="D245">
            <v>1130744020</v>
          </cell>
        </row>
        <row r="246">
          <cell r="D246">
            <v>1140049183</v>
          </cell>
        </row>
        <row r="247">
          <cell r="D247">
            <v>1140060326</v>
          </cell>
        </row>
        <row r="248">
          <cell r="D248">
            <v>1130740230</v>
          </cell>
        </row>
        <row r="249">
          <cell r="D249">
            <v>1140037979</v>
          </cell>
        </row>
        <row r="251">
          <cell r="D251">
            <v>1130740687</v>
          </cell>
        </row>
        <row r="252">
          <cell r="D252">
            <v>1100003042</v>
          </cell>
        </row>
        <row r="253">
          <cell r="B253" t="str">
            <v>C17</v>
          </cell>
          <cell r="D253">
            <v>1140002427</v>
          </cell>
        </row>
        <row r="254">
          <cell r="B254" t="str">
            <v>C17</v>
          </cell>
          <cell r="D254">
            <v>1140047744</v>
          </cell>
        </row>
        <row r="255">
          <cell r="B255" t="str">
            <v>C17</v>
          </cell>
          <cell r="D255">
            <v>1130743607</v>
          </cell>
        </row>
        <row r="256">
          <cell r="B256" t="str">
            <v>C17</v>
          </cell>
          <cell r="D256">
            <v>1140002431</v>
          </cell>
        </row>
        <row r="257">
          <cell r="B257" t="str">
            <v>C17</v>
          </cell>
          <cell r="D257">
            <v>1140035018</v>
          </cell>
        </row>
        <row r="258">
          <cell r="B258" t="str">
            <v>C17</v>
          </cell>
          <cell r="D258">
            <v>1140021550</v>
          </cell>
        </row>
        <row r="259">
          <cell r="B259" t="str">
            <v>C17</v>
          </cell>
          <cell r="D259">
            <v>1140039383</v>
          </cell>
        </row>
        <row r="260">
          <cell r="B260" t="str">
            <v>C17</v>
          </cell>
          <cell r="D260">
            <v>1140045416</v>
          </cell>
        </row>
        <row r="261">
          <cell r="B261" t="str">
            <v>C17</v>
          </cell>
          <cell r="D261">
            <v>1140040208</v>
          </cell>
        </row>
        <row r="262">
          <cell r="B262" t="str">
            <v>C17</v>
          </cell>
          <cell r="D262">
            <v>1140043642</v>
          </cell>
        </row>
        <row r="263">
          <cell r="B263" t="str">
            <v>C17</v>
          </cell>
          <cell r="D263">
            <v>1140021551</v>
          </cell>
        </row>
        <row r="264">
          <cell r="B264" t="str">
            <v>C17</v>
          </cell>
          <cell r="D264">
            <v>1140048776</v>
          </cell>
        </row>
        <row r="265">
          <cell r="B265" t="str">
            <v>C17</v>
          </cell>
          <cell r="D265">
            <v>1100002708</v>
          </cell>
        </row>
        <row r="266">
          <cell r="B266" t="str">
            <v>C17</v>
          </cell>
          <cell r="D266">
            <v>1140044805</v>
          </cell>
        </row>
        <row r="267">
          <cell r="B267" t="str">
            <v>C17</v>
          </cell>
          <cell r="D267">
            <v>1140041951</v>
          </cell>
        </row>
        <row r="268">
          <cell r="B268" t="str">
            <v>C17</v>
          </cell>
          <cell r="D268">
            <v>1140048313</v>
          </cell>
        </row>
        <row r="269">
          <cell r="B269" t="str">
            <v>C17</v>
          </cell>
          <cell r="D269">
            <v>1140061188</v>
          </cell>
        </row>
        <row r="270">
          <cell r="B270" t="str">
            <v>C17</v>
          </cell>
          <cell r="D270">
            <v>1140061196</v>
          </cell>
        </row>
        <row r="271">
          <cell r="B271" t="str">
            <v>C17</v>
          </cell>
          <cell r="D271">
            <v>1140045998</v>
          </cell>
        </row>
        <row r="272">
          <cell r="B272" t="str">
            <v>C17</v>
          </cell>
          <cell r="D272">
            <v>1140061221</v>
          </cell>
        </row>
        <row r="273">
          <cell r="D273">
            <v>1140061220</v>
          </cell>
        </row>
        <row r="274">
          <cell r="D274">
            <v>1140060530</v>
          </cell>
        </row>
        <row r="275">
          <cell r="D275">
            <v>1140062518</v>
          </cell>
        </row>
        <row r="276">
          <cell r="D276">
            <v>1140049078</v>
          </cell>
        </row>
        <row r="277">
          <cell r="B277" t="str">
            <v>C17</v>
          </cell>
          <cell r="D277">
            <v>1140059930</v>
          </cell>
        </row>
        <row r="278">
          <cell r="D278">
            <v>1140048895</v>
          </cell>
        </row>
        <row r="279">
          <cell r="D279">
            <v>1140062519</v>
          </cell>
        </row>
        <row r="280">
          <cell r="D280">
            <v>1140048895</v>
          </cell>
        </row>
        <row r="281">
          <cell r="D281">
            <v>1140062519</v>
          </cell>
        </row>
        <row r="282">
          <cell r="D282">
            <v>1140049162</v>
          </cell>
        </row>
        <row r="283">
          <cell r="D283">
            <v>1140048495</v>
          </cell>
        </row>
        <row r="284">
          <cell r="D284">
            <v>1140061660</v>
          </cell>
        </row>
        <row r="285">
          <cell r="D285">
            <v>1140001987</v>
          </cell>
        </row>
        <row r="286">
          <cell r="D286">
            <v>1140061660</v>
          </cell>
        </row>
        <row r="287">
          <cell r="D287">
            <v>1140061197</v>
          </cell>
        </row>
      </sheetData>
      <sheetData sheetId="2"/>
      <sheetData sheetId="3">
        <row r="1">
          <cell r="B1" t="str">
            <v>Acct rep</v>
          </cell>
        </row>
        <row r="2">
          <cell r="B2" t="str">
            <v>Jap Wiehauw</v>
          </cell>
        </row>
        <row r="3">
          <cell r="B3" t="str">
            <v>Laurencia L Hidayati</v>
          </cell>
        </row>
        <row r="4">
          <cell r="B4" t="str">
            <v>Allen Qi</v>
          </cell>
        </row>
        <row r="5">
          <cell r="B5" t="str">
            <v>James KW Lee</v>
          </cell>
        </row>
        <row r="6">
          <cell r="B6" t="str">
            <v>Lay San Suzanne Looi</v>
          </cell>
        </row>
        <row r="7">
          <cell r="B7" t="str">
            <v>Vincent Hee</v>
          </cell>
        </row>
        <row r="8">
          <cell r="B8" t="str">
            <v>Ida Evina Ong</v>
          </cell>
        </row>
        <row r="9">
          <cell r="B9" t="str">
            <v>Maria Regina Rea</v>
          </cell>
        </row>
        <row r="10">
          <cell r="B10" t="str">
            <v>Alica Goh</v>
          </cell>
        </row>
        <row r="11">
          <cell r="B11" t="str">
            <v>Yan Lin Seet</v>
          </cell>
        </row>
        <row r="12">
          <cell r="B12" t="str">
            <v>Boonyakied Sutangongun</v>
          </cell>
        </row>
        <row r="13">
          <cell r="B13" t="str">
            <v>Kajonkiat Aramratsameekul</v>
          </cell>
        </row>
        <row r="14">
          <cell r="B14" t="str">
            <v>Kreangsak Netayavijitr</v>
          </cell>
        </row>
        <row r="15">
          <cell r="B15" t="str">
            <v>Nuttapong Laosatirawong</v>
          </cell>
        </row>
        <row r="16">
          <cell r="B16" t="str">
            <v>Parin Piamthipmanus</v>
          </cell>
        </row>
        <row r="17">
          <cell r="B17" t="str">
            <v>Saroj Tangsiriporn</v>
          </cell>
        </row>
        <row r="18">
          <cell r="B18" t="str">
            <v>Sudarat Soonthornpranich</v>
          </cell>
        </row>
        <row r="19">
          <cell r="B19" t="str">
            <v>Hanh Le</v>
          </cell>
        </row>
        <row r="20">
          <cell r="B20" t="str">
            <v>Hoang Dong Nguyen</v>
          </cell>
        </row>
        <row r="21">
          <cell r="B21" t="str">
            <v>Hung Lai Quang</v>
          </cell>
        </row>
        <row r="22">
          <cell r="B22" t="str">
            <v>Candice Yin</v>
          </cell>
        </row>
        <row r="23">
          <cell r="B23" t="str">
            <v>Yat Loong Khan</v>
          </cell>
        </row>
        <row r="24">
          <cell r="B24" t="str">
            <v>Linda Lee</v>
          </cell>
        </row>
      </sheetData>
      <sheetData sheetId="4"/>
      <sheetData sheetId="5" refreshError="1"/>
      <sheetData sheetId="6"/>
      <sheetData sheetId="7"/>
      <sheetData sheetId="8"/>
      <sheetData sheetId="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List"/>
      <sheetName val="Roadmap"/>
      <sheetName val="Express Transition"/>
      <sheetName val="Street Value"/>
      <sheetName val="PFV Summary"/>
      <sheetName val="Model"/>
      <sheetName val="Consumer"/>
      <sheetName val="April Express"/>
      <sheetName val="Sheet1"/>
      <sheetName val="Lenovo PFV 081505"/>
    </sheetNames>
    <sheetDataSet>
      <sheetData sheetId="0" refreshError="1"/>
      <sheetData sheetId="1" refreshError="1"/>
      <sheetData sheetId="2" refreshError="1"/>
      <sheetData sheetId="3" refreshError="1">
        <row r="1">
          <cell r="B1" t="str">
            <v>PFV Street Values ($) - ALL  Desktops</v>
          </cell>
          <cell r="C1">
            <v>1</v>
          </cell>
        </row>
        <row r="2">
          <cell r="B2" t="str">
            <v>Express/A Series</v>
          </cell>
          <cell r="C2" t="str">
            <v xml:space="preserve">AP Delta </v>
          </cell>
          <cell r="D2" t="str">
            <v>AP Delta</v>
          </cell>
          <cell r="E2" t="str">
            <v>M/S Series</v>
          </cell>
          <cell r="F2" t="str">
            <v>Cost BB</v>
          </cell>
          <cell r="G2" t="str">
            <v>Cost BB</v>
          </cell>
          <cell r="H2" t="str">
            <v>AP</v>
          </cell>
          <cell r="I2" t="str">
            <v>AP</v>
          </cell>
          <cell r="J2" t="str">
            <v xml:space="preserve">Market </v>
          </cell>
        </row>
        <row r="3">
          <cell r="C3" t="str">
            <v>US$</v>
          </cell>
          <cell r="D3" t="str">
            <v>A$ Inc GST</v>
          </cell>
          <cell r="F3" t="str">
            <v>US$</v>
          </cell>
          <cell r="G3" t="str">
            <v>AU$</v>
          </cell>
          <cell r="H3" t="str">
            <v>US$</v>
          </cell>
          <cell r="I3" t="str">
            <v>AU$</v>
          </cell>
          <cell r="J3" t="str">
            <v>AU$</v>
          </cell>
        </row>
        <row r="4">
          <cell r="A4" t="str">
            <v>Processors</v>
          </cell>
        </row>
        <row r="5">
          <cell r="A5" t="str">
            <v>AMD Sem 3000</v>
          </cell>
          <cell r="B5">
            <v>520</v>
          </cell>
        </row>
        <row r="6">
          <cell r="A6" t="str">
            <v>AMD Sem 3200</v>
          </cell>
          <cell r="B6">
            <v>570</v>
          </cell>
        </row>
        <row r="7">
          <cell r="A7" t="str">
            <v>AMD Ath 3200</v>
          </cell>
          <cell r="B7">
            <v>670</v>
          </cell>
        </row>
        <row r="12">
          <cell r="A12" t="str">
            <v>325 Cel 2.53</v>
          </cell>
          <cell r="B12">
            <v>450</v>
          </cell>
          <cell r="E12">
            <v>450</v>
          </cell>
          <cell r="F12">
            <v>78.36</v>
          </cell>
          <cell r="G12">
            <v>105.89189189189189</v>
          </cell>
          <cell r="H12">
            <v>79.676800000000014</v>
          </cell>
          <cell r="I12">
            <v>107.67135135135138</v>
          </cell>
        </row>
        <row r="13">
          <cell r="A13" t="str">
            <v>330 Cel 2.66</v>
          </cell>
          <cell r="B13">
            <v>500</v>
          </cell>
          <cell r="E13">
            <v>500</v>
          </cell>
          <cell r="F13">
            <v>84.53</v>
          </cell>
          <cell r="G13">
            <v>114.22972972972973</v>
          </cell>
          <cell r="H13">
            <v>94.928400000000011</v>
          </cell>
          <cell r="I13">
            <v>128.28162162162164</v>
          </cell>
          <cell r="J13">
            <v>169</v>
          </cell>
        </row>
        <row r="14">
          <cell r="A14" t="str">
            <v>335 Cel 2.8</v>
          </cell>
          <cell r="B14">
            <v>550</v>
          </cell>
          <cell r="E14">
            <v>575</v>
          </cell>
          <cell r="F14">
            <v>94.81</v>
          </cell>
          <cell r="G14">
            <v>128.12162162162161</v>
          </cell>
          <cell r="H14">
            <v>120.096</v>
          </cell>
          <cell r="I14">
            <v>162.29189189189191</v>
          </cell>
          <cell r="J14">
            <v>189</v>
          </cell>
        </row>
        <row r="15">
          <cell r="A15" t="str">
            <v>336 Cel 2.8</v>
          </cell>
          <cell r="B15">
            <v>550</v>
          </cell>
          <cell r="E15">
            <v>575</v>
          </cell>
          <cell r="F15">
            <v>94.81</v>
          </cell>
          <cell r="G15">
            <v>128.12162162162161</v>
          </cell>
          <cell r="H15">
            <v>120.096</v>
          </cell>
          <cell r="I15">
            <v>162.29189189189191</v>
          </cell>
          <cell r="J15">
            <v>189</v>
          </cell>
        </row>
        <row r="16">
          <cell r="A16" t="str">
            <v>341 Cel 2.93</v>
          </cell>
          <cell r="B16">
            <v>600</v>
          </cell>
          <cell r="E16">
            <v>600</v>
          </cell>
          <cell r="F16">
            <v>109.19</v>
          </cell>
          <cell r="G16">
            <v>147.55405405405406</v>
          </cell>
          <cell r="H16">
            <v>150</v>
          </cell>
          <cell r="I16">
            <v>202.70270270270271</v>
          </cell>
          <cell r="J16">
            <v>219</v>
          </cell>
        </row>
        <row r="17">
          <cell r="A17" t="str">
            <v>346 Cel 3.06</v>
          </cell>
          <cell r="B17">
            <v>660</v>
          </cell>
          <cell r="E17">
            <v>660</v>
          </cell>
          <cell r="F17">
            <v>119.47</v>
          </cell>
          <cell r="G17">
            <v>161.44594594594594</v>
          </cell>
          <cell r="H17">
            <v>165</v>
          </cell>
          <cell r="I17">
            <v>222.97297297297297</v>
          </cell>
          <cell r="J17">
            <v>196</v>
          </cell>
        </row>
        <row r="18">
          <cell r="A18" t="str">
            <v>516 P4 2.93</v>
          </cell>
          <cell r="B18">
            <v>700</v>
          </cell>
          <cell r="E18">
            <v>700</v>
          </cell>
          <cell r="F18">
            <v>119</v>
          </cell>
          <cell r="G18">
            <v>160.81081081081081</v>
          </cell>
          <cell r="H18">
            <v>219.5925</v>
          </cell>
          <cell r="I18">
            <v>296.74662162162161</v>
          </cell>
        </row>
        <row r="19">
          <cell r="A19" t="str">
            <v>P4 2.93</v>
          </cell>
          <cell r="B19">
            <v>700</v>
          </cell>
          <cell r="E19">
            <v>700</v>
          </cell>
          <cell r="F19">
            <v>139</v>
          </cell>
          <cell r="G19">
            <v>187.83783783783784</v>
          </cell>
          <cell r="H19">
            <v>219.5925</v>
          </cell>
          <cell r="I19">
            <v>296.74662162162161</v>
          </cell>
        </row>
        <row r="20">
          <cell r="A20" t="str">
            <v>519 P4 3.06</v>
          </cell>
          <cell r="B20">
            <v>750</v>
          </cell>
        </row>
        <row r="21">
          <cell r="A21" t="str">
            <v>P4 3.06</v>
          </cell>
          <cell r="B21">
            <v>750</v>
          </cell>
        </row>
        <row r="22">
          <cell r="A22" t="str">
            <v>520 P4 2.8</v>
          </cell>
          <cell r="B22">
            <v>750</v>
          </cell>
          <cell r="E22">
            <v>750</v>
          </cell>
          <cell r="F22">
            <v>170.85</v>
          </cell>
          <cell r="G22">
            <v>230.87837837837839</v>
          </cell>
          <cell r="H22">
            <v>229.935</v>
          </cell>
          <cell r="I22">
            <v>310.72297297297297</v>
          </cell>
          <cell r="J22">
            <v>315</v>
          </cell>
        </row>
        <row r="23">
          <cell r="A23" t="str">
            <v>820 P4 2.8</v>
          </cell>
          <cell r="B23">
            <v>850</v>
          </cell>
          <cell r="E23">
            <v>850</v>
          </cell>
          <cell r="F23">
            <v>231.21</v>
          </cell>
          <cell r="G23">
            <v>312.44594594594594</v>
          </cell>
          <cell r="I23">
            <v>365</v>
          </cell>
        </row>
        <row r="24">
          <cell r="A24" t="str">
            <v>830 P4 3.0</v>
          </cell>
          <cell r="B24">
            <v>920</v>
          </cell>
        </row>
        <row r="25">
          <cell r="A25" t="str">
            <v>P4 3.0</v>
          </cell>
          <cell r="B25">
            <v>785</v>
          </cell>
          <cell r="E25">
            <v>800</v>
          </cell>
          <cell r="F25">
            <v>186.26</v>
          </cell>
          <cell r="G25">
            <v>251.70270270270268</v>
          </cell>
          <cell r="H25">
            <v>254.91</v>
          </cell>
          <cell r="I25">
            <v>344.47297297297297</v>
          </cell>
          <cell r="J25">
            <v>359</v>
          </cell>
        </row>
        <row r="26">
          <cell r="A26" t="str">
            <v>530 P4 3.0</v>
          </cell>
          <cell r="B26">
            <v>785</v>
          </cell>
          <cell r="E26">
            <v>800</v>
          </cell>
          <cell r="F26">
            <v>186.26</v>
          </cell>
          <cell r="G26">
            <v>251.70270270270268</v>
          </cell>
          <cell r="H26">
            <v>254.91</v>
          </cell>
          <cell r="I26">
            <v>344.47297297297297</v>
          </cell>
          <cell r="J26">
            <v>359</v>
          </cell>
        </row>
        <row r="27">
          <cell r="A27" t="str">
            <v>P4 3.0/800</v>
          </cell>
          <cell r="B27">
            <v>785</v>
          </cell>
          <cell r="E27">
            <v>800</v>
          </cell>
          <cell r="F27">
            <v>186.26</v>
          </cell>
          <cell r="G27">
            <v>251.70270270270268</v>
          </cell>
          <cell r="H27">
            <v>254.91</v>
          </cell>
          <cell r="I27">
            <v>344.47297297297297</v>
          </cell>
          <cell r="J27">
            <v>359</v>
          </cell>
        </row>
        <row r="28">
          <cell r="A28" t="str">
            <v>531 P4 3.0</v>
          </cell>
          <cell r="B28">
            <v>785</v>
          </cell>
          <cell r="E28">
            <v>800</v>
          </cell>
          <cell r="F28">
            <v>186.26</v>
          </cell>
          <cell r="G28">
            <v>251.70270270270268</v>
          </cell>
          <cell r="H28">
            <v>254.91</v>
          </cell>
          <cell r="I28">
            <v>344.47297297297297</v>
          </cell>
          <cell r="J28">
            <v>359</v>
          </cell>
        </row>
        <row r="29">
          <cell r="A29" t="str">
            <v>540 P4 3.2</v>
          </cell>
          <cell r="B29">
            <v>850</v>
          </cell>
          <cell r="E29">
            <v>890</v>
          </cell>
          <cell r="F29">
            <v>217.09</v>
          </cell>
          <cell r="G29">
            <v>293.3648648648649</v>
          </cell>
          <cell r="H29">
            <v>289.74</v>
          </cell>
          <cell r="I29">
            <v>391.54054054054058</v>
          </cell>
          <cell r="J29">
            <v>419</v>
          </cell>
        </row>
        <row r="30">
          <cell r="A30" t="str">
            <v>P4 3.2</v>
          </cell>
          <cell r="B30">
            <v>850</v>
          </cell>
          <cell r="E30">
            <v>890</v>
          </cell>
          <cell r="F30">
            <v>217.09</v>
          </cell>
          <cell r="G30">
            <v>293.3648648648649</v>
          </cell>
          <cell r="H30">
            <v>289.74</v>
          </cell>
          <cell r="I30">
            <v>391.54054054054058</v>
          </cell>
          <cell r="J30">
            <v>419</v>
          </cell>
        </row>
        <row r="31">
          <cell r="A31" t="str">
            <v>541 P4 3.2</v>
          </cell>
          <cell r="B31">
            <v>850</v>
          </cell>
          <cell r="E31">
            <v>890</v>
          </cell>
          <cell r="F31">
            <v>217.09</v>
          </cell>
          <cell r="G31">
            <v>293.3648648648649</v>
          </cell>
          <cell r="H31">
            <v>289.74</v>
          </cell>
          <cell r="I31">
            <v>391.54054054054058</v>
          </cell>
          <cell r="J31">
            <v>419</v>
          </cell>
        </row>
        <row r="32">
          <cell r="A32" t="str">
            <v>550 P4 3.4</v>
          </cell>
          <cell r="B32">
            <v>1000</v>
          </cell>
          <cell r="E32">
            <v>1000</v>
          </cell>
          <cell r="F32">
            <v>274.64</v>
          </cell>
          <cell r="G32">
            <v>371.1351351351351</v>
          </cell>
          <cell r="H32">
            <v>385.4</v>
          </cell>
          <cell r="I32">
            <v>520.81081081081084</v>
          </cell>
          <cell r="J32">
            <v>539</v>
          </cell>
        </row>
        <row r="33">
          <cell r="A33" t="str">
            <v>551 P4 3.4</v>
          </cell>
          <cell r="B33">
            <v>1000</v>
          </cell>
          <cell r="E33">
            <v>1000</v>
          </cell>
          <cell r="F33">
            <v>274.64</v>
          </cell>
          <cell r="G33">
            <v>371.1351351351351</v>
          </cell>
          <cell r="H33">
            <v>385.4</v>
          </cell>
          <cell r="I33">
            <v>520.81081081081084</v>
          </cell>
          <cell r="J33">
            <v>539</v>
          </cell>
        </row>
        <row r="34">
          <cell r="A34" t="str">
            <v>P4 3.4</v>
          </cell>
          <cell r="B34">
            <v>1000</v>
          </cell>
          <cell r="E34">
            <v>1000</v>
          </cell>
          <cell r="F34">
            <v>274.64</v>
          </cell>
          <cell r="G34">
            <v>371.1351351351351</v>
          </cell>
          <cell r="H34">
            <v>385.4</v>
          </cell>
          <cell r="I34">
            <v>520.81081081081084</v>
          </cell>
          <cell r="J34">
            <v>539</v>
          </cell>
        </row>
        <row r="35">
          <cell r="A35" t="str">
            <v>630 P4 3.0</v>
          </cell>
          <cell r="B35">
            <v>800</v>
          </cell>
          <cell r="E35">
            <v>940</v>
          </cell>
          <cell r="F35">
            <v>222.23</v>
          </cell>
          <cell r="G35">
            <v>300.31081081081078</v>
          </cell>
          <cell r="H35">
            <v>314.5</v>
          </cell>
          <cell r="I35">
            <v>425</v>
          </cell>
          <cell r="J35">
            <v>449</v>
          </cell>
        </row>
        <row r="36">
          <cell r="A36" t="str">
            <v>640 P4 3.2</v>
          </cell>
          <cell r="B36">
            <v>865</v>
          </cell>
          <cell r="E36">
            <v>1020</v>
          </cell>
          <cell r="F36">
            <v>269.5</v>
          </cell>
          <cell r="G36">
            <v>364.18918918918922</v>
          </cell>
          <cell r="H36">
            <v>379.5</v>
          </cell>
          <cell r="I36">
            <v>512.83783783783781</v>
          </cell>
          <cell r="J36">
            <v>449</v>
          </cell>
        </row>
        <row r="37">
          <cell r="A37" t="str">
            <v>P4 630 3.0</v>
          </cell>
          <cell r="B37">
            <v>800</v>
          </cell>
          <cell r="E37">
            <v>940</v>
          </cell>
          <cell r="F37">
            <v>222.23</v>
          </cell>
          <cell r="G37">
            <v>300.31081081081078</v>
          </cell>
          <cell r="H37">
            <v>314.5</v>
          </cell>
          <cell r="I37">
            <v>425</v>
          </cell>
          <cell r="J37">
            <v>449</v>
          </cell>
        </row>
        <row r="38">
          <cell r="A38" t="str">
            <v>P4 640 3.2</v>
          </cell>
          <cell r="B38">
            <v>865</v>
          </cell>
          <cell r="E38">
            <v>1020</v>
          </cell>
          <cell r="F38">
            <v>269.5</v>
          </cell>
          <cell r="G38">
            <v>364.18918918918922</v>
          </cell>
          <cell r="H38">
            <v>379.5</v>
          </cell>
          <cell r="I38">
            <v>512.83783783783781</v>
          </cell>
          <cell r="J38">
            <v>449</v>
          </cell>
        </row>
        <row r="39">
          <cell r="A39" t="str">
            <v>Memory</v>
          </cell>
        </row>
        <row r="40">
          <cell r="A40" t="str">
            <v>256MB</v>
          </cell>
          <cell r="B40">
            <v>0</v>
          </cell>
          <cell r="E40">
            <v>0</v>
          </cell>
          <cell r="F40">
            <v>23.7</v>
          </cell>
          <cell r="G40">
            <v>32.027027027027025</v>
          </cell>
          <cell r="H40">
            <v>33.475530443299284</v>
          </cell>
          <cell r="I40">
            <v>45.237203301755791</v>
          </cell>
          <cell r="J40">
            <v>44</v>
          </cell>
        </row>
        <row r="41">
          <cell r="A41" t="str">
            <v>512MB</v>
          </cell>
          <cell r="B41">
            <v>60</v>
          </cell>
          <cell r="E41">
            <v>80</v>
          </cell>
          <cell r="F41">
            <v>47.4</v>
          </cell>
          <cell r="G41">
            <v>64.054054054054049</v>
          </cell>
          <cell r="H41">
            <v>64.820903319502449</v>
          </cell>
          <cell r="I41">
            <v>87.595815296624934</v>
          </cell>
          <cell r="J41">
            <v>84</v>
          </cell>
        </row>
        <row r="42">
          <cell r="A42" t="str">
            <v>1GB</v>
          </cell>
          <cell r="B42">
            <v>140</v>
          </cell>
          <cell r="E42">
            <v>180</v>
          </cell>
          <cell r="F42">
            <v>97.47</v>
          </cell>
          <cell r="G42">
            <v>131.71621621621622</v>
          </cell>
          <cell r="H42">
            <v>135.03465463614185</v>
          </cell>
          <cell r="I42">
            <v>182.47926302181332</v>
          </cell>
        </row>
        <row r="43">
          <cell r="A43" t="str">
            <v>256MB DDR2</v>
          </cell>
          <cell r="B43">
            <v>0</v>
          </cell>
          <cell r="E43">
            <v>0</v>
          </cell>
          <cell r="F43">
            <v>23.7</v>
          </cell>
          <cell r="G43">
            <v>32.027027027027025</v>
          </cell>
          <cell r="H43">
            <v>40.308679426684414</v>
          </cell>
          <cell r="I43">
            <v>54.471188414438394</v>
          </cell>
          <cell r="J43">
            <v>49</v>
          </cell>
        </row>
        <row r="44">
          <cell r="A44" t="str">
            <v>512MB DDR2</v>
          </cell>
          <cell r="B44">
            <v>60</v>
          </cell>
          <cell r="E44">
            <v>80</v>
          </cell>
          <cell r="F44">
            <v>47.4</v>
          </cell>
          <cell r="G44">
            <v>64.054054054054049</v>
          </cell>
          <cell r="H44">
            <v>75.471405720108024</v>
          </cell>
          <cell r="I44">
            <v>101.98838610825409</v>
          </cell>
          <cell r="J44">
            <v>92</v>
          </cell>
        </row>
        <row r="45">
          <cell r="A45" t="str">
            <v>1GB DDR2</v>
          </cell>
          <cell r="B45">
            <v>140</v>
          </cell>
          <cell r="E45">
            <v>180</v>
          </cell>
          <cell r="F45">
            <v>97.47</v>
          </cell>
          <cell r="G45">
            <v>131.71621621621622</v>
          </cell>
          <cell r="H45">
            <v>154.52339456402163</v>
          </cell>
          <cell r="I45">
            <v>208.8153980594887</v>
          </cell>
          <cell r="J45">
            <v>175</v>
          </cell>
        </row>
        <row r="46">
          <cell r="A46" t="str">
            <v>2GB DDR2</v>
          </cell>
          <cell r="B46">
            <v>280</v>
          </cell>
          <cell r="E46">
            <v>360</v>
          </cell>
          <cell r="F46">
            <v>194.94</v>
          </cell>
          <cell r="G46">
            <v>263.43243243243245</v>
          </cell>
          <cell r="H46">
            <v>309.04678912804326</v>
          </cell>
          <cell r="I46">
            <v>417.6307961189774</v>
          </cell>
          <cell r="J46">
            <v>350</v>
          </cell>
        </row>
        <row r="47">
          <cell r="A47" t="str">
            <v>Graphics</v>
          </cell>
        </row>
        <row r="48">
          <cell r="A48" t="str">
            <v>INTEGRATED</v>
          </cell>
          <cell r="B48">
            <v>0</v>
          </cell>
          <cell r="E48">
            <v>0</v>
          </cell>
          <cell r="F48">
            <v>0</v>
          </cell>
          <cell r="G48">
            <v>0</v>
          </cell>
          <cell r="H48">
            <v>0</v>
          </cell>
          <cell r="I48">
            <v>0</v>
          </cell>
        </row>
        <row r="49">
          <cell r="A49" t="str">
            <v>INT w/DVI</v>
          </cell>
          <cell r="B49">
            <v>20</v>
          </cell>
          <cell r="E49">
            <v>20</v>
          </cell>
          <cell r="F49">
            <v>15.41</v>
          </cell>
          <cell r="G49">
            <v>20.824324324324326</v>
          </cell>
          <cell r="H49">
            <v>15</v>
          </cell>
          <cell r="I49">
            <v>20.27027027027027</v>
          </cell>
        </row>
        <row r="50">
          <cell r="A50" t="str">
            <v>64MB</v>
          </cell>
          <cell r="B50">
            <v>120</v>
          </cell>
          <cell r="E50">
            <v>150</v>
          </cell>
          <cell r="F50">
            <v>59.9</v>
          </cell>
          <cell r="G50">
            <v>80.945945945945951</v>
          </cell>
          <cell r="H50">
            <v>85</v>
          </cell>
          <cell r="I50">
            <v>114.86486486486487</v>
          </cell>
        </row>
        <row r="51">
          <cell r="A51" t="str">
            <v>x300 64MB</v>
          </cell>
          <cell r="B51">
            <v>120</v>
          </cell>
          <cell r="E51">
            <v>150</v>
          </cell>
          <cell r="F51">
            <v>59.9</v>
          </cell>
          <cell r="G51">
            <v>80.945945945945951</v>
          </cell>
          <cell r="H51">
            <v>85</v>
          </cell>
          <cell r="I51">
            <v>114.86486486486487</v>
          </cell>
        </row>
        <row r="52">
          <cell r="A52" t="str">
            <v>6200 64MB</v>
          </cell>
          <cell r="B52">
            <v>120</v>
          </cell>
          <cell r="E52">
            <v>150</v>
          </cell>
          <cell r="F52">
            <v>59.9</v>
          </cell>
          <cell r="G52">
            <v>80.945945945945951</v>
          </cell>
          <cell r="H52">
            <v>85</v>
          </cell>
          <cell r="I52">
            <v>114.86486486486487</v>
          </cell>
        </row>
        <row r="53">
          <cell r="A53" t="str">
            <v>Geforce 6200 256</v>
          </cell>
          <cell r="B53">
            <v>200</v>
          </cell>
        </row>
        <row r="54">
          <cell r="A54" t="str">
            <v>128MB NVIDIA</v>
          </cell>
          <cell r="B54">
            <v>400</v>
          </cell>
          <cell r="E54">
            <v>300</v>
          </cell>
          <cell r="F54">
            <v>161.63</v>
          </cell>
          <cell r="G54">
            <v>218.41891891891891</v>
          </cell>
          <cell r="H54">
            <v>230</v>
          </cell>
          <cell r="I54">
            <v>310.81081081081084</v>
          </cell>
        </row>
        <row r="55">
          <cell r="A55" t="str">
            <v>128MB ATI</v>
          </cell>
          <cell r="B55">
            <v>400</v>
          </cell>
          <cell r="E55">
            <v>300</v>
          </cell>
          <cell r="F55">
            <v>161.63</v>
          </cell>
          <cell r="G55">
            <v>218.41891891891891</v>
          </cell>
          <cell r="H55">
            <v>230</v>
          </cell>
          <cell r="I55">
            <v>310.81081081081084</v>
          </cell>
        </row>
        <row r="56">
          <cell r="A56" t="str">
            <v>256MB ATI</v>
          </cell>
          <cell r="B56">
            <v>425</v>
          </cell>
          <cell r="E56">
            <v>400</v>
          </cell>
          <cell r="F56">
            <v>161.63</v>
          </cell>
          <cell r="G56">
            <v>218.41891891891891</v>
          </cell>
          <cell r="H56">
            <v>460</v>
          </cell>
          <cell r="I56">
            <v>621.62162162162167</v>
          </cell>
        </row>
        <row r="57">
          <cell r="A57" t="str">
            <v>x300 128MB</v>
          </cell>
          <cell r="B57">
            <v>150</v>
          </cell>
          <cell r="E57">
            <v>200</v>
          </cell>
          <cell r="F57">
            <v>53.44</v>
          </cell>
          <cell r="G57">
            <v>72.21621621621621</v>
          </cell>
          <cell r="H57">
            <v>230</v>
          </cell>
          <cell r="I57">
            <v>310.81081081081084</v>
          </cell>
        </row>
        <row r="58">
          <cell r="A58" t="str">
            <v>x600Pro 128MB</v>
          </cell>
          <cell r="B58">
            <v>400</v>
          </cell>
          <cell r="E58">
            <v>300</v>
          </cell>
          <cell r="F58">
            <v>161.63</v>
          </cell>
          <cell r="G58">
            <v>218.41891891891891</v>
          </cell>
          <cell r="H58">
            <v>230</v>
          </cell>
          <cell r="I58">
            <v>310.81081081081084</v>
          </cell>
        </row>
        <row r="59">
          <cell r="A59" t="str">
            <v>x700Pro 128MB</v>
          </cell>
          <cell r="B59">
            <v>400</v>
          </cell>
          <cell r="E59">
            <v>350</v>
          </cell>
          <cell r="F59">
            <v>122.03</v>
          </cell>
          <cell r="G59">
            <v>164.90540540540542</v>
          </cell>
          <cell r="H59">
            <v>230</v>
          </cell>
          <cell r="I59">
            <v>310.81081081081084</v>
          </cell>
        </row>
        <row r="61">
          <cell r="A61" t="str">
            <v xml:space="preserve">Hard Disk Drive </v>
          </cell>
          <cell r="B61" t="str">
            <v xml:space="preserve"> </v>
          </cell>
          <cell r="E61" t="str">
            <v xml:space="preserve"> </v>
          </cell>
        </row>
        <row r="62">
          <cell r="A62" t="str">
            <v>40(5400)</v>
          </cell>
          <cell r="B62">
            <v>0</v>
          </cell>
          <cell r="E62">
            <v>0</v>
          </cell>
          <cell r="F62">
            <v>0</v>
          </cell>
          <cell r="G62">
            <v>0</v>
          </cell>
          <cell r="H62">
            <v>0</v>
          </cell>
          <cell r="I62">
            <v>0</v>
          </cell>
        </row>
        <row r="63">
          <cell r="A63" t="str">
            <v>40(7200)</v>
          </cell>
          <cell r="B63">
            <v>20</v>
          </cell>
          <cell r="E63">
            <v>20</v>
          </cell>
          <cell r="F63">
            <v>45.48</v>
          </cell>
          <cell r="G63">
            <v>61.459459459459453</v>
          </cell>
          <cell r="H63">
            <v>64.838112698222105</v>
          </cell>
          <cell r="I63">
            <v>87.619071213813655</v>
          </cell>
        </row>
        <row r="64">
          <cell r="A64" t="str">
            <v>40 Serial</v>
          </cell>
          <cell r="B64">
            <v>20</v>
          </cell>
          <cell r="E64">
            <v>20</v>
          </cell>
          <cell r="F64">
            <v>45.48</v>
          </cell>
          <cell r="G64">
            <v>61.459459459459453</v>
          </cell>
          <cell r="H64">
            <v>70.367346938775512</v>
          </cell>
          <cell r="I64">
            <v>95.091009376723662</v>
          </cell>
        </row>
        <row r="65">
          <cell r="A65" t="str">
            <v>80(7200)</v>
          </cell>
          <cell r="B65">
            <v>40</v>
          </cell>
          <cell r="E65">
            <v>45</v>
          </cell>
          <cell r="F65">
            <v>50.42</v>
          </cell>
          <cell r="G65">
            <v>68.135135135135144</v>
          </cell>
          <cell r="H65">
            <v>70.33667763794773</v>
          </cell>
          <cell r="I65">
            <v>95.049564375605044</v>
          </cell>
        </row>
        <row r="66">
          <cell r="A66" t="str">
            <v>80 Serial</v>
          </cell>
          <cell r="B66">
            <v>40</v>
          </cell>
          <cell r="E66">
            <v>45</v>
          </cell>
          <cell r="F66">
            <v>50.42</v>
          </cell>
          <cell r="G66">
            <v>68.135135135135144</v>
          </cell>
          <cell r="H66">
            <v>79.993630893250653</v>
          </cell>
          <cell r="I66">
            <v>108.09950120709549</v>
          </cell>
        </row>
        <row r="67">
          <cell r="A67" t="str">
            <v>120(7200)</v>
          </cell>
          <cell r="B67">
            <v>60</v>
          </cell>
          <cell r="E67">
            <v>60</v>
          </cell>
          <cell r="F67">
            <v>68.22</v>
          </cell>
          <cell r="G67">
            <v>92.189189189189193</v>
          </cell>
          <cell r="H67">
            <v>105.39597177910925</v>
          </cell>
          <cell r="I67">
            <v>142.42698889068816</v>
          </cell>
        </row>
        <row r="68">
          <cell r="A68" t="str">
            <v>120 Serial</v>
          </cell>
          <cell r="B68">
            <v>60</v>
          </cell>
          <cell r="E68">
            <v>60</v>
          </cell>
          <cell r="F68">
            <v>68.22</v>
          </cell>
          <cell r="G68">
            <v>92.189189189189193</v>
          </cell>
          <cell r="H68">
            <v>105.39597177910925</v>
          </cell>
          <cell r="I68">
            <v>142.42698889068816</v>
          </cell>
        </row>
        <row r="69">
          <cell r="A69" t="str">
            <v>160 Serial</v>
          </cell>
          <cell r="B69">
            <v>120</v>
          </cell>
          <cell r="E69">
            <v>110</v>
          </cell>
          <cell r="F69">
            <v>70.39</v>
          </cell>
          <cell r="G69">
            <v>95.121621621621628</v>
          </cell>
          <cell r="H69">
            <v>105.39597177910925</v>
          </cell>
          <cell r="I69">
            <v>142.42698889068816</v>
          </cell>
        </row>
        <row r="70">
          <cell r="A70" t="str">
            <v>200 Serial</v>
          </cell>
          <cell r="B70">
            <v>160</v>
          </cell>
        </row>
        <row r="71">
          <cell r="A71">
            <v>250</v>
          </cell>
          <cell r="B71">
            <v>180</v>
          </cell>
          <cell r="E71">
            <v>260</v>
          </cell>
          <cell r="F71">
            <v>119.28</v>
          </cell>
          <cell r="G71">
            <v>161.18918918918919</v>
          </cell>
          <cell r="I71">
            <v>260</v>
          </cell>
        </row>
        <row r="72">
          <cell r="A72" t="str">
            <v>Optical Storage</v>
          </cell>
        </row>
        <row r="73">
          <cell r="A73" t="str">
            <v>No Optical</v>
          </cell>
          <cell r="B73">
            <v>-50</v>
          </cell>
          <cell r="E73">
            <v>-50</v>
          </cell>
          <cell r="G73">
            <v>-50</v>
          </cell>
          <cell r="I73">
            <v>-50</v>
          </cell>
        </row>
        <row r="74">
          <cell r="A74" t="str">
            <v>48X</v>
          </cell>
          <cell r="B74">
            <v>0</v>
          </cell>
          <cell r="E74">
            <v>0</v>
          </cell>
          <cell r="G74">
            <v>0</v>
          </cell>
          <cell r="H74">
            <v>0</v>
          </cell>
          <cell r="I74">
            <v>0</v>
          </cell>
        </row>
        <row r="75">
          <cell r="A75" t="str">
            <v>24X CDROM</v>
          </cell>
          <cell r="B75">
            <v>0</v>
          </cell>
          <cell r="E75">
            <v>0</v>
          </cell>
          <cell r="F75">
            <v>22.3</v>
          </cell>
          <cell r="G75">
            <v>30.135135135135137</v>
          </cell>
          <cell r="H75">
            <v>32.865000000000002</v>
          </cell>
          <cell r="I75">
            <v>44.412162162162168</v>
          </cell>
        </row>
        <row r="76">
          <cell r="A76" t="str">
            <v>52X</v>
          </cell>
          <cell r="B76">
            <v>0</v>
          </cell>
          <cell r="E76">
            <v>0</v>
          </cell>
          <cell r="G76">
            <v>0</v>
          </cell>
          <cell r="I76">
            <v>0</v>
          </cell>
        </row>
        <row r="77">
          <cell r="A77" t="str">
            <v>DVD</v>
          </cell>
          <cell r="B77">
            <v>30</v>
          </cell>
          <cell r="E77">
            <v>50</v>
          </cell>
          <cell r="F77">
            <v>19.54</v>
          </cell>
          <cell r="G77">
            <v>26.405405405405403</v>
          </cell>
          <cell r="H77">
            <v>27.698630136986299</v>
          </cell>
          <cell r="I77">
            <v>37.430581266197699</v>
          </cell>
        </row>
        <row r="78">
          <cell r="A78" t="str">
            <v>24X CDRW</v>
          </cell>
          <cell r="B78">
            <v>30</v>
          </cell>
          <cell r="E78">
            <v>50</v>
          </cell>
          <cell r="F78">
            <v>39.49</v>
          </cell>
          <cell r="G78">
            <v>53.36486486486487</v>
          </cell>
          <cell r="H78">
            <v>30.109589041095887</v>
          </cell>
          <cell r="I78">
            <v>53</v>
          </cell>
        </row>
        <row r="79">
          <cell r="A79" t="str">
            <v>CDRW</v>
          </cell>
          <cell r="B79">
            <v>30</v>
          </cell>
          <cell r="E79">
            <v>50</v>
          </cell>
          <cell r="F79">
            <v>39.49</v>
          </cell>
          <cell r="G79">
            <v>53.36486486486487</v>
          </cell>
          <cell r="H79">
            <v>30.109589041095887</v>
          </cell>
          <cell r="I79">
            <v>53</v>
          </cell>
        </row>
        <row r="80">
          <cell r="A80" t="str">
            <v>DVD/CDRW</v>
          </cell>
          <cell r="B80">
            <v>60</v>
          </cell>
          <cell r="E80">
            <v>80</v>
          </cell>
          <cell r="F80">
            <v>54.26</v>
          </cell>
          <cell r="G80">
            <v>73.324324324324323</v>
          </cell>
          <cell r="H80">
            <v>53.287671232876704</v>
          </cell>
          <cell r="I80">
            <v>73</v>
          </cell>
        </row>
        <row r="81">
          <cell r="A81" t="str">
            <v>DVD/RW</v>
          </cell>
          <cell r="B81">
            <v>140</v>
          </cell>
          <cell r="E81">
            <v>170</v>
          </cell>
          <cell r="F81">
            <v>73.989999999999995</v>
          </cell>
          <cell r="G81">
            <v>99.986486486486484</v>
          </cell>
          <cell r="H81">
            <v>99.972602739726014</v>
          </cell>
          <cell r="I81">
            <v>135.09811181044057</v>
          </cell>
        </row>
        <row r="82">
          <cell r="A82" t="str">
            <v>MultiBurner+</v>
          </cell>
          <cell r="B82">
            <v>140</v>
          </cell>
          <cell r="E82">
            <v>170</v>
          </cell>
          <cell r="F82">
            <v>73.989999999999995</v>
          </cell>
          <cell r="G82">
            <v>99.986486486486484</v>
          </cell>
          <cell r="H82">
            <v>99.972602739726014</v>
          </cell>
          <cell r="I82">
            <v>135.09811181044057</v>
          </cell>
        </row>
        <row r="83">
          <cell r="A83" t="str">
            <v>DVD/RW Slimline</v>
          </cell>
          <cell r="B83">
            <v>140</v>
          </cell>
          <cell r="E83">
            <v>170</v>
          </cell>
          <cell r="F83">
            <v>145.41</v>
          </cell>
          <cell r="G83">
            <v>196.5</v>
          </cell>
          <cell r="H83">
            <v>217.29</v>
          </cell>
          <cell r="I83">
            <v>293.6351351351351</v>
          </cell>
        </row>
        <row r="84">
          <cell r="A84" t="str">
            <v>Networking</v>
          </cell>
        </row>
        <row r="85">
          <cell r="A85" t="str">
            <v>ETHERNET</v>
          </cell>
          <cell r="B85">
            <v>0</v>
          </cell>
          <cell r="E85">
            <v>0</v>
          </cell>
          <cell r="G85">
            <v>0</v>
          </cell>
          <cell r="H85">
            <v>0</v>
          </cell>
          <cell r="I85">
            <v>0</v>
          </cell>
        </row>
        <row r="86">
          <cell r="A86" t="str">
            <v>GIGABIT</v>
          </cell>
          <cell r="B86">
            <v>10</v>
          </cell>
          <cell r="E86">
            <v>20</v>
          </cell>
          <cell r="G86">
            <v>0</v>
          </cell>
          <cell r="H86">
            <v>15</v>
          </cell>
          <cell r="I86">
            <v>20.27027027027027</v>
          </cell>
        </row>
        <row r="87">
          <cell r="A87" t="str">
            <v>ETHERNET; wireless</v>
          </cell>
          <cell r="B87">
            <v>40</v>
          </cell>
        </row>
        <row r="88">
          <cell r="A88" t="str">
            <v>Warranty</v>
          </cell>
        </row>
        <row r="89">
          <cell r="A89" t="str">
            <v>1x1</v>
          </cell>
          <cell r="B89">
            <v>0</v>
          </cell>
          <cell r="E89">
            <v>0</v>
          </cell>
          <cell r="F89">
            <v>11</v>
          </cell>
          <cell r="G89">
            <v>14.864864864864865</v>
          </cell>
          <cell r="H89">
            <v>30</v>
          </cell>
          <cell r="I89">
            <v>40.54054054054054</v>
          </cell>
        </row>
        <row r="90">
          <cell r="A90" t="str">
            <v>3x1</v>
          </cell>
          <cell r="B90">
            <v>25</v>
          </cell>
          <cell r="E90">
            <v>25</v>
          </cell>
          <cell r="F90">
            <v>31</v>
          </cell>
          <cell r="G90">
            <v>41.891891891891895</v>
          </cell>
          <cell r="H90">
            <v>60</v>
          </cell>
          <cell r="I90">
            <v>81.081081081081081</v>
          </cell>
        </row>
        <row r="91">
          <cell r="A91" t="str">
            <v>3x3</v>
          </cell>
          <cell r="B91">
            <v>75</v>
          </cell>
          <cell r="E91">
            <v>75</v>
          </cell>
          <cell r="F91">
            <v>41</v>
          </cell>
          <cell r="G91">
            <v>55.405405405405403</v>
          </cell>
          <cell r="H91">
            <v>80</v>
          </cell>
          <cell r="I91">
            <v>108.10810810810811</v>
          </cell>
        </row>
        <row r="93">
          <cell r="A93" t="str">
            <v>Audio</v>
          </cell>
        </row>
        <row r="94">
          <cell r="A94" t="str">
            <v>NO Speakers</v>
          </cell>
          <cell r="B94">
            <v>0</v>
          </cell>
          <cell r="E94">
            <v>0</v>
          </cell>
          <cell r="G94">
            <v>0</v>
          </cell>
          <cell r="I94">
            <v>0</v>
          </cell>
        </row>
        <row r="95">
          <cell r="A95" t="str">
            <v>Speakers</v>
          </cell>
          <cell r="B95">
            <v>25</v>
          </cell>
          <cell r="E95">
            <v>25</v>
          </cell>
          <cell r="F95">
            <v>6.91</v>
          </cell>
          <cell r="G95">
            <v>9.3378378378378386</v>
          </cell>
          <cell r="H95">
            <v>10</v>
          </cell>
          <cell r="I95">
            <v>13.513513513513514</v>
          </cell>
        </row>
        <row r="96">
          <cell r="A96" t="str">
            <v>Speakers + Sub</v>
          </cell>
          <cell r="B96">
            <v>75</v>
          </cell>
          <cell r="E96">
            <v>50</v>
          </cell>
          <cell r="G96">
            <v>50</v>
          </cell>
          <cell r="I96">
            <v>50</v>
          </cell>
        </row>
        <row r="97">
          <cell r="A97" t="str">
            <v>Monitor</v>
          </cell>
        </row>
        <row r="98">
          <cell r="A98" t="str">
            <v>NO Monitor</v>
          </cell>
          <cell r="B98">
            <v>0</v>
          </cell>
          <cell r="E98">
            <v>0</v>
          </cell>
        </row>
        <row r="99">
          <cell r="A99" t="str">
            <v>17"</v>
          </cell>
          <cell r="B99">
            <v>199</v>
          </cell>
          <cell r="E99">
            <v>199</v>
          </cell>
          <cell r="F99">
            <v>97.59</v>
          </cell>
          <cell r="G99">
            <v>131.87837837837839</v>
          </cell>
          <cell r="I99">
            <v>199</v>
          </cell>
        </row>
        <row r="100">
          <cell r="A100" t="str">
            <v>19"</v>
          </cell>
          <cell r="B100">
            <v>379</v>
          </cell>
          <cell r="E100">
            <v>379</v>
          </cell>
          <cell r="F100">
            <v>163.31</v>
          </cell>
          <cell r="G100">
            <v>220.68918918918919</v>
          </cell>
          <cell r="I100">
            <v>379</v>
          </cell>
        </row>
        <row r="101">
          <cell r="A101" t="str">
            <v>15" TFT</v>
          </cell>
          <cell r="B101">
            <v>449</v>
          </cell>
          <cell r="E101">
            <v>399</v>
          </cell>
          <cell r="F101">
            <v>181.15</v>
          </cell>
          <cell r="G101">
            <v>244.79729729729732</v>
          </cell>
          <cell r="I101">
            <v>449</v>
          </cell>
        </row>
        <row r="102">
          <cell r="A102" t="str">
            <v>15" Express</v>
          </cell>
          <cell r="B102">
            <v>299</v>
          </cell>
          <cell r="E102">
            <v>399</v>
          </cell>
          <cell r="F102">
            <v>181.15</v>
          </cell>
          <cell r="G102">
            <v>244.79729729729732</v>
          </cell>
          <cell r="I102">
            <v>399</v>
          </cell>
        </row>
        <row r="103">
          <cell r="A103" t="str">
            <v>17" TFT</v>
          </cell>
          <cell r="B103">
            <v>399</v>
          </cell>
          <cell r="E103">
            <v>449</v>
          </cell>
          <cell r="F103">
            <v>226.36</v>
          </cell>
          <cell r="G103">
            <v>305.89189189189193</v>
          </cell>
          <cell r="I103">
            <v>449</v>
          </cell>
        </row>
        <row r="104">
          <cell r="A104" t="str">
            <v>17" TFT 1 year wty</v>
          </cell>
          <cell r="B104">
            <v>399</v>
          </cell>
          <cell r="E104">
            <v>449</v>
          </cell>
          <cell r="F104">
            <v>226.36</v>
          </cell>
          <cell r="G104">
            <v>305.89189189189193</v>
          </cell>
          <cell r="I104">
            <v>449</v>
          </cell>
        </row>
        <row r="105">
          <cell r="A105" t="str">
            <v>17" Express</v>
          </cell>
          <cell r="B105">
            <v>399</v>
          </cell>
          <cell r="E105">
            <v>449</v>
          </cell>
          <cell r="F105">
            <v>226.36</v>
          </cell>
          <cell r="G105">
            <v>305.89189189189193</v>
          </cell>
          <cell r="I105">
            <v>449</v>
          </cell>
        </row>
        <row r="106">
          <cell r="A106" t="str">
            <v>17" HPQ</v>
          </cell>
          <cell r="B106">
            <v>399</v>
          </cell>
          <cell r="E106">
            <v>499</v>
          </cell>
          <cell r="G106">
            <v>499</v>
          </cell>
          <cell r="I106">
            <v>499</v>
          </cell>
        </row>
        <row r="107">
          <cell r="A107" t="str">
            <v>19" TFT</v>
          </cell>
          <cell r="B107">
            <v>499</v>
          </cell>
          <cell r="E107">
            <v>599</v>
          </cell>
          <cell r="F107">
            <v>340.41</v>
          </cell>
          <cell r="G107">
            <v>460.01351351351354</v>
          </cell>
          <cell r="I107">
            <v>849</v>
          </cell>
        </row>
        <row r="108">
          <cell r="A108" t="str">
            <v>19" TFT 1 year wty</v>
          </cell>
          <cell r="B108">
            <v>499</v>
          </cell>
          <cell r="E108">
            <v>599</v>
          </cell>
          <cell r="F108">
            <v>340.41</v>
          </cell>
          <cell r="G108">
            <v>460.01351351351354</v>
          </cell>
          <cell r="I108">
            <v>799</v>
          </cell>
        </row>
        <row r="109">
          <cell r="A109" t="str">
            <v>Modem</v>
          </cell>
        </row>
        <row r="110">
          <cell r="A110" t="str">
            <v>NO Modem</v>
          </cell>
          <cell r="B110">
            <v>0</v>
          </cell>
          <cell r="E110">
            <v>0</v>
          </cell>
          <cell r="G110">
            <v>0</v>
          </cell>
          <cell r="H110">
            <v>0</v>
          </cell>
          <cell r="I110">
            <v>0</v>
          </cell>
        </row>
        <row r="111">
          <cell r="A111" t="str">
            <v>56K</v>
          </cell>
          <cell r="B111">
            <v>25</v>
          </cell>
          <cell r="E111">
            <v>20</v>
          </cell>
          <cell r="F111">
            <v>9.75</v>
          </cell>
          <cell r="G111">
            <v>20</v>
          </cell>
          <cell r="H111">
            <v>20</v>
          </cell>
          <cell r="I111">
            <v>27.027027027027028</v>
          </cell>
        </row>
        <row r="112">
          <cell r="A112" t="str">
            <v>Operating System</v>
          </cell>
        </row>
        <row r="113">
          <cell r="A113" t="str">
            <v>WXPP</v>
          </cell>
          <cell r="B113">
            <v>90</v>
          </cell>
          <cell r="E113">
            <v>90</v>
          </cell>
          <cell r="G113">
            <v>90</v>
          </cell>
          <cell r="H113">
            <v>60</v>
          </cell>
          <cell r="I113">
            <v>90</v>
          </cell>
        </row>
        <row r="114">
          <cell r="A114" t="str">
            <v>WXPH</v>
          </cell>
          <cell r="B114">
            <v>0</v>
          </cell>
          <cell r="E114">
            <v>0</v>
          </cell>
          <cell r="G114">
            <v>0</v>
          </cell>
          <cell r="H114">
            <v>0</v>
          </cell>
          <cell r="I114">
            <v>0</v>
          </cell>
        </row>
        <row r="115">
          <cell r="A115" t="str">
            <v>Application Software</v>
          </cell>
        </row>
        <row r="116">
          <cell r="A116" t="str">
            <v>NO SOFTWARE</v>
          </cell>
          <cell r="B116">
            <v>0</v>
          </cell>
          <cell r="E116">
            <v>0</v>
          </cell>
          <cell r="G116">
            <v>0</v>
          </cell>
          <cell r="I116">
            <v>0</v>
          </cell>
        </row>
        <row r="117">
          <cell r="A117" t="str">
            <v>WORKS SUITE</v>
          </cell>
          <cell r="B117">
            <v>100</v>
          </cell>
          <cell r="E117">
            <v>100</v>
          </cell>
          <cell r="G117">
            <v>100</v>
          </cell>
          <cell r="I117">
            <v>100</v>
          </cell>
        </row>
        <row r="118">
          <cell r="A118" t="str">
            <v>Office Basic</v>
          </cell>
          <cell r="B118">
            <v>100</v>
          </cell>
          <cell r="E118">
            <v>100</v>
          </cell>
          <cell r="G118">
            <v>200</v>
          </cell>
          <cell r="I118">
            <v>300</v>
          </cell>
        </row>
        <row r="119">
          <cell r="A119" t="str">
            <v>Office Pro</v>
          </cell>
          <cell r="B119">
            <v>600</v>
          </cell>
          <cell r="E119">
            <v>500</v>
          </cell>
          <cell r="G119">
            <v>500</v>
          </cell>
          <cell r="I119">
            <v>600</v>
          </cell>
        </row>
        <row r="120">
          <cell r="A120" t="str">
            <v>Office SB</v>
          </cell>
          <cell r="B120">
            <v>450</v>
          </cell>
          <cell r="E120">
            <v>350</v>
          </cell>
          <cell r="G120">
            <v>350</v>
          </cell>
          <cell r="I120">
            <v>450</v>
          </cell>
        </row>
        <row r="121">
          <cell r="A121" t="str">
            <v>NO Delivery</v>
          </cell>
          <cell r="B121">
            <v>0</v>
          </cell>
          <cell r="E121">
            <v>0</v>
          </cell>
          <cell r="G121">
            <v>0</v>
          </cell>
          <cell r="I121">
            <v>0</v>
          </cell>
        </row>
        <row r="122">
          <cell r="A122" t="str">
            <v>NO Delivery</v>
          </cell>
          <cell r="B122">
            <v>0</v>
          </cell>
          <cell r="E122">
            <v>0</v>
          </cell>
          <cell r="G122">
            <v>0</v>
          </cell>
          <cell r="I122">
            <v>0</v>
          </cell>
        </row>
        <row r="123">
          <cell r="A123" t="str">
            <v>NO Delivery; Firewire</v>
          </cell>
          <cell r="B123">
            <v>35</v>
          </cell>
          <cell r="E123">
            <v>50</v>
          </cell>
          <cell r="G123">
            <v>50</v>
          </cell>
          <cell r="I123">
            <v>50</v>
          </cell>
        </row>
        <row r="124">
          <cell r="A124" t="str">
            <v>DELIVERY</v>
          </cell>
          <cell r="B124">
            <v>100</v>
          </cell>
          <cell r="E124">
            <v>100</v>
          </cell>
          <cell r="G124">
            <v>100</v>
          </cell>
          <cell r="I124">
            <v>100</v>
          </cell>
        </row>
        <row r="125">
          <cell r="A125" t="str">
            <v>DEL &amp; PRINTER</v>
          </cell>
          <cell r="B125">
            <v>200</v>
          </cell>
          <cell r="E125">
            <v>150</v>
          </cell>
          <cell r="G125">
            <v>150</v>
          </cell>
          <cell r="I125">
            <v>200</v>
          </cell>
        </row>
        <row r="126">
          <cell r="A126" t="str">
            <v>Inkjet1000 Printer</v>
          </cell>
          <cell r="B126">
            <v>200</v>
          </cell>
          <cell r="E126">
            <v>200</v>
          </cell>
          <cell r="G126">
            <v>200</v>
          </cell>
          <cell r="I126">
            <v>200</v>
          </cell>
        </row>
        <row r="127">
          <cell r="A127" t="str">
            <v>X1185</v>
          </cell>
          <cell r="B127">
            <v>100</v>
          </cell>
        </row>
        <row r="128">
          <cell r="A128" t="str">
            <v>NO Delivery; Firewire; card reader</v>
          </cell>
          <cell r="B128">
            <v>80</v>
          </cell>
        </row>
        <row r="129">
          <cell r="A129" t="str">
            <v>NO Delivery; card reader</v>
          </cell>
          <cell r="B129">
            <v>45</v>
          </cell>
        </row>
      </sheetData>
      <sheetData sheetId="4" refreshError="1"/>
      <sheetData sheetId="5" refreshError="1">
        <row r="6">
          <cell r="A6" t="str">
            <v>Part Number</v>
          </cell>
          <cell r="C6" t="str">
            <v>8178D2M</v>
          </cell>
          <cell r="D6" t="str">
            <v>817821M</v>
          </cell>
          <cell r="E6" t="str">
            <v>817822M</v>
          </cell>
          <cell r="G6" t="str">
            <v>8175DAM</v>
          </cell>
          <cell r="H6" t="str">
            <v>817529M</v>
          </cell>
          <cell r="J6" t="str">
            <v>842323M</v>
          </cell>
          <cell r="K6" t="str">
            <v>84233AM</v>
          </cell>
          <cell r="L6" t="str">
            <v>842335M</v>
          </cell>
          <cell r="N6" t="str">
            <v>842212M</v>
          </cell>
          <cell r="O6" t="str">
            <v>842225M</v>
          </cell>
          <cell r="P6" t="str">
            <v>84223CM</v>
          </cell>
          <cell r="Q6" t="str">
            <v>842233M</v>
          </cell>
          <cell r="S6" t="str">
            <v>8425i4M</v>
          </cell>
          <cell r="T6" t="str">
            <v>842425M</v>
          </cell>
          <cell r="V6" t="str">
            <v>818946M</v>
          </cell>
          <cell r="W6" t="str">
            <v>818743M</v>
          </cell>
          <cell r="X6" t="str">
            <v>818846M</v>
          </cell>
          <cell r="Y6" t="str">
            <v>818847M</v>
          </cell>
          <cell r="AB6" t="str">
            <v>812811M</v>
          </cell>
          <cell r="AC6" t="str">
            <v>81875AM</v>
          </cell>
          <cell r="AD6" t="str">
            <v>818852M</v>
          </cell>
          <cell r="AE6" t="str">
            <v>818853M</v>
          </cell>
          <cell r="AF6" t="str">
            <v>818829M</v>
          </cell>
          <cell r="AG6" t="str">
            <v>81905BM</v>
          </cell>
          <cell r="AI6" t="str">
            <v>809511M</v>
          </cell>
          <cell r="AJ6" t="str">
            <v>814131M</v>
          </cell>
          <cell r="AK6" t="str">
            <v>814232M</v>
          </cell>
          <cell r="AL6" t="str">
            <v>81423AM</v>
          </cell>
          <cell r="AM6" t="str">
            <v>814231M</v>
          </cell>
          <cell r="AN6" t="str">
            <v>814237M</v>
          </cell>
          <cell r="AQ6" t="str">
            <v>8183D7M</v>
          </cell>
          <cell r="AR6" t="str">
            <v>8184D3M</v>
          </cell>
          <cell r="AS6" t="str">
            <v>8184D4M</v>
          </cell>
          <cell r="AU6" t="str">
            <v>812711M</v>
          </cell>
          <cell r="AV6" t="str">
            <v>8183GNM</v>
          </cell>
          <cell r="AW6" t="str">
            <v>8184G1M</v>
          </cell>
          <cell r="AX6" t="str">
            <v>8184G2M</v>
          </cell>
          <cell r="AY6" t="str">
            <v>818432M</v>
          </cell>
          <cell r="BA6" t="str">
            <v>808636M</v>
          </cell>
          <cell r="BB6" t="str">
            <v>8087A1M</v>
          </cell>
          <cell r="BC6" t="str">
            <v>808735M</v>
          </cell>
          <cell r="BD6" t="str">
            <v>808736M</v>
          </cell>
          <cell r="BE6" t="str">
            <v>808721M</v>
          </cell>
          <cell r="BF6" t="str">
            <v>808722M</v>
          </cell>
          <cell r="BH6" t="str">
            <v>809811M</v>
          </cell>
          <cell r="BI6" t="str">
            <v>817131M</v>
          </cell>
          <cell r="BJ6" t="str">
            <v>8172A1M</v>
          </cell>
          <cell r="BK6" t="str">
            <v>817232M</v>
          </cell>
          <cell r="BL6" t="str">
            <v>817221M</v>
          </cell>
          <cell r="BM6" t="str">
            <v>817233M</v>
          </cell>
          <cell r="BN6" t="str">
            <v>81723FM</v>
          </cell>
          <cell r="BP6" t="str">
            <v>817234M</v>
          </cell>
          <cell r="BQ6" t="str">
            <v>8172B1M</v>
          </cell>
          <cell r="BR6" t="str">
            <v>8172B2M</v>
          </cell>
          <cell r="BT6" t="str">
            <v>814238M</v>
          </cell>
          <cell r="BU6" t="str">
            <v>8142B1M</v>
          </cell>
          <cell r="BW6" t="str">
            <v>8131ACM</v>
          </cell>
          <cell r="BX6" t="str">
            <v>8122ADM</v>
          </cell>
          <cell r="BY6" t="str">
            <v>8131ADM</v>
          </cell>
          <cell r="BZ6" t="str">
            <v>813146M</v>
          </cell>
          <cell r="CA6" t="str">
            <v>8122KMD</v>
          </cell>
          <cell r="CB6" t="str">
            <v>812244M</v>
          </cell>
          <cell r="CC6" t="str">
            <v>812245M</v>
          </cell>
          <cell r="CE6" t="str">
            <v>8131KMB</v>
          </cell>
          <cell r="CF6" t="str">
            <v>8122LKM</v>
          </cell>
          <cell r="CG6" t="str">
            <v>8122KMB</v>
          </cell>
          <cell r="CH6" t="str">
            <v>8122D4M</v>
          </cell>
          <cell r="CI6" t="str">
            <v>8122KMC</v>
          </cell>
          <cell r="CK6" t="str">
            <v>8424A1M</v>
          </cell>
          <cell r="CL6" t="str">
            <v>8424KMD</v>
          </cell>
          <cell r="CM6" t="str">
            <v>842433M</v>
          </cell>
          <cell r="CN6" t="str">
            <v>842434M</v>
          </cell>
          <cell r="CP6" t="str">
            <v>8424KMH</v>
          </cell>
          <cell r="CQ6" t="str">
            <v>84243BM</v>
          </cell>
          <cell r="CR6" t="str">
            <v>84243CM</v>
          </cell>
          <cell r="CS6" t="str">
            <v>84243AM</v>
          </cell>
          <cell r="CU6" t="str">
            <v>8422G1M</v>
          </cell>
          <cell r="CV6" t="str">
            <v>8422G2M</v>
          </cell>
          <cell r="CW6" t="str">
            <v>8422G3M</v>
          </cell>
          <cell r="CY6" t="str">
            <v>8423B4M</v>
          </cell>
          <cell r="CZ6" t="str">
            <v>8423B5M</v>
          </cell>
          <cell r="DA6" t="str">
            <v>8423B6M</v>
          </cell>
          <cell r="DC6" t="str">
            <v>8106A2M</v>
          </cell>
          <cell r="DD6" t="str">
            <v>8106A3M</v>
          </cell>
          <cell r="DF6" t="str">
            <v>81043JM</v>
          </cell>
          <cell r="DG6" t="str">
            <v>81044HM</v>
          </cell>
          <cell r="DI6" t="str">
            <v>810626M</v>
          </cell>
          <cell r="DJ6" t="str">
            <v>810627M</v>
          </cell>
          <cell r="DK6" t="str">
            <v>810628M</v>
          </cell>
          <cell r="DL6" t="str">
            <v>810629M</v>
          </cell>
          <cell r="DM6" t="str">
            <v>81062AM</v>
          </cell>
          <cell r="DN6" t="str">
            <v>81062BM</v>
          </cell>
          <cell r="DP6" t="str">
            <v>8153D4M</v>
          </cell>
          <cell r="DQ6" t="str">
            <v>8153D5M</v>
          </cell>
          <cell r="DR6" t="str">
            <v>8153D6M</v>
          </cell>
          <cell r="DS6" t="str">
            <v>8168D3M</v>
          </cell>
          <cell r="DT6" t="str">
            <v>8168D4M</v>
          </cell>
          <cell r="DU6" t="str">
            <v>8168D5M</v>
          </cell>
          <cell r="DW6" t="str">
            <v>9210B1M</v>
          </cell>
          <cell r="DX6" t="str">
            <v>9210B2M</v>
          </cell>
          <cell r="DY6" t="str">
            <v>921028M</v>
          </cell>
          <cell r="DZ6" t="str">
            <v>921031M</v>
          </cell>
          <cell r="EA6" t="str">
            <v>921032M</v>
          </cell>
          <cell r="EB6" t="str">
            <v>921033M</v>
          </cell>
          <cell r="EC6" t="str">
            <v>921034M</v>
          </cell>
          <cell r="ED6" t="str">
            <v>921029M</v>
          </cell>
          <cell r="EE6" t="str">
            <v>921035M</v>
          </cell>
          <cell r="EF6" t="str">
            <v>921045M</v>
          </cell>
          <cell r="EG6" t="str">
            <v>9210D1M</v>
          </cell>
          <cell r="EI6" t="str">
            <v>811411M</v>
          </cell>
          <cell r="EJ6" t="str">
            <v>811412M</v>
          </cell>
          <cell r="EK6" t="str">
            <v>811428M</v>
          </cell>
          <cell r="EL6" t="str">
            <v>811429M</v>
          </cell>
          <cell r="EM6" t="str">
            <v>811435M</v>
          </cell>
          <cell r="EN6" t="str">
            <v>811445M</v>
          </cell>
          <cell r="EO6" t="str">
            <v>8114D1M</v>
          </cell>
          <cell r="EQ6" t="str">
            <v>8131AQM</v>
          </cell>
          <cell r="ER6" t="str">
            <v>8122G1M</v>
          </cell>
          <cell r="ES6" t="str">
            <v>8131ARM</v>
          </cell>
          <cell r="ET6" t="str">
            <v>81314DM</v>
          </cell>
          <cell r="EU6" t="str">
            <v>8131D1M</v>
          </cell>
          <cell r="EV6" t="str">
            <v>81311YM</v>
          </cell>
          <cell r="EW6" t="str">
            <v>81311XM</v>
          </cell>
          <cell r="EX6" t="str">
            <v>8131G4M</v>
          </cell>
          <cell r="EY6" t="str">
            <v>8131G3M</v>
          </cell>
          <cell r="EZ6" t="str">
            <v>81224DM</v>
          </cell>
          <cell r="FA6" t="str">
            <v>81224EM</v>
          </cell>
          <cell r="FB6" t="str">
            <v>8122D3M</v>
          </cell>
          <cell r="FC6" t="str">
            <v>8122D4M</v>
          </cell>
          <cell r="FE6" t="str">
            <v>8424A2M</v>
          </cell>
          <cell r="FF6" t="str">
            <v>8424A3M</v>
          </cell>
          <cell r="FG6" t="str">
            <v>84243AM</v>
          </cell>
          <cell r="FH6" t="str">
            <v>84243BM</v>
          </cell>
          <cell r="FI6" t="str">
            <v>84243CM</v>
          </cell>
          <cell r="FK6" t="str">
            <v>81422FM</v>
          </cell>
          <cell r="FL6" t="str">
            <v>81423FM</v>
          </cell>
          <cell r="FM6" t="str">
            <v>81423NM</v>
          </cell>
          <cell r="FN6" t="str">
            <v>8142BDM</v>
          </cell>
          <cell r="FO6" t="str">
            <v>8142D1M</v>
          </cell>
          <cell r="FP6" t="str">
            <v>8142D2M</v>
          </cell>
          <cell r="FQ6" t="str">
            <v>8142D3M</v>
          </cell>
          <cell r="FR6" t="str">
            <v>8142D4M</v>
          </cell>
          <cell r="FT6" t="str">
            <v>817258M</v>
          </cell>
          <cell r="FU6" t="str">
            <v>81724XM</v>
          </cell>
          <cell r="FV6" t="str">
            <v>81726AM</v>
          </cell>
          <cell r="FW6" t="str">
            <v>8172BMM</v>
          </cell>
          <cell r="FX6" t="str">
            <v>8172A3M</v>
          </cell>
          <cell r="FY6" t="str">
            <v>8172A4M</v>
          </cell>
          <cell r="FZ6" t="str">
            <v>8172D1M</v>
          </cell>
          <cell r="GA6" t="str">
            <v>8172D2M</v>
          </cell>
          <cell r="GB6" t="str">
            <v>8172D3M</v>
          </cell>
          <cell r="GC6" t="str">
            <v>8172D4M</v>
          </cell>
          <cell r="GD6" t="str">
            <v>8172D5M</v>
          </cell>
          <cell r="GE6" t="str">
            <v>8172D6M</v>
          </cell>
          <cell r="GF6" t="str">
            <v>8172D7M</v>
          </cell>
          <cell r="GH6" t="str">
            <v>SuperG 1</v>
          </cell>
          <cell r="GI6" t="str">
            <v>SuperG 2</v>
          </cell>
          <cell r="GJ6" t="str">
            <v>SuperG 3</v>
          </cell>
        </row>
        <row r="7">
          <cell r="A7" t="str">
            <v>Processor</v>
          </cell>
          <cell r="C7" t="str">
            <v>330 Cel 2.66</v>
          </cell>
          <cell r="D7" t="str">
            <v>P4 3.0</v>
          </cell>
          <cell r="E7" t="str">
            <v>P4 3.0</v>
          </cell>
          <cell r="G7" t="str">
            <v>330 Cel 2.66</v>
          </cell>
          <cell r="H7" t="str">
            <v>P4 3.0</v>
          </cell>
          <cell r="J7" t="str">
            <v>530 P4 3.0</v>
          </cell>
          <cell r="K7" t="str">
            <v>540 P4 3.2</v>
          </cell>
          <cell r="L7" t="str">
            <v>540 P4 3.2</v>
          </cell>
          <cell r="N7" t="str">
            <v>520 P4 2.8</v>
          </cell>
          <cell r="O7" t="str">
            <v>530 P4 3.0</v>
          </cell>
          <cell r="P7" t="str">
            <v>540 P4 3.2</v>
          </cell>
          <cell r="Q7" t="str">
            <v>540 P4 3.2</v>
          </cell>
          <cell r="S7" t="str">
            <v>530 P4 3.0</v>
          </cell>
          <cell r="T7" t="str">
            <v>530 P4 3.0</v>
          </cell>
          <cell r="V7" t="str">
            <v>P4 3.0/800</v>
          </cell>
          <cell r="W7" t="str">
            <v>P4 3.0/800</v>
          </cell>
          <cell r="X7" t="str">
            <v>P4 3.0/800</v>
          </cell>
          <cell r="Y7" t="str">
            <v>P4 3.0/800</v>
          </cell>
          <cell r="AB7" t="str">
            <v>335 Cel 2.8</v>
          </cell>
          <cell r="AC7" t="str">
            <v>P4 3.2</v>
          </cell>
          <cell r="AD7" t="str">
            <v>P4 3.2</v>
          </cell>
          <cell r="AE7" t="str">
            <v>P4 3.2</v>
          </cell>
          <cell r="AF7" t="str">
            <v>P4 3.2</v>
          </cell>
          <cell r="AG7" t="str">
            <v>P4 3.2</v>
          </cell>
          <cell r="AI7" t="str">
            <v>520 P4 2.8</v>
          </cell>
          <cell r="AJ7" t="str">
            <v>540 P4 3.2</v>
          </cell>
          <cell r="AK7" t="str">
            <v>530 P4 3.0</v>
          </cell>
          <cell r="AL7" t="str">
            <v>530 P4 3.0</v>
          </cell>
          <cell r="AM7" t="str">
            <v>540 P4 3.2</v>
          </cell>
          <cell r="AN7" t="str">
            <v>540 P4 3.2</v>
          </cell>
          <cell r="AQ7" t="str">
            <v>P4 3.0/800</v>
          </cell>
          <cell r="AR7" t="str">
            <v>P4 3.0/800</v>
          </cell>
          <cell r="AS7" t="str">
            <v>P4 3.0/800</v>
          </cell>
          <cell r="AU7" t="str">
            <v>335 Cel 2.8</v>
          </cell>
          <cell r="AV7" t="str">
            <v>P4 3.2</v>
          </cell>
          <cell r="AW7" t="str">
            <v>P4 3.2</v>
          </cell>
          <cell r="AX7" t="str">
            <v>P4 3.2</v>
          </cell>
          <cell r="AY7" t="str">
            <v>P4 3.2</v>
          </cell>
          <cell r="BA7" t="str">
            <v>P4 3.2</v>
          </cell>
          <cell r="BB7" t="str">
            <v>335 Cel 2.8</v>
          </cell>
          <cell r="BC7" t="str">
            <v>P4 3.0/800</v>
          </cell>
          <cell r="BD7" t="str">
            <v>P4 3.2</v>
          </cell>
          <cell r="BE7" t="str">
            <v>P4 3.0/800</v>
          </cell>
          <cell r="BF7" t="str">
            <v>P4 3.0/800</v>
          </cell>
          <cell r="BH7" t="str">
            <v>520 P4 2.8</v>
          </cell>
          <cell r="BI7" t="str">
            <v>540 P4 3.2</v>
          </cell>
          <cell r="BJ7" t="str">
            <v>335 Cel 2.8</v>
          </cell>
          <cell r="BK7" t="str">
            <v>530 P4 3.0</v>
          </cell>
          <cell r="BL7" t="str">
            <v>530 P4 3.0</v>
          </cell>
          <cell r="BM7" t="str">
            <v>540 P4 3.2</v>
          </cell>
          <cell r="BN7" t="str">
            <v>540 P4 3.2</v>
          </cell>
          <cell r="BP7" t="str">
            <v>530 P4 3.0</v>
          </cell>
          <cell r="BQ7" t="str">
            <v>540 P4 3.2</v>
          </cell>
          <cell r="BR7" t="str">
            <v>540 P4 3.2</v>
          </cell>
          <cell r="BT7" t="str">
            <v>530 P4 3.0</v>
          </cell>
          <cell r="BU7" t="str">
            <v>540 P4 3.2</v>
          </cell>
          <cell r="BW7" t="str">
            <v>335 Cel 2.8</v>
          </cell>
          <cell r="BX7" t="str">
            <v>335 Cel 2.8</v>
          </cell>
          <cell r="BY7" t="str">
            <v>335 Cel 2.8</v>
          </cell>
          <cell r="BZ7" t="str">
            <v>540 P4 3.2</v>
          </cell>
          <cell r="CA7" t="str">
            <v>P4 2.93</v>
          </cell>
          <cell r="CB7" t="str">
            <v>540 P4 3.2</v>
          </cell>
          <cell r="CC7" t="str">
            <v>540 P4 3.2</v>
          </cell>
          <cell r="CE7" t="str">
            <v>630 P4 3.0</v>
          </cell>
          <cell r="CF7" t="str">
            <v>P4 3.06</v>
          </cell>
          <cell r="CG7" t="str">
            <v>630 P4 3.0</v>
          </cell>
          <cell r="CH7" t="str">
            <v>630 P4 3.0</v>
          </cell>
          <cell r="CI7" t="str">
            <v>640 P4 3.2</v>
          </cell>
          <cell r="CK7" t="str">
            <v>335 Cel 2.8</v>
          </cell>
          <cell r="CL7" t="str">
            <v>P4 2.93</v>
          </cell>
          <cell r="CM7" t="str">
            <v>540 P4 3.2</v>
          </cell>
          <cell r="CN7" t="str">
            <v>540 P4 3.2</v>
          </cell>
          <cell r="CP7" t="str">
            <v>P4 3.06</v>
          </cell>
          <cell r="CQ7" t="str">
            <v>P4 630 3.0</v>
          </cell>
          <cell r="CR7" t="str">
            <v>P4 630 3.0</v>
          </cell>
          <cell r="CS7" t="str">
            <v>P4 630 3.0</v>
          </cell>
          <cell r="CU7" t="str">
            <v>P4 630 3.0</v>
          </cell>
          <cell r="CV7" t="str">
            <v>P4 630 3.0</v>
          </cell>
          <cell r="CW7" t="str">
            <v>P4 630 3.0</v>
          </cell>
          <cell r="CY7" t="str">
            <v>P4 630 3.0</v>
          </cell>
          <cell r="CZ7" t="str">
            <v>P4 630 3.0</v>
          </cell>
          <cell r="DA7" t="str">
            <v>P4 630 3.0</v>
          </cell>
          <cell r="DC7" t="str">
            <v>341 Cel 2.93</v>
          </cell>
          <cell r="DD7" t="str">
            <v>341 Cel 2.93</v>
          </cell>
          <cell r="DF7" t="str">
            <v>541 P4 3.2</v>
          </cell>
          <cell r="DG7" t="str">
            <v>551 P4 3.4</v>
          </cell>
          <cell r="DI7" t="str">
            <v>541 P4 3.2</v>
          </cell>
          <cell r="DJ7" t="str">
            <v>541 P4 3.2</v>
          </cell>
          <cell r="DK7" t="str">
            <v>541 P4 3.2</v>
          </cell>
          <cell r="DL7" t="str">
            <v>541 P4 3.2</v>
          </cell>
          <cell r="DM7" t="str">
            <v>541 P4 3.2</v>
          </cell>
          <cell r="DN7" t="str">
            <v>541 P4 3.2</v>
          </cell>
          <cell r="DP7" t="str">
            <v>630 P4 3.0</v>
          </cell>
          <cell r="DQ7" t="str">
            <v>630 P4 3.0</v>
          </cell>
          <cell r="DR7" t="str">
            <v>820 P4 2.8</v>
          </cell>
          <cell r="DS7" t="str">
            <v>630 P4 3.0</v>
          </cell>
          <cell r="DT7" t="str">
            <v>630 P4 3.0</v>
          </cell>
          <cell r="DU7" t="str">
            <v>820 P4 2.8</v>
          </cell>
          <cell r="DW7" t="str">
            <v>346 Cel 3.06</v>
          </cell>
          <cell r="DX7" t="str">
            <v>346 Cel 3.06</v>
          </cell>
          <cell r="DY7" t="str">
            <v>531 P4 3.0</v>
          </cell>
          <cell r="DZ7" t="str">
            <v>640 P4 3.2</v>
          </cell>
          <cell r="EA7" t="str">
            <v>640 P4 3.2</v>
          </cell>
          <cell r="EB7" t="str">
            <v>640 P4 3.2</v>
          </cell>
          <cell r="EC7" t="str">
            <v>640 P4 3.2</v>
          </cell>
          <cell r="ED7" t="str">
            <v>531 P4 3.0</v>
          </cell>
          <cell r="EE7" t="str">
            <v>541 P4 3.2</v>
          </cell>
          <cell r="EF7" t="str">
            <v>551 P4 3.4</v>
          </cell>
          <cell r="EG7" t="str">
            <v>630 P4 3.0</v>
          </cell>
          <cell r="EI7" t="str">
            <v>516 P4 2.93</v>
          </cell>
          <cell r="EJ7" t="str">
            <v>516 P4 2.93</v>
          </cell>
          <cell r="EK7" t="str">
            <v>531 P4 3.0</v>
          </cell>
          <cell r="EL7" t="str">
            <v>531 P4 3.0</v>
          </cell>
          <cell r="EM7" t="str">
            <v>541 P4 3.2</v>
          </cell>
          <cell r="EN7" t="str">
            <v>551 P4 3.4</v>
          </cell>
          <cell r="EO7" t="str">
            <v>630 P4 3.0</v>
          </cell>
          <cell r="EQ7" t="str">
            <v>336 Cel 2.8</v>
          </cell>
          <cell r="ER7" t="str">
            <v>336 Cel 2.8</v>
          </cell>
          <cell r="ES7" t="str">
            <v>336 Cel 2.8</v>
          </cell>
          <cell r="ET7" t="str">
            <v>541 P4 3.2</v>
          </cell>
          <cell r="EU7" t="str">
            <v>630 P4 3.0</v>
          </cell>
          <cell r="EV7" t="str">
            <v>P4 3.06</v>
          </cell>
          <cell r="EW7" t="str">
            <v>P4 3.06</v>
          </cell>
          <cell r="EX7" t="str">
            <v>P4 2.93</v>
          </cell>
          <cell r="EY7" t="str">
            <v>P4 2.93</v>
          </cell>
          <cell r="EZ7" t="str">
            <v>541 P4 3.2</v>
          </cell>
          <cell r="FA7" t="str">
            <v>541 P4 3.2</v>
          </cell>
          <cell r="FB7" t="str">
            <v>630 P4 3.0</v>
          </cell>
          <cell r="FC7" t="str">
            <v>630 P4 3.0</v>
          </cell>
          <cell r="FE7" t="str">
            <v>336 Cel 2.8</v>
          </cell>
          <cell r="FF7" t="str">
            <v>336 Cel 2.8</v>
          </cell>
          <cell r="FG7" t="str">
            <v>630 P4 3.0</v>
          </cell>
          <cell r="FH7" t="str">
            <v>630 P4 3.0</v>
          </cell>
          <cell r="FI7" t="str">
            <v>630 P4 3.0</v>
          </cell>
          <cell r="FK7" t="str">
            <v>531 P4 3.0</v>
          </cell>
          <cell r="FL7" t="str">
            <v>541 P4 3.2</v>
          </cell>
          <cell r="FM7" t="str">
            <v>541 P4 3.2</v>
          </cell>
          <cell r="FN7" t="str">
            <v>630 P4 3.0</v>
          </cell>
          <cell r="FO7" t="str">
            <v>630 P4 3.0</v>
          </cell>
          <cell r="FP7" t="str">
            <v>630 P4 3.0</v>
          </cell>
          <cell r="FQ7" t="str">
            <v>630 P4 3.0</v>
          </cell>
          <cell r="FR7" t="str">
            <v>630 P4 3.0</v>
          </cell>
          <cell r="FT7" t="str">
            <v>531 P4 3.0</v>
          </cell>
          <cell r="FU7" t="str">
            <v>541 P4 3.2</v>
          </cell>
          <cell r="FV7" t="str">
            <v>541 P4 3.2</v>
          </cell>
          <cell r="FW7" t="str">
            <v>630 P4 3.0</v>
          </cell>
          <cell r="FX7" t="str">
            <v>336 Cel 2.8</v>
          </cell>
          <cell r="FY7" t="str">
            <v>336 Cel 2.8</v>
          </cell>
          <cell r="FZ7" t="str">
            <v>630 P4 3.0</v>
          </cell>
          <cell r="GA7" t="str">
            <v>630 P4 3.0</v>
          </cell>
          <cell r="GB7" t="str">
            <v>630 P4 3.0</v>
          </cell>
          <cell r="GC7" t="str">
            <v>630 P4 3.0</v>
          </cell>
          <cell r="GD7" t="str">
            <v>630 P4 3.0</v>
          </cell>
          <cell r="GE7" t="str">
            <v>630 P4 3.0</v>
          </cell>
          <cell r="GF7" t="str">
            <v>630 P4 3.0</v>
          </cell>
          <cell r="GH7" t="str">
            <v>341 Cel 2.93</v>
          </cell>
          <cell r="GI7" t="str">
            <v>519 P4 3.06</v>
          </cell>
          <cell r="GJ7" t="str">
            <v>820 P4 2.8</v>
          </cell>
        </row>
        <row r="8">
          <cell r="A8" t="str">
            <v>Memory</v>
          </cell>
          <cell r="C8" t="str">
            <v>256MB</v>
          </cell>
          <cell r="D8" t="str">
            <v>256MB</v>
          </cell>
          <cell r="E8" t="str">
            <v>256MB</v>
          </cell>
          <cell r="G8" t="str">
            <v>256MB</v>
          </cell>
          <cell r="H8" t="str">
            <v>512MB</v>
          </cell>
          <cell r="J8" t="str">
            <v>512MB DDR2</v>
          </cell>
          <cell r="K8" t="str">
            <v>1GB DDR2</v>
          </cell>
          <cell r="L8" t="str">
            <v>1GB DDR2</v>
          </cell>
          <cell r="N8" t="str">
            <v>512MB DDR2</v>
          </cell>
          <cell r="O8" t="str">
            <v>512MB DDR2</v>
          </cell>
          <cell r="P8" t="str">
            <v>512MB DDR2</v>
          </cell>
          <cell r="Q8" t="str">
            <v>512MB DDR2</v>
          </cell>
          <cell r="S8" t="str">
            <v>256MB</v>
          </cell>
          <cell r="T8" t="str">
            <v>1GB</v>
          </cell>
          <cell r="V8" t="str">
            <v>512MB</v>
          </cell>
          <cell r="W8" t="str">
            <v>512MB</v>
          </cell>
          <cell r="X8" t="str">
            <v>512MB</v>
          </cell>
          <cell r="Y8" t="str">
            <v>512MB</v>
          </cell>
          <cell r="AB8" t="str">
            <v>512MB</v>
          </cell>
          <cell r="AC8" t="str">
            <v>512MB</v>
          </cell>
          <cell r="AD8" t="str">
            <v>512MB</v>
          </cell>
          <cell r="AE8" t="str">
            <v>512MB</v>
          </cell>
          <cell r="AF8" t="str">
            <v>512MB</v>
          </cell>
          <cell r="AG8" t="str">
            <v>512MB</v>
          </cell>
          <cell r="AI8" t="str">
            <v>512MB</v>
          </cell>
          <cell r="AJ8" t="str">
            <v>512MB</v>
          </cell>
          <cell r="AK8" t="str">
            <v>512MB</v>
          </cell>
          <cell r="AL8" t="str">
            <v>512MB</v>
          </cell>
          <cell r="AM8" t="str">
            <v>512MB</v>
          </cell>
          <cell r="AN8" t="str">
            <v>512MB</v>
          </cell>
          <cell r="AQ8" t="str">
            <v>512MB</v>
          </cell>
          <cell r="AR8" t="str">
            <v>512MB</v>
          </cell>
          <cell r="AS8" t="str">
            <v>512MB</v>
          </cell>
          <cell r="AU8" t="str">
            <v>512MB</v>
          </cell>
          <cell r="AV8" t="str">
            <v>512MB</v>
          </cell>
          <cell r="AW8" t="str">
            <v>512MB</v>
          </cell>
          <cell r="AX8" t="str">
            <v>512MB</v>
          </cell>
          <cell r="AY8" t="str">
            <v>512MB</v>
          </cell>
          <cell r="BA8" t="str">
            <v>512MB</v>
          </cell>
          <cell r="BB8" t="str">
            <v>512MB</v>
          </cell>
          <cell r="BC8" t="str">
            <v>512MB</v>
          </cell>
          <cell r="BD8" t="str">
            <v>512MB</v>
          </cell>
          <cell r="BE8" t="str">
            <v>512MB</v>
          </cell>
          <cell r="BF8" t="str">
            <v>512MB</v>
          </cell>
          <cell r="BH8" t="str">
            <v>512MB</v>
          </cell>
          <cell r="BI8" t="str">
            <v>512MB</v>
          </cell>
          <cell r="BJ8" t="str">
            <v>512MB</v>
          </cell>
          <cell r="BK8" t="str">
            <v>512MB</v>
          </cell>
          <cell r="BL8" t="str">
            <v>512MB</v>
          </cell>
          <cell r="BM8" t="str">
            <v>512MB</v>
          </cell>
          <cell r="BN8" t="str">
            <v>512MB</v>
          </cell>
          <cell r="BP8" t="str">
            <v>512MB</v>
          </cell>
          <cell r="BQ8" t="str">
            <v>512MB</v>
          </cell>
          <cell r="BR8" t="str">
            <v>1GB</v>
          </cell>
          <cell r="BT8" t="str">
            <v>512MB</v>
          </cell>
          <cell r="BU8" t="str">
            <v>512MB</v>
          </cell>
          <cell r="BW8" t="str">
            <v>256MB DDR2</v>
          </cell>
          <cell r="BX8" t="str">
            <v>512MB DDR2</v>
          </cell>
          <cell r="BY8" t="str">
            <v>512MB DDR2</v>
          </cell>
          <cell r="BZ8" t="str">
            <v>512MB DDR2</v>
          </cell>
          <cell r="CA8" t="str">
            <v>512MB DDR2</v>
          </cell>
          <cell r="CB8" t="str">
            <v>512MB DDR2</v>
          </cell>
          <cell r="CC8" t="str">
            <v>512MB DDR2</v>
          </cell>
          <cell r="CE8" t="str">
            <v>512MB DDR2</v>
          </cell>
          <cell r="CF8" t="str">
            <v>512MB DDR2</v>
          </cell>
          <cell r="CG8" t="str">
            <v>512MB DDR2</v>
          </cell>
          <cell r="CH8" t="str">
            <v>512MB DDR2</v>
          </cell>
          <cell r="CI8" t="str">
            <v>1GB DDR2</v>
          </cell>
          <cell r="CK8" t="str">
            <v>512MB</v>
          </cell>
          <cell r="CL8" t="str">
            <v>512MB</v>
          </cell>
          <cell r="CM8" t="str">
            <v>512MB</v>
          </cell>
          <cell r="CN8" t="str">
            <v>512MB</v>
          </cell>
          <cell r="CP8" t="str">
            <v>512MB</v>
          </cell>
          <cell r="CQ8" t="str">
            <v>512MB</v>
          </cell>
          <cell r="CR8" t="str">
            <v>512MB</v>
          </cell>
          <cell r="CS8" t="str">
            <v>1GB DDR2</v>
          </cell>
          <cell r="CU8" t="str">
            <v>512MB DDR2</v>
          </cell>
          <cell r="CV8" t="str">
            <v>512MB DDR2</v>
          </cell>
          <cell r="CW8" t="str">
            <v>1GB DDR2</v>
          </cell>
          <cell r="CY8" t="str">
            <v>512MB DDR2</v>
          </cell>
          <cell r="CZ8" t="str">
            <v>512MB DDR2</v>
          </cell>
          <cell r="DA8" t="str">
            <v>1GB DDR2</v>
          </cell>
          <cell r="DC8" t="str">
            <v>512MB DDR2</v>
          </cell>
          <cell r="DD8" t="str">
            <v>512MB DDR2</v>
          </cell>
          <cell r="DF8" t="str">
            <v>512MB DDR2</v>
          </cell>
          <cell r="DG8" t="str">
            <v>512MB DDR2</v>
          </cell>
          <cell r="DI8" t="str">
            <v>512MB DDR2</v>
          </cell>
          <cell r="DJ8" t="str">
            <v>512MB DDR2</v>
          </cell>
          <cell r="DK8" t="str">
            <v>512MB DDR2</v>
          </cell>
          <cell r="DL8" t="str">
            <v>512MB DDR2</v>
          </cell>
          <cell r="DM8" t="str">
            <v>1GB DDR2</v>
          </cell>
          <cell r="DN8" t="str">
            <v>512MB DDR2</v>
          </cell>
          <cell r="DP8" t="str">
            <v>512MB DDR2</v>
          </cell>
          <cell r="DQ8" t="str">
            <v>1GB DDR2</v>
          </cell>
          <cell r="DR8" t="str">
            <v>2GB DDR2</v>
          </cell>
          <cell r="DS8" t="str">
            <v>512MB DDR2</v>
          </cell>
          <cell r="DT8" t="str">
            <v>1GB DDR2</v>
          </cell>
          <cell r="DU8" t="str">
            <v>2GB DDR2</v>
          </cell>
          <cell r="DW8" t="str">
            <v>512MB DDR2</v>
          </cell>
          <cell r="DX8" t="str">
            <v>512MB DDR2</v>
          </cell>
          <cell r="DY8" t="str">
            <v>1GB DDR2</v>
          </cell>
          <cell r="DZ8" t="str">
            <v>512MB DDR2</v>
          </cell>
          <cell r="EA8" t="str">
            <v>512MB DDR2</v>
          </cell>
          <cell r="EB8" t="str">
            <v>512MB DDR2</v>
          </cell>
          <cell r="EC8" t="str">
            <v>1GB DDR2</v>
          </cell>
          <cell r="ED8" t="str">
            <v>512MB DDR2</v>
          </cell>
          <cell r="EE8" t="str">
            <v>512MB DDR2</v>
          </cell>
          <cell r="EF8" t="str">
            <v>512MB DDR2</v>
          </cell>
          <cell r="EG8" t="str">
            <v>512MB DDR2</v>
          </cell>
          <cell r="EI8" t="str">
            <v>256MB DDR2</v>
          </cell>
          <cell r="EJ8" t="str">
            <v>512MB DDR2</v>
          </cell>
          <cell r="EK8" t="str">
            <v>1GB DDR2</v>
          </cell>
          <cell r="EL8" t="str">
            <v>512MB DDR2</v>
          </cell>
          <cell r="EM8" t="str">
            <v>512MB DDR2</v>
          </cell>
          <cell r="EN8" t="str">
            <v>512MB DDR2</v>
          </cell>
          <cell r="EO8" t="str">
            <v>512MB DDR2</v>
          </cell>
          <cell r="EQ8" t="str">
            <v>256MB DDR2</v>
          </cell>
          <cell r="ER8" t="str">
            <v>512MB DDR2</v>
          </cell>
          <cell r="ES8" t="str">
            <v>512MB DDR2</v>
          </cell>
          <cell r="ET8" t="str">
            <v>512MB DDR2</v>
          </cell>
          <cell r="EU8" t="str">
            <v>512MB DDR2</v>
          </cell>
          <cell r="EV8" t="str">
            <v>512MB DDR2</v>
          </cell>
          <cell r="EW8" t="str">
            <v>256MB DDR2</v>
          </cell>
          <cell r="EX8" t="str">
            <v>512MB DDR2</v>
          </cell>
          <cell r="EY8" t="str">
            <v>256MB DDR2</v>
          </cell>
          <cell r="EZ8" t="str">
            <v>512MB DDR2</v>
          </cell>
          <cell r="FA8" t="str">
            <v>512MB DDR2</v>
          </cell>
          <cell r="FB8" t="str">
            <v>512MB DDR2</v>
          </cell>
          <cell r="FC8" t="str">
            <v>512MB DDR2</v>
          </cell>
          <cell r="FE8" t="str">
            <v>256MB</v>
          </cell>
          <cell r="FF8" t="str">
            <v>512MB</v>
          </cell>
          <cell r="FG8" t="str">
            <v>1GB</v>
          </cell>
          <cell r="FH8" t="str">
            <v>512MB</v>
          </cell>
          <cell r="FI8" t="str">
            <v>512MB</v>
          </cell>
          <cell r="FK8" t="str">
            <v>512MB</v>
          </cell>
          <cell r="FL8" t="str">
            <v>512MB</v>
          </cell>
          <cell r="FM8" t="str">
            <v>512MB</v>
          </cell>
          <cell r="FN8" t="str">
            <v>512MB</v>
          </cell>
          <cell r="FO8" t="str">
            <v>512MB</v>
          </cell>
          <cell r="FP8" t="str">
            <v>512MB</v>
          </cell>
          <cell r="FQ8" t="str">
            <v>512MB</v>
          </cell>
          <cell r="FR8" t="str">
            <v>1GB DDR2</v>
          </cell>
          <cell r="FT8" t="str">
            <v>512MB</v>
          </cell>
          <cell r="FU8" t="str">
            <v>512MB</v>
          </cell>
          <cell r="FV8" t="str">
            <v>512MB</v>
          </cell>
          <cell r="FW8" t="str">
            <v>512MB</v>
          </cell>
          <cell r="FX8" t="str">
            <v>512MB</v>
          </cell>
          <cell r="FY8" t="str">
            <v>512MB</v>
          </cell>
          <cell r="FZ8" t="str">
            <v>512MB</v>
          </cell>
          <cell r="GA8" t="str">
            <v>512MB</v>
          </cell>
          <cell r="GB8" t="str">
            <v>512MB</v>
          </cell>
          <cell r="GC8" t="str">
            <v>512MB</v>
          </cell>
          <cell r="GD8" t="str">
            <v>1GB DDR2</v>
          </cell>
          <cell r="GE8" t="str">
            <v>1GB DDR2</v>
          </cell>
          <cell r="GF8" t="str">
            <v>1GB DDR2</v>
          </cell>
          <cell r="GH8" t="str">
            <v>512MB</v>
          </cell>
          <cell r="GI8" t="str">
            <v>512MB</v>
          </cell>
          <cell r="GJ8" t="str">
            <v>1GB DDR2</v>
          </cell>
        </row>
        <row r="9">
          <cell r="A9" t="str">
            <v>HDD</v>
          </cell>
          <cell r="C9" t="str">
            <v>40(7200)</v>
          </cell>
          <cell r="D9" t="str">
            <v>40(7200)</v>
          </cell>
          <cell r="E9" t="str">
            <v>40(7200)</v>
          </cell>
          <cell r="G9" t="str">
            <v>80(7200)</v>
          </cell>
          <cell r="H9" t="str">
            <v>80(7200)</v>
          </cell>
          <cell r="J9" t="str">
            <v>80 Serial</v>
          </cell>
          <cell r="K9" t="str">
            <v>160 Serial</v>
          </cell>
          <cell r="L9" t="str">
            <v>160 Serial</v>
          </cell>
          <cell r="N9" t="str">
            <v>80 Serial</v>
          </cell>
          <cell r="O9" t="str">
            <v>80 Serial</v>
          </cell>
          <cell r="P9" t="str">
            <v>160 Serial</v>
          </cell>
          <cell r="Q9" t="str">
            <v>160 Serial</v>
          </cell>
          <cell r="S9" t="str">
            <v>40 Serial</v>
          </cell>
          <cell r="T9" t="str">
            <v>160 Serial</v>
          </cell>
          <cell r="V9" t="str">
            <v>40(7200)</v>
          </cell>
          <cell r="W9" t="str">
            <v>40(7200)</v>
          </cell>
          <cell r="X9" t="str">
            <v>40(7200)</v>
          </cell>
          <cell r="Y9" t="str">
            <v>40(7200)</v>
          </cell>
          <cell r="AB9" t="str">
            <v>40(7200)</v>
          </cell>
          <cell r="AC9" t="str">
            <v>40(7200)</v>
          </cell>
          <cell r="AD9" t="str">
            <v>40(7200)</v>
          </cell>
          <cell r="AE9" t="str">
            <v>80(7200)</v>
          </cell>
          <cell r="AF9" t="str">
            <v>40(7200)</v>
          </cell>
          <cell r="AG9" t="str">
            <v>40(7200)</v>
          </cell>
          <cell r="AI9" t="str">
            <v>40 Serial</v>
          </cell>
          <cell r="AJ9" t="str">
            <v>40 Serial</v>
          </cell>
          <cell r="AK9" t="str">
            <v>40 Serial</v>
          </cell>
          <cell r="AL9" t="str">
            <v>80 Serial</v>
          </cell>
          <cell r="AM9" t="str">
            <v>40 Serial</v>
          </cell>
          <cell r="AN9" t="str">
            <v>80 Serial</v>
          </cell>
          <cell r="AQ9" t="str">
            <v>40(7200)</v>
          </cell>
          <cell r="AR9" t="str">
            <v>40(7200)</v>
          </cell>
          <cell r="AS9" t="str">
            <v>40(7200)</v>
          </cell>
          <cell r="AU9" t="str">
            <v>40(7200)</v>
          </cell>
          <cell r="AV9" t="str">
            <v>40(7200)</v>
          </cell>
          <cell r="AW9" t="str">
            <v>40(7200)</v>
          </cell>
          <cell r="AX9" t="str">
            <v>80(7200)</v>
          </cell>
          <cell r="AY9" t="str">
            <v>40(7200)</v>
          </cell>
          <cell r="BA9" t="str">
            <v>40(7200)</v>
          </cell>
          <cell r="BB9" t="str">
            <v>40(7200)</v>
          </cell>
          <cell r="BC9" t="str">
            <v>40(7200)</v>
          </cell>
          <cell r="BD9" t="str">
            <v>40(7200)</v>
          </cell>
          <cell r="BE9" t="str">
            <v>40(7200)</v>
          </cell>
          <cell r="BF9" t="str">
            <v>80(7200)</v>
          </cell>
          <cell r="BH9" t="str">
            <v>40 Serial</v>
          </cell>
          <cell r="BI9" t="str">
            <v>40 Serial</v>
          </cell>
          <cell r="BJ9" t="str">
            <v>40 Serial</v>
          </cell>
          <cell r="BK9" t="str">
            <v>40 Serial</v>
          </cell>
          <cell r="BL9" t="str">
            <v>80 Serial</v>
          </cell>
          <cell r="BM9" t="str">
            <v>40 Serial</v>
          </cell>
          <cell r="BN9" t="str">
            <v>80 Serial</v>
          </cell>
          <cell r="BP9" t="str">
            <v>40 Serial</v>
          </cell>
          <cell r="BQ9" t="str">
            <v>80 Serial</v>
          </cell>
          <cell r="BR9" t="str">
            <v>160 Serial</v>
          </cell>
          <cell r="BT9" t="str">
            <v>40 Serial</v>
          </cell>
          <cell r="BU9" t="str">
            <v>80 Serial</v>
          </cell>
          <cell r="BW9" t="str">
            <v>80 Serial</v>
          </cell>
          <cell r="BX9" t="str">
            <v>80 Serial</v>
          </cell>
          <cell r="BY9" t="str">
            <v>80 Serial</v>
          </cell>
          <cell r="BZ9" t="str">
            <v>80 Serial</v>
          </cell>
          <cell r="CA9" t="str">
            <v>80 Serial</v>
          </cell>
          <cell r="CB9" t="str">
            <v>80 Serial</v>
          </cell>
          <cell r="CC9" t="str">
            <v>80 Serial</v>
          </cell>
          <cell r="CE9" t="str">
            <v>80 Serial</v>
          </cell>
          <cell r="CF9" t="str">
            <v>80 Serial</v>
          </cell>
          <cell r="CG9" t="str">
            <v>80 Serial</v>
          </cell>
          <cell r="CH9" t="str">
            <v>80 Serial</v>
          </cell>
          <cell r="CI9" t="str">
            <v>160 Serial</v>
          </cell>
          <cell r="CK9" t="str">
            <v>80 Serial</v>
          </cell>
          <cell r="CL9" t="str">
            <v>80 Serial</v>
          </cell>
          <cell r="CM9" t="str">
            <v>80 Serial</v>
          </cell>
          <cell r="CN9" t="str">
            <v>80 Serial</v>
          </cell>
          <cell r="CP9" t="str">
            <v>80 Serial</v>
          </cell>
          <cell r="CQ9" t="str">
            <v>80 Serial</v>
          </cell>
          <cell r="CR9" t="str">
            <v>80 Serial</v>
          </cell>
          <cell r="CS9" t="str">
            <v>160 Serial</v>
          </cell>
          <cell r="CU9" t="str">
            <v>80 Serial</v>
          </cell>
          <cell r="CV9" t="str">
            <v>80 Serial</v>
          </cell>
          <cell r="CW9" t="str">
            <v>160 Serial</v>
          </cell>
          <cell r="CY9" t="str">
            <v>80 Serial</v>
          </cell>
          <cell r="CZ9" t="str">
            <v>80 Serial</v>
          </cell>
          <cell r="DA9" t="str">
            <v>160 Serial</v>
          </cell>
          <cell r="DC9" t="str">
            <v>80 Serial</v>
          </cell>
          <cell r="DD9" t="str">
            <v>80 Serial</v>
          </cell>
          <cell r="DF9" t="str">
            <v>80 Serial</v>
          </cell>
          <cell r="DG9" t="str">
            <v>80 Serial</v>
          </cell>
          <cell r="DI9" t="str">
            <v>80 Serial</v>
          </cell>
          <cell r="DJ9" t="str">
            <v>80 Serial</v>
          </cell>
          <cell r="DK9" t="str">
            <v>80 Serial</v>
          </cell>
          <cell r="DL9" t="str">
            <v>80 Serial</v>
          </cell>
          <cell r="DM9" t="str">
            <v>160 Serial</v>
          </cell>
          <cell r="DN9" t="str">
            <v>80 Serial</v>
          </cell>
          <cell r="DP9" t="str">
            <v>80 Serial</v>
          </cell>
          <cell r="DQ9" t="str">
            <v>160 Serial</v>
          </cell>
          <cell r="DR9" t="str">
            <v>160 Serial</v>
          </cell>
          <cell r="DS9" t="str">
            <v>80 Serial</v>
          </cell>
          <cell r="DT9" t="str">
            <v>160 Serial</v>
          </cell>
          <cell r="DU9" t="str">
            <v>160 Serial</v>
          </cell>
          <cell r="DW9" t="str">
            <v>80 Serial</v>
          </cell>
          <cell r="DX9" t="str">
            <v>80 Serial</v>
          </cell>
          <cell r="DY9" t="str">
            <v>80 Serial</v>
          </cell>
          <cell r="DZ9" t="str">
            <v>80 Serial</v>
          </cell>
          <cell r="EA9" t="str">
            <v>80 Serial</v>
          </cell>
          <cell r="EB9" t="str">
            <v>80 Serial</v>
          </cell>
          <cell r="EC9" t="str">
            <v>160 Serial</v>
          </cell>
          <cell r="ED9" t="str">
            <v>80 Serial</v>
          </cell>
          <cell r="EE9" t="str">
            <v>80 Serial</v>
          </cell>
          <cell r="EF9" t="str">
            <v>80 Serial</v>
          </cell>
          <cell r="EG9" t="str">
            <v>80 Serial</v>
          </cell>
          <cell r="EI9" t="str">
            <v>40 Serial</v>
          </cell>
          <cell r="EJ9" t="str">
            <v>80 Serial</v>
          </cell>
          <cell r="EK9" t="str">
            <v>80 Serial</v>
          </cell>
          <cell r="EL9" t="str">
            <v>80 Serial</v>
          </cell>
          <cell r="EM9" t="str">
            <v>80 Serial</v>
          </cell>
          <cell r="EN9" t="str">
            <v>80 Serial</v>
          </cell>
          <cell r="EO9" t="str">
            <v>80 Serial</v>
          </cell>
          <cell r="EQ9" t="str">
            <v>80 Serial</v>
          </cell>
          <cell r="ER9" t="str">
            <v>80 Serial</v>
          </cell>
          <cell r="ES9" t="str">
            <v>80 Serial</v>
          </cell>
          <cell r="ET9" t="str">
            <v>80 Serial</v>
          </cell>
          <cell r="EU9" t="str">
            <v>80 Serial</v>
          </cell>
          <cell r="EV9" t="str">
            <v>80 Serial</v>
          </cell>
          <cell r="EW9" t="str">
            <v>80 Serial</v>
          </cell>
          <cell r="EX9" t="str">
            <v>80 Serial</v>
          </cell>
          <cell r="EY9" t="str">
            <v>80 Serial</v>
          </cell>
          <cell r="EZ9" t="str">
            <v>80 Serial</v>
          </cell>
          <cell r="FA9" t="str">
            <v>80 Serial</v>
          </cell>
          <cell r="FB9" t="str">
            <v>80 Serial</v>
          </cell>
          <cell r="FC9" t="str">
            <v>80 Serial</v>
          </cell>
          <cell r="FE9" t="str">
            <v>80 Serial</v>
          </cell>
          <cell r="FF9" t="str">
            <v>80 Serial</v>
          </cell>
          <cell r="FG9" t="str">
            <v>160 Serial</v>
          </cell>
          <cell r="FH9" t="str">
            <v>80 Serial</v>
          </cell>
          <cell r="FI9" t="str">
            <v>80 Serial</v>
          </cell>
          <cell r="FK9" t="str">
            <v>40 Serial</v>
          </cell>
          <cell r="FL9" t="str">
            <v>40 Serial</v>
          </cell>
          <cell r="FM9" t="str">
            <v>80 Serial</v>
          </cell>
          <cell r="FN9" t="str">
            <v>40 Serial</v>
          </cell>
          <cell r="FO9" t="str">
            <v>40 Serial</v>
          </cell>
          <cell r="FP9" t="str">
            <v>80 Serial</v>
          </cell>
          <cell r="FQ9" t="str">
            <v>80 Serial</v>
          </cell>
          <cell r="FR9" t="str">
            <v>160 Serial</v>
          </cell>
          <cell r="FT9" t="str">
            <v>40 Serial</v>
          </cell>
          <cell r="FU9" t="str">
            <v>40 Serial</v>
          </cell>
          <cell r="FV9" t="str">
            <v>80 Serial</v>
          </cell>
          <cell r="FW9" t="str">
            <v>40 Serial</v>
          </cell>
          <cell r="FX9" t="str">
            <v>40 Serial</v>
          </cell>
          <cell r="FY9" t="str">
            <v>80 Serial</v>
          </cell>
          <cell r="FZ9" t="str">
            <v>40 Serial</v>
          </cell>
          <cell r="GA9" t="str">
            <v>80 Serial</v>
          </cell>
          <cell r="GB9" t="str">
            <v>80 Serial</v>
          </cell>
          <cell r="GC9" t="str">
            <v>80 Serial</v>
          </cell>
          <cell r="GD9" t="str">
            <v>160 Serial</v>
          </cell>
          <cell r="GE9" t="str">
            <v>160 Serial</v>
          </cell>
          <cell r="GF9" t="str">
            <v>160 Serial</v>
          </cell>
          <cell r="GH9" t="str">
            <v>80 Serial</v>
          </cell>
          <cell r="GI9" t="str">
            <v>160 Serial</v>
          </cell>
          <cell r="GJ9">
            <v>250</v>
          </cell>
        </row>
        <row r="10">
          <cell r="A10" t="str">
            <v>CDROM</v>
          </cell>
          <cell r="C10" t="str">
            <v>48X</v>
          </cell>
          <cell r="D10" t="str">
            <v>48X</v>
          </cell>
          <cell r="E10" t="str">
            <v>CDRW</v>
          </cell>
          <cell r="G10" t="str">
            <v>CDRW</v>
          </cell>
          <cell r="H10" t="str">
            <v>CDRW</v>
          </cell>
          <cell r="J10" t="str">
            <v>MultiBurner+</v>
          </cell>
          <cell r="K10" t="str">
            <v>MultiBurner+</v>
          </cell>
          <cell r="L10" t="str">
            <v>MultiBurner+</v>
          </cell>
          <cell r="N10" t="str">
            <v>DVD/CDRW</v>
          </cell>
          <cell r="O10" t="str">
            <v>MultiBurner+</v>
          </cell>
          <cell r="P10" t="str">
            <v>MultiBurner+</v>
          </cell>
          <cell r="Q10" t="str">
            <v>MultiBurner+</v>
          </cell>
          <cell r="S10" t="str">
            <v>CDRW</v>
          </cell>
          <cell r="T10" t="str">
            <v>MultiBurner+</v>
          </cell>
          <cell r="V10" t="str">
            <v>48X</v>
          </cell>
          <cell r="W10" t="str">
            <v>48X</v>
          </cell>
          <cell r="X10" t="str">
            <v>48X</v>
          </cell>
          <cell r="Y10" t="str">
            <v>DVD</v>
          </cell>
          <cell r="AB10" t="str">
            <v>48X</v>
          </cell>
          <cell r="AC10" t="str">
            <v>DVD</v>
          </cell>
          <cell r="AD10" t="str">
            <v>48X</v>
          </cell>
          <cell r="AE10" t="str">
            <v>DVD/CDRW</v>
          </cell>
          <cell r="AF10" t="str">
            <v>DVD</v>
          </cell>
          <cell r="AG10" t="str">
            <v>DVD</v>
          </cell>
          <cell r="AI10" t="str">
            <v>48X</v>
          </cell>
          <cell r="AJ10" t="str">
            <v>48X</v>
          </cell>
          <cell r="AK10" t="str">
            <v>48X</v>
          </cell>
          <cell r="AL10" t="str">
            <v>DVD/CDRW</v>
          </cell>
          <cell r="AM10" t="str">
            <v>48X</v>
          </cell>
          <cell r="AN10" t="str">
            <v>DVD</v>
          </cell>
          <cell r="AQ10" t="str">
            <v>48X</v>
          </cell>
          <cell r="AR10" t="str">
            <v>48X</v>
          </cell>
          <cell r="AS10" t="str">
            <v>DVD</v>
          </cell>
          <cell r="AU10" t="str">
            <v>48X</v>
          </cell>
          <cell r="AV10" t="str">
            <v>DVD</v>
          </cell>
          <cell r="AW10" t="str">
            <v>48X</v>
          </cell>
          <cell r="AX10" t="str">
            <v>DVD/CDRW</v>
          </cell>
          <cell r="AY10" t="str">
            <v>DVD</v>
          </cell>
          <cell r="BA10" t="str">
            <v>24X CDROM</v>
          </cell>
          <cell r="BB10" t="str">
            <v>24X CDROM</v>
          </cell>
          <cell r="BC10" t="str">
            <v>24X CDROM</v>
          </cell>
          <cell r="BD10" t="str">
            <v>24X CDROM</v>
          </cell>
          <cell r="BE10" t="str">
            <v>No Optical</v>
          </cell>
          <cell r="BF10" t="str">
            <v>DVD/CDRW</v>
          </cell>
          <cell r="BH10" t="str">
            <v>48X</v>
          </cell>
          <cell r="BI10" t="str">
            <v>48X</v>
          </cell>
          <cell r="BJ10" t="str">
            <v>48X</v>
          </cell>
          <cell r="BK10" t="str">
            <v>48X</v>
          </cell>
          <cell r="BL10" t="str">
            <v>DVD/CDRW</v>
          </cell>
          <cell r="BM10" t="str">
            <v>48X</v>
          </cell>
          <cell r="BN10" t="str">
            <v>DVD</v>
          </cell>
          <cell r="BP10" t="str">
            <v>DVD</v>
          </cell>
          <cell r="BQ10" t="str">
            <v>DVD/CDRW</v>
          </cell>
          <cell r="BR10" t="str">
            <v>DVD/CDRW</v>
          </cell>
          <cell r="BT10" t="str">
            <v>DVD</v>
          </cell>
          <cell r="BU10" t="str">
            <v>DVD/CDRW</v>
          </cell>
          <cell r="BW10" t="str">
            <v>CDRW</v>
          </cell>
          <cell r="BX10" t="str">
            <v>CDRW</v>
          </cell>
          <cell r="BY10" t="str">
            <v>DVD/CDRW</v>
          </cell>
          <cell r="BZ10" t="str">
            <v>CDRW</v>
          </cell>
          <cell r="CA10" t="str">
            <v>CDRW</v>
          </cell>
          <cell r="CB10" t="str">
            <v>CDRW</v>
          </cell>
          <cell r="CC10" t="str">
            <v>MultiBurner+</v>
          </cell>
          <cell r="CE10" t="str">
            <v>DVD/CDRW</v>
          </cell>
          <cell r="CF10" t="str">
            <v>DVD/CDRW</v>
          </cell>
          <cell r="CG10" t="str">
            <v>DVD/CDRW</v>
          </cell>
          <cell r="CH10" t="str">
            <v>MultiBurner+</v>
          </cell>
          <cell r="CI10" t="str">
            <v>MultiBurner+</v>
          </cell>
          <cell r="CK10" t="str">
            <v>CDRW</v>
          </cell>
          <cell r="CL10" t="str">
            <v>CDRW</v>
          </cell>
          <cell r="CM10" t="str">
            <v>CDRW</v>
          </cell>
          <cell r="CN10" t="str">
            <v>MultiBurner+</v>
          </cell>
          <cell r="CP10" t="str">
            <v>CDRW</v>
          </cell>
          <cell r="CQ10" t="str">
            <v>CDRW</v>
          </cell>
          <cell r="CR10" t="str">
            <v>MultiBurner+</v>
          </cell>
          <cell r="CS10" t="str">
            <v>MultiBurner+</v>
          </cell>
          <cell r="CU10" t="str">
            <v>DVD/CDRW</v>
          </cell>
          <cell r="CV10" t="str">
            <v>MultiBurner+</v>
          </cell>
          <cell r="CW10" t="str">
            <v>MultiBurner+</v>
          </cell>
          <cell r="CY10" t="str">
            <v>DVD/CDRW</v>
          </cell>
          <cell r="CZ10" t="str">
            <v>MultiBurner+</v>
          </cell>
          <cell r="DA10" t="str">
            <v>MultiBurner+</v>
          </cell>
          <cell r="DC10" t="str">
            <v>48X</v>
          </cell>
          <cell r="DD10" t="str">
            <v>48X</v>
          </cell>
          <cell r="DF10" t="str">
            <v>DVD</v>
          </cell>
          <cell r="DG10" t="str">
            <v>DVD</v>
          </cell>
          <cell r="DI10" t="str">
            <v>No Optical</v>
          </cell>
          <cell r="DJ10" t="str">
            <v>DVD/CDRW</v>
          </cell>
          <cell r="DK10" t="str">
            <v>48X</v>
          </cell>
          <cell r="DL10" t="str">
            <v>DVD/CDRW</v>
          </cell>
          <cell r="DM10" t="str">
            <v>DVD/CDRW</v>
          </cell>
          <cell r="DN10" t="str">
            <v>DVD</v>
          </cell>
          <cell r="DP10" t="str">
            <v>MultiBurner+</v>
          </cell>
          <cell r="DQ10" t="str">
            <v>MultiBurner+</v>
          </cell>
          <cell r="DR10" t="str">
            <v>MultiBurner+</v>
          </cell>
          <cell r="DS10" t="str">
            <v>MultiBurner+</v>
          </cell>
          <cell r="DT10" t="str">
            <v>MultiBurner+</v>
          </cell>
          <cell r="DU10" t="str">
            <v>MultiBurner+</v>
          </cell>
          <cell r="DW10" t="str">
            <v>48x</v>
          </cell>
          <cell r="DX10" t="str">
            <v>48x</v>
          </cell>
          <cell r="DY10" t="str">
            <v>DVD</v>
          </cell>
          <cell r="DZ10" t="str">
            <v>48x</v>
          </cell>
          <cell r="EA10" t="str">
            <v>DVD/CDRW</v>
          </cell>
          <cell r="EB10" t="str">
            <v>DVD/CDRW</v>
          </cell>
          <cell r="EC10" t="str">
            <v>MultiBurner+</v>
          </cell>
          <cell r="ED10" t="str">
            <v>DVD</v>
          </cell>
          <cell r="EE10" t="str">
            <v>DVD</v>
          </cell>
          <cell r="EF10" t="str">
            <v>DVD</v>
          </cell>
          <cell r="EG10" t="str">
            <v>DVD</v>
          </cell>
          <cell r="EI10" t="str">
            <v>48x</v>
          </cell>
          <cell r="EJ10" t="str">
            <v>CDRW</v>
          </cell>
          <cell r="EK10" t="str">
            <v>DVD</v>
          </cell>
          <cell r="EL10" t="str">
            <v>DVD</v>
          </cell>
          <cell r="EM10" t="str">
            <v>DVD</v>
          </cell>
          <cell r="EN10" t="str">
            <v>DVD</v>
          </cell>
          <cell r="EO10" t="str">
            <v>DVD</v>
          </cell>
          <cell r="EQ10" t="str">
            <v>CDRW</v>
          </cell>
          <cell r="ER10" t="str">
            <v>CDRW</v>
          </cell>
          <cell r="ES10" t="str">
            <v>DVD/CDRW</v>
          </cell>
          <cell r="ET10" t="str">
            <v>CDRW</v>
          </cell>
          <cell r="EU10" t="str">
            <v>CDRW</v>
          </cell>
          <cell r="EV10" t="str">
            <v>DVD/CDRW</v>
          </cell>
          <cell r="EW10" t="str">
            <v>CDRW</v>
          </cell>
          <cell r="EX10" t="str">
            <v>CDRW</v>
          </cell>
          <cell r="EY10" t="str">
            <v>48x</v>
          </cell>
          <cell r="EZ10" t="str">
            <v>CDRW</v>
          </cell>
          <cell r="FA10" t="str">
            <v>MultiBurner+</v>
          </cell>
          <cell r="FB10" t="str">
            <v>CDRW</v>
          </cell>
          <cell r="FC10" t="str">
            <v>MultiBurner+</v>
          </cell>
          <cell r="FE10" t="str">
            <v>48x</v>
          </cell>
          <cell r="FF10" t="str">
            <v>CDRW</v>
          </cell>
          <cell r="FG10" t="str">
            <v>MultiBurner+</v>
          </cell>
          <cell r="FH10" t="str">
            <v>CDRW</v>
          </cell>
          <cell r="FI10" t="str">
            <v>MultiBurner+</v>
          </cell>
          <cell r="FK10" t="str">
            <v>DVD</v>
          </cell>
          <cell r="FL10" t="str">
            <v>48X</v>
          </cell>
          <cell r="FM10" t="str">
            <v>DVD</v>
          </cell>
          <cell r="FN10" t="str">
            <v>48X</v>
          </cell>
          <cell r="FO10" t="str">
            <v>48X</v>
          </cell>
          <cell r="FP10" t="str">
            <v>DVD/CDRW</v>
          </cell>
          <cell r="FQ10" t="str">
            <v>MultiBurner+</v>
          </cell>
          <cell r="FR10" t="str">
            <v>MultiBurner+</v>
          </cell>
          <cell r="FT10" t="str">
            <v>DVD</v>
          </cell>
          <cell r="FU10" t="str">
            <v>48X</v>
          </cell>
          <cell r="FV10" t="str">
            <v>DVD</v>
          </cell>
          <cell r="FW10" t="str">
            <v>48X</v>
          </cell>
          <cell r="FX10" t="str">
            <v>48X</v>
          </cell>
          <cell r="FY10" t="str">
            <v>DVD</v>
          </cell>
          <cell r="FZ10" t="str">
            <v>48X</v>
          </cell>
          <cell r="GA10" t="str">
            <v>DVD/CDRW</v>
          </cell>
          <cell r="GB10" t="str">
            <v>DVD/CDRW</v>
          </cell>
          <cell r="GC10" t="str">
            <v>MultiBurner+</v>
          </cell>
          <cell r="GD10" t="str">
            <v>DVD/CDRW</v>
          </cell>
          <cell r="GE10" t="str">
            <v>MultiBurner+</v>
          </cell>
          <cell r="GF10" t="str">
            <v>MultiBurner+</v>
          </cell>
          <cell r="GH10" t="str">
            <v>CDRW</v>
          </cell>
          <cell r="GI10" t="str">
            <v>MultiBurner+</v>
          </cell>
          <cell r="GJ10" t="str">
            <v>MultiBurner+</v>
          </cell>
        </row>
        <row r="11">
          <cell r="A11" t="str">
            <v>Ethernet</v>
          </cell>
          <cell r="C11" t="str">
            <v>ETHERNET</v>
          </cell>
          <cell r="D11" t="str">
            <v>ETHERNET</v>
          </cell>
          <cell r="E11" t="str">
            <v>ETHERNET</v>
          </cell>
          <cell r="G11" t="str">
            <v>ETHERNET</v>
          </cell>
          <cell r="H11" t="str">
            <v>ETHERNET</v>
          </cell>
          <cell r="J11" t="str">
            <v>GIGABIT</v>
          </cell>
          <cell r="K11" t="str">
            <v>GIGABIT</v>
          </cell>
          <cell r="L11" t="str">
            <v>GIGABIT</v>
          </cell>
          <cell r="N11" t="str">
            <v>GIGABIT</v>
          </cell>
          <cell r="O11" t="str">
            <v>GIGABIT</v>
          </cell>
          <cell r="P11" t="str">
            <v>GIGABIT</v>
          </cell>
          <cell r="Q11" t="str">
            <v>GIGABIT</v>
          </cell>
          <cell r="S11" t="str">
            <v>GIGABIT</v>
          </cell>
          <cell r="T11" t="str">
            <v>GIGABIT</v>
          </cell>
          <cell r="V11" t="str">
            <v>GIGABIT</v>
          </cell>
          <cell r="W11" t="str">
            <v>GIGABIT</v>
          </cell>
          <cell r="X11" t="str">
            <v>GIGABIT</v>
          </cell>
          <cell r="Y11" t="str">
            <v>GIGABIT</v>
          </cell>
          <cell r="AB11" t="str">
            <v>GIGABIT</v>
          </cell>
          <cell r="AC11" t="str">
            <v>GIGABIT</v>
          </cell>
          <cell r="AD11" t="str">
            <v>GIGABIT</v>
          </cell>
          <cell r="AE11" t="str">
            <v>GIGABIT</v>
          </cell>
          <cell r="AF11" t="str">
            <v>GIGABIT</v>
          </cell>
          <cell r="AG11" t="str">
            <v>GIGABIT</v>
          </cell>
          <cell r="AI11" t="str">
            <v>GIGABIT</v>
          </cell>
          <cell r="AJ11" t="str">
            <v>GIGABIT</v>
          </cell>
          <cell r="AK11" t="str">
            <v>GIGABIT</v>
          </cell>
          <cell r="AL11" t="str">
            <v>GIGABIT</v>
          </cell>
          <cell r="AM11" t="str">
            <v>GIGABIT</v>
          </cell>
          <cell r="AN11" t="str">
            <v>GIGABIT</v>
          </cell>
          <cell r="AQ11" t="str">
            <v>GIGABIT</v>
          </cell>
          <cell r="AR11" t="str">
            <v>GIGABIT</v>
          </cell>
          <cell r="AS11" t="str">
            <v>GIGABIT</v>
          </cell>
          <cell r="AU11" t="str">
            <v>GIGABIT</v>
          </cell>
          <cell r="AV11" t="str">
            <v>GIGABIT</v>
          </cell>
          <cell r="AW11" t="str">
            <v>GIGABIT</v>
          </cell>
          <cell r="AX11" t="str">
            <v>GIGABIT</v>
          </cell>
          <cell r="AY11" t="str">
            <v>GIGABIT</v>
          </cell>
          <cell r="BA11" t="str">
            <v>GIGABIT</v>
          </cell>
          <cell r="BB11" t="str">
            <v>GIGABIT</v>
          </cell>
          <cell r="BC11" t="str">
            <v>GIGABIT</v>
          </cell>
          <cell r="BD11" t="str">
            <v>GIGABIT</v>
          </cell>
          <cell r="BE11" t="str">
            <v>GIGABIT</v>
          </cell>
          <cell r="BF11" t="str">
            <v>GIGABIT</v>
          </cell>
          <cell r="BH11" t="str">
            <v>GIGABIT</v>
          </cell>
          <cell r="BI11" t="str">
            <v>GIGABIT</v>
          </cell>
          <cell r="BJ11" t="str">
            <v>GIGABIT</v>
          </cell>
          <cell r="BK11" t="str">
            <v>GIGABIT</v>
          </cell>
          <cell r="BL11" t="str">
            <v>GIGABIT</v>
          </cell>
          <cell r="BM11" t="str">
            <v>GIGABIT</v>
          </cell>
          <cell r="BN11" t="str">
            <v>GIGABIT</v>
          </cell>
          <cell r="BP11" t="str">
            <v>GIGABIT</v>
          </cell>
          <cell r="BQ11" t="str">
            <v>GIGABIT</v>
          </cell>
          <cell r="BR11" t="str">
            <v>GIGABIT</v>
          </cell>
          <cell r="BT11" t="str">
            <v>GIGABIT</v>
          </cell>
          <cell r="BU11" t="str">
            <v>GIGABIT</v>
          </cell>
          <cell r="BW11" t="str">
            <v>ETHERNET</v>
          </cell>
          <cell r="BX11" t="str">
            <v>ETHERNET</v>
          </cell>
          <cell r="BY11" t="str">
            <v>ETHERNET</v>
          </cell>
          <cell r="BZ11" t="str">
            <v>ETHERNET</v>
          </cell>
          <cell r="CA11" t="str">
            <v>ETHERNET</v>
          </cell>
          <cell r="CB11" t="str">
            <v>ETHERNET</v>
          </cell>
          <cell r="CC11" t="str">
            <v>ETHERNET</v>
          </cell>
          <cell r="CE11" t="str">
            <v>ETHERNET</v>
          </cell>
          <cell r="CF11" t="str">
            <v>ETHERNET</v>
          </cell>
          <cell r="CG11" t="str">
            <v>ETHERNET</v>
          </cell>
          <cell r="CH11" t="str">
            <v>ETHERNET</v>
          </cell>
          <cell r="CI11" t="str">
            <v>ETHERNET</v>
          </cell>
          <cell r="CK11" t="str">
            <v>GIGABIT</v>
          </cell>
          <cell r="CL11" t="str">
            <v>GIGABIT</v>
          </cell>
          <cell r="CM11" t="str">
            <v>GIGABIT</v>
          </cell>
          <cell r="CN11" t="str">
            <v>GIGABIT</v>
          </cell>
          <cell r="CP11" t="str">
            <v>GIGABIT</v>
          </cell>
          <cell r="CQ11" t="str">
            <v>GIGABIT</v>
          </cell>
          <cell r="CR11" t="str">
            <v>GIGABIT</v>
          </cell>
          <cell r="CS11" t="str">
            <v>GIGABIT</v>
          </cell>
          <cell r="CU11" t="str">
            <v>GIGABIT</v>
          </cell>
          <cell r="CV11" t="str">
            <v>GIGABIT</v>
          </cell>
          <cell r="CW11" t="str">
            <v>GIGABIT</v>
          </cell>
          <cell r="CY11" t="str">
            <v>GIGABIT</v>
          </cell>
          <cell r="CZ11" t="str">
            <v>GIGABIT</v>
          </cell>
          <cell r="DA11" t="str">
            <v>GIGABIT</v>
          </cell>
          <cell r="DC11" t="str">
            <v>GIGABIT</v>
          </cell>
          <cell r="DD11" t="str">
            <v>GIGABIT</v>
          </cell>
          <cell r="DF11" t="str">
            <v>GIGABIT</v>
          </cell>
          <cell r="DG11" t="str">
            <v>GIGABIT</v>
          </cell>
          <cell r="DI11" t="str">
            <v>GIGABIT</v>
          </cell>
          <cell r="DJ11" t="str">
            <v>GIGABIT</v>
          </cell>
          <cell r="DK11" t="str">
            <v>GIGABIT</v>
          </cell>
          <cell r="DL11" t="str">
            <v>GIGABIT</v>
          </cell>
          <cell r="DM11" t="str">
            <v>GIGABIT</v>
          </cell>
          <cell r="DN11" t="str">
            <v>GIGABIT</v>
          </cell>
          <cell r="DP11" t="str">
            <v>GIGABIT</v>
          </cell>
          <cell r="DQ11" t="str">
            <v>GIGABIT</v>
          </cell>
          <cell r="DR11" t="str">
            <v>GIGABIT</v>
          </cell>
          <cell r="DS11" t="str">
            <v>GIGABIT</v>
          </cell>
          <cell r="DT11" t="str">
            <v>GIGABIT</v>
          </cell>
          <cell r="DU11" t="str">
            <v>GIGABIT</v>
          </cell>
          <cell r="DW11" t="str">
            <v>GIGABIT</v>
          </cell>
          <cell r="DX11" t="str">
            <v>GIGABIT</v>
          </cell>
          <cell r="DY11" t="str">
            <v>GIGABIT</v>
          </cell>
          <cell r="DZ11" t="str">
            <v>GIGABIT</v>
          </cell>
          <cell r="EA11" t="str">
            <v>GIGABIT</v>
          </cell>
          <cell r="EB11" t="str">
            <v>GIGABIT</v>
          </cell>
          <cell r="EC11" t="str">
            <v>GIGABIT</v>
          </cell>
          <cell r="ED11" t="str">
            <v>GIGABIT</v>
          </cell>
          <cell r="EE11" t="str">
            <v>GIGABIT</v>
          </cell>
          <cell r="EF11" t="str">
            <v>GIGABIT</v>
          </cell>
          <cell r="EG11" t="str">
            <v>GIGABIT</v>
          </cell>
          <cell r="EI11" t="str">
            <v>GIGABIT</v>
          </cell>
          <cell r="EJ11" t="str">
            <v>GIGABIT</v>
          </cell>
          <cell r="EK11" t="str">
            <v>GIGABIT</v>
          </cell>
          <cell r="EL11" t="str">
            <v>GIGABIT</v>
          </cell>
          <cell r="EM11" t="str">
            <v>GIGABIT</v>
          </cell>
          <cell r="EN11" t="str">
            <v>GIGABIT</v>
          </cell>
          <cell r="EO11" t="str">
            <v>GIGABIT</v>
          </cell>
          <cell r="EQ11" t="str">
            <v>ETHERNET</v>
          </cell>
          <cell r="ER11" t="str">
            <v>ETHERNET</v>
          </cell>
          <cell r="ES11" t="str">
            <v>ETHERNET</v>
          </cell>
          <cell r="ET11" t="str">
            <v>ETHERNET</v>
          </cell>
          <cell r="EU11" t="str">
            <v>ETHERNET</v>
          </cell>
          <cell r="EV11" t="str">
            <v>ETHERNET</v>
          </cell>
          <cell r="EW11" t="str">
            <v>ETHERNET</v>
          </cell>
          <cell r="EX11" t="str">
            <v>ETHERNET</v>
          </cell>
          <cell r="EY11" t="str">
            <v>ETHERNET</v>
          </cell>
          <cell r="EZ11" t="str">
            <v>ETHERNET</v>
          </cell>
          <cell r="FA11" t="str">
            <v>ETHERNET</v>
          </cell>
          <cell r="FB11" t="str">
            <v>ETHERNET</v>
          </cell>
          <cell r="FC11" t="str">
            <v>ETHERNET</v>
          </cell>
          <cell r="FE11" t="str">
            <v>GIGABIT</v>
          </cell>
          <cell r="FF11" t="str">
            <v>GIGABIT</v>
          </cell>
          <cell r="FG11" t="str">
            <v>GIGABIT</v>
          </cell>
          <cell r="FH11" t="str">
            <v>GIGABIT</v>
          </cell>
          <cell r="FI11" t="str">
            <v>GIGABIT</v>
          </cell>
          <cell r="FK11" t="str">
            <v>GIGABIT</v>
          </cell>
          <cell r="FL11" t="str">
            <v>GIGABIT</v>
          </cell>
          <cell r="FM11" t="str">
            <v>GIGABIT</v>
          </cell>
          <cell r="FN11" t="str">
            <v>GIGABIT</v>
          </cell>
          <cell r="FO11" t="str">
            <v>GIGABIT</v>
          </cell>
          <cell r="FP11" t="str">
            <v>GIGABIT</v>
          </cell>
          <cell r="FQ11" t="str">
            <v>GIGABIT</v>
          </cell>
          <cell r="FR11" t="str">
            <v>GIGABIT</v>
          </cell>
          <cell r="FT11" t="str">
            <v>GIGABIT</v>
          </cell>
          <cell r="FU11" t="str">
            <v>GIGABIT</v>
          </cell>
          <cell r="FV11" t="str">
            <v>GIGABIT</v>
          </cell>
          <cell r="FW11" t="str">
            <v>GIGABIT</v>
          </cell>
          <cell r="FX11" t="str">
            <v>GIGABIT</v>
          </cell>
          <cell r="FY11" t="str">
            <v>GIGABIT</v>
          </cell>
          <cell r="FZ11" t="str">
            <v>GIGABIT</v>
          </cell>
          <cell r="GA11" t="str">
            <v>GIGABIT</v>
          </cell>
          <cell r="GB11" t="str">
            <v>GIGABIT</v>
          </cell>
          <cell r="GC11" t="str">
            <v>GIGABIT</v>
          </cell>
          <cell r="GD11" t="str">
            <v>GIGABIT</v>
          </cell>
          <cell r="GE11" t="str">
            <v>GIGABIT</v>
          </cell>
          <cell r="GF11" t="str">
            <v>GIGABIT</v>
          </cell>
          <cell r="GH11" t="str">
            <v>Ethernet</v>
          </cell>
          <cell r="GI11" t="str">
            <v>Ethernet</v>
          </cell>
          <cell r="GJ11" t="str">
            <v>Ethernet</v>
          </cell>
        </row>
        <row r="12">
          <cell r="A12" t="str">
            <v>Modem</v>
          </cell>
          <cell r="C12" t="str">
            <v>NO Modem</v>
          </cell>
          <cell r="D12" t="str">
            <v>NO Modem</v>
          </cell>
          <cell r="E12" t="str">
            <v>NO Modem</v>
          </cell>
          <cell r="G12" t="str">
            <v>56K</v>
          </cell>
          <cell r="H12" t="str">
            <v>56K</v>
          </cell>
          <cell r="J12" t="str">
            <v>56K</v>
          </cell>
          <cell r="K12" t="str">
            <v>56K</v>
          </cell>
          <cell r="L12" t="str">
            <v>56K</v>
          </cell>
          <cell r="N12" t="str">
            <v>56K</v>
          </cell>
          <cell r="O12" t="str">
            <v>56K</v>
          </cell>
          <cell r="P12" t="str">
            <v>56K</v>
          </cell>
          <cell r="Q12" t="str">
            <v>56K</v>
          </cell>
          <cell r="S12" t="str">
            <v>56K</v>
          </cell>
          <cell r="T12" t="str">
            <v>NO Modem</v>
          </cell>
          <cell r="V12" t="str">
            <v>NO Modem</v>
          </cell>
          <cell r="W12" t="str">
            <v>NO Modem</v>
          </cell>
          <cell r="X12" t="str">
            <v>NO Modem</v>
          </cell>
          <cell r="Y12" t="str">
            <v>NO Modem</v>
          </cell>
          <cell r="AB12" t="str">
            <v>NO Modem</v>
          </cell>
          <cell r="AC12" t="str">
            <v>NO Modem</v>
          </cell>
          <cell r="AD12" t="str">
            <v>NO Modem</v>
          </cell>
          <cell r="AE12" t="str">
            <v>NO Modem</v>
          </cell>
          <cell r="AF12" t="str">
            <v>NO Modem</v>
          </cell>
          <cell r="AG12" t="str">
            <v>NO Modem</v>
          </cell>
          <cell r="AI12" t="str">
            <v>NO Modem</v>
          </cell>
          <cell r="AJ12" t="str">
            <v>NO Modem</v>
          </cell>
          <cell r="AK12" t="str">
            <v>NO Modem</v>
          </cell>
          <cell r="AL12" t="str">
            <v>NO Modem</v>
          </cell>
          <cell r="AM12" t="str">
            <v>NO Modem</v>
          </cell>
          <cell r="AN12" t="str">
            <v>NO Modem</v>
          </cell>
          <cell r="AQ12" t="str">
            <v>NO Modem</v>
          </cell>
          <cell r="AR12" t="str">
            <v>NO Modem</v>
          </cell>
          <cell r="AS12" t="str">
            <v>NO Modem</v>
          </cell>
          <cell r="AU12" t="str">
            <v>NO Modem</v>
          </cell>
          <cell r="AV12" t="str">
            <v>NO Modem</v>
          </cell>
          <cell r="AW12" t="str">
            <v>NO Modem</v>
          </cell>
          <cell r="AX12" t="str">
            <v>NO Modem</v>
          </cell>
          <cell r="AY12" t="str">
            <v>NO Modem</v>
          </cell>
          <cell r="BA12" t="str">
            <v>NO Modem</v>
          </cell>
          <cell r="BB12" t="str">
            <v>NO Modem</v>
          </cell>
          <cell r="BC12" t="str">
            <v>NO Modem</v>
          </cell>
          <cell r="BD12" t="str">
            <v>NO Modem</v>
          </cell>
          <cell r="BE12" t="str">
            <v>NO Modem</v>
          </cell>
          <cell r="BF12" t="str">
            <v>NO Modem</v>
          </cell>
          <cell r="BH12" t="str">
            <v>NO Modem</v>
          </cell>
          <cell r="BI12" t="str">
            <v>NO Modem</v>
          </cell>
          <cell r="BJ12" t="str">
            <v>NO Modem</v>
          </cell>
          <cell r="BK12" t="str">
            <v>NO Modem</v>
          </cell>
          <cell r="BL12" t="str">
            <v>NO Modem</v>
          </cell>
          <cell r="BM12" t="str">
            <v>NO Modem</v>
          </cell>
          <cell r="BN12" t="str">
            <v>NO Modem</v>
          </cell>
          <cell r="BP12" t="str">
            <v>NO Modem</v>
          </cell>
          <cell r="BQ12" t="str">
            <v>NO Modem</v>
          </cell>
          <cell r="BR12" t="str">
            <v>NO Modem</v>
          </cell>
          <cell r="BT12" t="str">
            <v>NO Modem</v>
          </cell>
          <cell r="BU12" t="str">
            <v>NO Modem</v>
          </cell>
          <cell r="BW12" t="str">
            <v>NO Modem</v>
          </cell>
          <cell r="BX12" t="str">
            <v>NO Modem</v>
          </cell>
          <cell r="BY12" t="str">
            <v>Modem</v>
          </cell>
          <cell r="BZ12" t="str">
            <v>NO Modem</v>
          </cell>
          <cell r="CA12" t="str">
            <v>NO Modem</v>
          </cell>
          <cell r="CB12" t="str">
            <v>NO Modem</v>
          </cell>
          <cell r="CC12" t="str">
            <v>NO Modem</v>
          </cell>
          <cell r="CE12" t="str">
            <v>NO Modem</v>
          </cell>
          <cell r="CF12" t="str">
            <v>NO Modem</v>
          </cell>
          <cell r="CG12" t="str">
            <v>NO Modem</v>
          </cell>
          <cell r="CH12" t="str">
            <v>NO Modem</v>
          </cell>
          <cell r="CI12" t="str">
            <v>NO Modem</v>
          </cell>
          <cell r="CK12" t="str">
            <v>NO Modem</v>
          </cell>
          <cell r="CL12" t="str">
            <v>NO Modem</v>
          </cell>
          <cell r="CM12" t="str">
            <v>NO Modem</v>
          </cell>
          <cell r="CN12" t="str">
            <v>NO Modem</v>
          </cell>
          <cell r="CP12" t="str">
            <v>NO Modem</v>
          </cell>
          <cell r="CQ12" t="str">
            <v>NO Modem</v>
          </cell>
          <cell r="CR12" t="str">
            <v>NO Modem</v>
          </cell>
          <cell r="CS12" t="str">
            <v>NO Modem</v>
          </cell>
          <cell r="CU12" t="str">
            <v>56K</v>
          </cell>
          <cell r="CV12" t="str">
            <v>56K</v>
          </cell>
          <cell r="CW12" t="str">
            <v>56K</v>
          </cell>
          <cell r="CY12" t="str">
            <v>56K</v>
          </cell>
          <cell r="CZ12" t="str">
            <v>56K</v>
          </cell>
          <cell r="DA12" t="str">
            <v>56K</v>
          </cell>
          <cell r="DC12" t="str">
            <v>NO Modem</v>
          </cell>
          <cell r="DD12" t="str">
            <v>NO Modem</v>
          </cell>
          <cell r="DF12" t="str">
            <v>NO Modem</v>
          </cell>
          <cell r="DG12" t="str">
            <v>NO Modem</v>
          </cell>
          <cell r="DI12" t="str">
            <v>NO Modem</v>
          </cell>
          <cell r="DJ12" t="str">
            <v>NO Modem</v>
          </cell>
          <cell r="DK12" t="str">
            <v>NO Modem</v>
          </cell>
          <cell r="DL12" t="str">
            <v>NO Modem</v>
          </cell>
          <cell r="DM12" t="str">
            <v>NO Modem</v>
          </cell>
          <cell r="DN12" t="str">
            <v>NO Modem</v>
          </cell>
          <cell r="DP12" t="str">
            <v>NO Modem</v>
          </cell>
          <cell r="DQ12" t="str">
            <v>NO Modem</v>
          </cell>
          <cell r="DR12" t="str">
            <v>NO Modem</v>
          </cell>
          <cell r="DS12" t="str">
            <v>NO Modem</v>
          </cell>
          <cell r="DT12" t="str">
            <v>NO Modem</v>
          </cell>
          <cell r="DU12" t="str">
            <v>NO Modem</v>
          </cell>
          <cell r="DW12" t="str">
            <v>NO Modem</v>
          </cell>
          <cell r="DX12" t="str">
            <v>NO Modem</v>
          </cell>
          <cell r="DY12" t="str">
            <v>NO Modem</v>
          </cell>
          <cell r="DZ12" t="str">
            <v>NO Modem</v>
          </cell>
          <cell r="EA12" t="str">
            <v>NO Modem</v>
          </cell>
          <cell r="EB12" t="str">
            <v>NO Modem</v>
          </cell>
          <cell r="EC12" t="str">
            <v>NO Modem</v>
          </cell>
          <cell r="ED12" t="str">
            <v>NO Modem</v>
          </cell>
          <cell r="EE12" t="str">
            <v>NO Modem</v>
          </cell>
          <cell r="EF12" t="str">
            <v>NO Modem</v>
          </cell>
          <cell r="EG12" t="str">
            <v>NO Modem</v>
          </cell>
          <cell r="EI12" t="str">
            <v>NO Modem</v>
          </cell>
          <cell r="EJ12" t="str">
            <v>NO Modem</v>
          </cell>
          <cell r="EK12" t="str">
            <v>NO Modem</v>
          </cell>
          <cell r="EL12" t="str">
            <v>NO Modem</v>
          </cell>
          <cell r="EM12" t="str">
            <v>NO Modem</v>
          </cell>
          <cell r="EN12" t="str">
            <v>NO Modem</v>
          </cell>
          <cell r="EO12" t="str">
            <v>NO Modem</v>
          </cell>
          <cell r="EQ12" t="str">
            <v>NO Modem</v>
          </cell>
          <cell r="ER12" t="str">
            <v>NO Modem</v>
          </cell>
          <cell r="ES12" t="str">
            <v>Modem</v>
          </cell>
          <cell r="ET12" t="str">
            <v>NO Modem</v>
          </cell>
          <cell r="EU12" t="str">
            <v>NO Modem</v>
          </cell>
          <cell r="EV12" t="str">
            <v>NO Modem</v>
          </cell>
          <cell r="EW12" t="str">
            <v>NO Modem</v>
          </cell>
          <cell r="EX12" t="str">
            <v>NO Modem</v>
          </cell>
          <cell r="EY12" t="str">
            <v>NO Modem</v>
          </cell>
          <cell r="EZ12" t="str">
            <v>NO Modem</v>
          </cell>
          <cell r="FA12" t="str">
            <v>NO Modem</v>
          </cell>
          <cell r="FB12" t="str">
            <v>NO Modem</v>
          </cell>
          <cell r="FC12" t="str">
            <v>NO Modem</v>
          </cell>
          <cell r="FE12" t="str">
            <v>NO Modem</v>
          </cell>
          <cell r="FF12" t="str">
            <v>NO Modem</v>
          </cell>
          <cell r="FG12" t="str">
            <v>NO Modem</v>
          </cell>
          <cell r="FH12" t="str">
            <v>NO Modem</v>
          </cell>
          <cell r="FI12" t="str">
            <v>NO Modem</v>
          </cell>
          <cell r="FK12" t="str">
            <v>NO Modem</v>
          </cell>
          <cell r="FL12" t="str">
            <v>NO Modem</v>
          </cell>
          <cell r="FM12" t="str">
            <v>NO Modem</v>
          </cell>
          <cell r="FN12" t="str">
            <v>NO Modem</v>
          </cell>
          <cell r="FO12" t="str">
            <v>NO Modem</v>
          </cell>
          <cell r="FP12" t="str">
            <v>NO Modem</v>
          </cell>
          <cell r="FQ12" t="str">
            <v>NO Modem</v>
          </cell>
          <cell r="FR12" t="str">
            <v>NO Modem</v>
          </cell>
          <cell r="FT12" t="str">
            <v>NO Modem</v>
          </cell>
          <cell r="FU12" t="str">
            <v>NO Modem</v>
          </cell>
          <cell r="FV12" t="str">
            <v>NO Modem</v>
          </cell>
          <cell r="FW12" t="str">
            <v>NO Modem</v>
          </cell>
          <cell r="FX12" t="str">
            <v>NO Modem</v>
          </cell>
          <cell r="FY12" t="str">
            <v>NO Modem</v>
          </cell>
          <cell r="FZ12" t="str">
            <v>NO Modem</v>
          </cell>
          <cell r="GA12" t="str">
            <v>NO Modem</v>
          </cell>
          <cell r="GB12" t="str">
            <v>NO Modem</v>
          </cell>
          <cell r="GC12" t="str">
            <v>NO Modem</v>
          </cell>
          <cell r="GD12" t="str">
            <v>NO Modem</v>
          </cell>
          <cell r="GE12" t="str">
            <v>NO Modem</v>
          </cell>
          <cell r="GF12" t="str">
            <v>NO Modem</v>
          </cell>
          <cell r="GH12" t="str">
            <v>56k</v>
          </cell>
          <cell r="GI12" t="str">
            <v>56k</v>
          </cell>
          <cell r="GJ12" t="str">
            <v>56k</v>
          </cell>
        </row>
        <row r="13">
          <cell r="A13" t="str">
            <v>Graphics</v>
          </cell>
          <cell r="C13" t="str">
            <v>INTEGRATED</v>
          </cell>
          <cell r="D13" t="str">
            <v>INTEGRATED</v>
          </cell>
          <cell r="E13" t="str">
            <v>INTEGRATED</v>
          </cell>
          <cell r="G13" t="str">
            <v>INTEGRATED</v>
          </cell>
          <cell r="H13" t="str">
            <v>INTEGRATED</v>
          </cell>
          <cell r="J13" t="str">
            <v>INTEGRATED</v>
          </cell>
          <cell r="K13" t="str">
            <v>x600Pro 128MB</v>
          </cell>
          <cell r="L13" t="str">
            <v>x600Pro 128MB</v>
          </cell>
          <cell r="N13" t="str">
            <v>INTEGRATED</v>
          </cell>
          <cell r="O13" t="str">
            <v>INTEGRATED</v>
          </cell>
          <cell r="P13" t="str">
            <v>x600Pro 128MB</v>
          </cell>
          <cell r="Q13" t="str">
            <v>x600Pro 128MB</v>
          </cell>
          <cell r="S13" t="str">
            <v>INTEGRATED</v>
          </cell>
          <cell r="T13" t="str">
            <v>INT w/DVI</v>
          </cell>
          <cell r="V13" t="str">
            <v>INTEGRATED</v>
          </cell>
          <cell r="W13" t="str">
            <v>INTEGRATED</v>
          </cell>
          <cell r="X13" t="str">
            <v>INTEGRATED</v>
          </cell>
          <cell r="Y13" t="str">
            <v>INTEGRATED</v>
          </cell>
          <cell r="AB13" t="str">
            <v>INTEGRATED</v>
          </cell>
          <cell r="AC13" t="str">
            <v>INTEGRATED</v>
          </cell>
          <cell r="AD13" t="str">
            <v>INTEGRATED</v>
          </cell>
          <cell r="AE13" t="str">
            <v>INTEGRATED</v>
          </cell>
          <cell r="AF13" t="str">
            <v>INTEGRATED</v>
          </cell>
          <cell r="AG13" t="str">
            <v>INTEGRATED</v>
          </cell>
          <cell r="AI13" t="str">
            <v>INTEGRATED</v>
          </cell>
          <cell r="AJ13" t="str">
            <v>INTEGRATED</v>
          </cell>
          <cell r="AK13" t="str">
            <v>INTEGRATED</v>
          </cell>
          <cell r="AL13" t="str">
            <v>INT w/DVI</v>
          </cell>
          <cell r="AM13" t="str">
            <v>INTEGRATED</v>
          </cell>
          <cell r="AN13" t="str">
            <v>INTEGRATED</v>
          </cell>
          <cell r="AQ13" t="str">
            <v>INTEGRATED</v>
          </cell>
          <cell r="AR13" t="str">
            <v>INTEGRATED</v>
          </cell>
          <cell r="AS13" t="str">
            <v>INTEGRATED</v>
          </cell>
          <cell r="AU13" t="str">
            <v>INTEGRATED</v>
          </cell>
          <cell r="AV13" t="str">
            <v>INTEGRATED</v>
          </cell>
          <cell r="AW13" t="str">
            <v>INTEGRATED</v>
          </cell>
          <cell r="AX13" t="str">
            <v>INTEGRATED</v>
          </cell>
          <cell r="AY13" t="str">
            <v>INTEGRATED</v>
          </cell>
          <cell r="BA13" t="str">
            <v>INTEGRATED</v>
          </cell>
          <cell r="BB13" t="str">
            <v>INTEGRATED</v>
          </cell>
          <cell r="BC13" t="str">
            <v>INTEGRATED</v>
          </cell>
          <cell r="BD13" t="str">
            <v>INTEGRATED</v>
          </cell>
          <cell r="BE13" t="str">
            <v>INTEGRATED</v>
          </cell>
          <cell r="BF13" t="str">
            <v>INTEGRATED</v>
          </cell>
          <cell r="BH13" t="str">
            <v>INTEGRATED</v>
          </cell>
          <cell r="BI13" t="str">
            <v>INTEGRATED</v>
          </cell>
          <cell r="BJ13" t="str">
            <v>INTEGRATED</v>
          </cell>
          <cell r="BK13" t="str">
            <v>INTEGRATED</v>
          </cell>
          <cell r="BL13" t="str">
            <v>INTEGRATED</v>
          </cell>
          <cell r="BM13" t="str">
            <v>INTEGRATED</v>
          </cell>
          <cell r="BN13" t="str">
            <v>INTEGRATED</v>
          </cell>
          <cell r="BP13" t="str">
            <v>INTEGRATED</v>
          </cell>
          <cell r="BQ13" t="str">
            <v>INTEGRATED</v>
          </cell>
          <cell r="BR13" t="str">
            <v>INT w/DVI</v>
          </cell>
          <cell r="BT13" t="str">
            <v>INTEGRATED</v>
          </cell>
          <cell r="BU13" t="str">
            <v>INT w/DVI</v>
          </cell>
          <cell r="BW13" t="str">
            <v>INTEGRATED</v>
          </cell>
          <cell r="BX13" t="str">
            <v>INTEGRATED</v>
          </cell>
          <cell r="BY13" t="str">
            <v>INTEGRATED</v>
          </cell>
          <cell r="BZ13" t="str">
            <v>INTEGRATED</v>
          </cell>
          <cell r="CA13" t="str">
            <v>INTEGRATED</v>
          </cell>
          <cell r="CB13" t="str">
            <v>INTEGRATED</v>
          </cell>
          <cell r="CC13" t="str">
            <v>INTEGRATED</v>
          </cell>
          <cell r="CE13" t="str">
            <v>INTEGRATED</v>
          </cell>
          <cell r="CF13" t="str">
            <v>INTEGRATED</v>
          </cell>
          <cell r="CG13" t="str">
            <v>INTEGRATED</v>
          </cell>
          <cell r="CH13" t="str">
            <v>INTEGRATED</v>
          </cell>
          <cell r="CI13" t="str">
            <v>INTEGRATED</v>
          </cell>
          <cell r="CK13" t="str">
            <v>INTEGRATED</v>
          </cell>
          <cell r="CL13" t="str">
            <v>INTEGRATED</v>
          </cell>
          <cell r="CM13" t="str">
            <v>INTEGRATED</v>
          </cell>
          <cell r="CN13" t="str">
            <v>INTEGRATED</v>
          </cell>
          <cell r="CP13" t="str">
            <v>INTEGRATED</v>
          </cell>
          <cell r="CQ13" t="str">
            <v>INTEGRATED</v>
          </cell>
          <cell r="CR13" t="str">
            <v>INTEGRATED</v>
          </cell>
          <cell r="CS13" t="str">
            <v>INT w/DVI</v>
          </cell>
          <cell r="CU13" t="str">
            <v>INTEGRATED</v>
          </cell>
          <cell r="CV13" t="str">
            <v>x300 64MB</v>
          </cell>
          <cell r="CW13" t="str">
            <v>x600Pro 128MB</v>
          </cell>
          <cell r="CY13" t="str">
            <v>INTEGRATED</v>
          </cell>
          <cell r="CZ13" t="str">
            <v>x300 64MB</v>
          </cell>
          <cell r="DA13" t="str">
            <v>x600Pro 128MB</v>
          </cell>
          <cell r="DC13" t="str">
            <v>INTEGRATED</v>
          </cell>
          <cell r="DD13" t="str">
            <v>INTEGRATED</v>
          </cell>
          <cell r="DF13" t="str">
            <v>INTEGRATED</v>
          </cell>
          <cell r="DG13" t="str">
            <v>INTEGRATED</v>
          </cell>
          <cell r="DI13" t="str">
            <v>INTEGRATED</v>
          </cell>
          <cell r="DJ13" t="str">
            <v>INTEGRATED</v>
          </cell>
          <cell r="DK13" t="str">
            <v>INTEGRATED</v>
          </cell>
          <cell r="DL13" t="str">
            <v>INTEGRATED</v>
          </cell>
          <cell r="DM13" t="str">
            <v>INT w/DVI</v>
          </cell>
          <cell r="DN13" t="str">
            <v>INTEGRATED</v>
          </cell>
          <cell r="DP13" t="str">
            <v>INTEGRATED</v>
          </cell>
          <cell r="DQ13" t="str">
            <v>6200 64MB</v>
          </cell>
          <cell r="DR13" t="str">
            <v>x700Pro 128MB</v>
          </cell>
          <cell r="DS13" t="str">
            <v>INTEGRATED</v>
          </cell>
          <cell r="DT13" t="str">
            <v>6200 64MB</v>
          </cell>
          <cell r="DU13" t="str">
            <v>x700Pro 128MB</v>
          </cell>
          <cell r="DW13" t="str">
            <v>INTEGRATED</v>
          </cell>
          <cell r="DX13" t="str">
            <v>INTEGRATED</v>
          </cell>
          <cell r="DY13" t="str">
            <v>INTEGRATED</v>
          </cell>
          <cell r="DZ13" t="str">
            <v>INTEGRATED</v>
          </cell>
          <cell r="EA13" t="str">
            <v>INTEGRATED</v>
          </cell>
          <cell r="EB13" t="str">
            <v>INTEGRATED</v>
          </cell>
          <cell r="EC13" t="str">
            <v>INT w/DVI</v>
          </cell>
          <cell r="ED13" t="str">
            <v>INTEGRATED</v>
          </cell>
          <cell r="EE13" t="str">
            <v>INTEGRATED</v>
          </cell>
          <cell r="EF13" t="str">
            <v>INTEGRATED</v>
          </cell>
          <cell r="EG13" t="str">
            <v>INTEGRATED</v>
          </cell>
          <cell r="EI13" t="str">
            <v>INTEGRATED</v>
          </cell>
          <cell r="EJ13" t="str">
            <v>INTEGRATED</v>
          </cell>
          <cell r="EK13" t="str">
            <v>INTEGRATED</v>
          </cell>
          <cell r="EL13" t="str">
            <v>INTEGRATED</v>
          </cell>
          <cell r="EM13" t="str">
            <v>INTEGRATED</v>
          </cell>
          <cell r="EN13" t="str">
            <v>INTEGRATED</v>
          </cell>
          <cell r="EO13" t="str">
            <v>INTEGRATED</v>
          </cell>
          <cell r="EQ13" t="str">
            <v>INTEGRATED</v>
          </cell>
          <cell r="ER13" t="str">
            <v>INTEGRATED</v>
          </cell>
          <cell r="ES13" t="str">
            <v>INTEGRATED</v>
          </cell>
          <cell r="ET13" t="str">
            <v>INTEGRATED</v>
          </cell>
          <cell r="EU13" t="str">
            <v>INTEGRATED</v>
          </cell>
          <cell r="EV13" t="str">
            <v>INTEGRATED</v>
          </cell>
          <cell r="EW13" t="str">
            <v>INTEGRATED</v>
          </cell>
          <cell r="EX13" t="str">
            <v>INTEGRATED</v>
          </cell>
          <cell r="EY13" t="str">
            <v>INTEGRATED</v>
          </cell>
          <cell r="EZ13" t="str">
            <v>INTEGRATED</v>
          </cell>
          <cell r="FA13" t="str">
            <v>INTEGRATED</v>
          </cell>
          <cell r="FB13" t="str">
            <v>INTEGRATED</v>
          </cell>
          <cell r="FC13" t="str">
            <v>INTEGRATED</v>
          </cell>
          <cell r="FE13" t="str">
            <v>INTEGRATED</v>
          </cell>
          <cell r="FF13" t="str">
            <v>INTEGRATED</v>
          </cell>
          <cell r="FG13" t="str">
            <v>INT w/DVI</v>
          </cell>
          <cell r="FH13" t="str">
            <v>INTEGRATED</v>
          </cell>
          <cell r="FI13" t="str">
            <v>INTEGRATED</v>
          </cell>
          <cell r="FK13" t="str">
            <v>INTEGRATED</v>
          </cell>
          <cell r="FL13" t="str">
            <v>INTEGRATED</v>
          </cell>
          <cell r="FM13" t="str">
            <v>INTEGRATED</v>
          </cell>
          <cell r="FN13" t="str">
            <v>INTEGRATED</v>
          </cell>
          <cell r="FO13" t="str">
            <v>INTEGRATED</v>
          </cell>
          <cell r="FP13" t="str">
            <v>INT w/DVI</v>
          </cell>
          <cell r="FQ13" t="str">
            <v>6200 64MB</v>
          </cell>
          <cell r="FR13" t="str">
            <v>INT w/DVI</v>
          </cell>
          <cell r="FT13" t="str">
            <v>INTEGRATED</v>
          </cell>
          <cell r="FU13" t="str">
            <v>INTEGRATED</v>
          </cell>
          <cell r="FV13" t="str">
            <v>INTEGRATED</v>
          </cell>
          <cell r="FW13" t="str">
            <v>INTEGRATED</v>
          </cell>
          <cell r="FX13" t="str">
            <v>INTEGRATED</v>
          </cell>
          <cell r="FY13" t="str">
            <v>INTEGRATED</v>
          </cell>
          <cell r="FZ13" t="str">
            <v>INTEGRATED</v>
          </cell>
          <cell r="GA13" t="str">
            <v>INTEGRATED</v>
          </cell>
          <cell r="GB13" t="str">
            <v>INTEGRATED</v>
          </cell>
          <cell r="GC13" t="str">
            <v>INTEGRATED</v>
          </cell>
          <cell r="GD13" t="str">
            <v>INT w/DVI</v>
          </cell>
          <cell r="GE13" t="str">
            <v>INT w/DVI</v>
          </cell>
          <cell r="GF13" t="str">
            <v>INT w/DVI</v>
          </cell>
          <cell r="GH13" t="str">
            <v>INTEGRATED</v>
          </cell>
          <cell r="GI13" t="str">
            <v>x300 128MB</v>
          </cell>
          <cell r="GJ13" t="str">
            <v>x300 128MB</v>
          </cell>
        </row>
        <row r="14">
          <cell r="A14" t="str">
            <v>O/S</v>
          </cell>
          <cell r="C14" t="str">
            <v>WXPP</v>
          </cell>
          <cell r="D14" t="str">
            <v>WXPP</v>
          </cell>
          <cell r="E14" t="str">
            <v>WXPP</v>
          </cell>
          <cell r="G14" t="str">
            <v>WXPH</v>
          </cell>
          <cell r="H14" t="str">
            <v>WXPH</v>
          </cell>
          <cell r="J14" t="str">
            <v>WXPH</v>
          </cell>
          <cell r="K14" t="str">
            <v>WXPH</v>
          </cell>
          <cell r="L14" t="str">
            <v>WXPH</v>
          </cell>
          <cell r="N14" t="str">
            <v>WXPP</v>
          </cell>
          <cell r="O14" t="str">
            <v>WXPP</v>
          </cell>
          <cell r="P14" t="str">
            <v>WXPP</v>
          </cell>
          <cell r="Q14" t="str">
            <v>WXPP</v>
          </cell>
          <cell r="S14" t="str">
            <v>WXPH</v>
          </cell>
          <cell r="T14" t="str">
            <v>WXPP</v>
          </cell>
          <cell r="V14" t="str">
            <v>WXPP</v>
          </cell>
          <cell r="W14" t="str">
            <v>WXPP</v>
          </cell>
          <cell r="X14" t="str">
            <v>WXPP</v>
          </cell>
          <cell r="Y14" t="str">
            <v>WXPP</v>
          </cell>
          <cell r="AB14" t="str">
            <v>WXPP</v>
          </cell>
          <cell r="AC14" t="str">
            <v>WXPP</v>
          </cell>
          <cell r="AD14" t="str">
            <v>WXPP</v>
          </cell>
          <cell r="AE14" t="str">
            <v>WXPP</v>
          </cell>
          <cell r="AF14" t="str">
            <v>WXPP</v>
          </cell>
          <cell r="AG14" t="str">
            <v>WXPP</v>
          </cell>
          <cell r="AI14" t="str">
            <v>WXPP</v>
          </cell>
          <cell r="AJ14" t="str">
            <v>WXPP</v>
          </cell>
          <cell r="AK14" t="str">
            <v>WXPP</v>
          </cell>
          <cell r="AL14" t="str">
            <v>WXPP</v>
          </cell>
          <cell r="AM14" t="str">
            <v>WXPP</v>
          </cell>
          <cell r="AN14" t="str">
            <v>WXPP</v>
          </cell>
          <cell r="AQ14" t="str">
            <v>WXPP</v>
          </cell>
          <cell r="AR14" t="str">
            <v>WXPP</v>
          </cell>
          <cell r="AS14" t="str">
            <v>WXPP</v>
          </cell>
          <cell r="AU14" t="str">
            <v>WXPP</v>
          </cell>
          <cell r="AV14" t="str">
            <v>WXPP</v>
          </cell>
          <cell r="AW14" t="str">
            <v>WXPP</v>
          </cell>
          <cell r="AX14" t="str">
            <v>WXPP</v>
          </cell>
          <cell r="AY14" t="str">
            <v>WXPP</v>
          </cell>
          <cell r="BA14" t="str">
            <v>WXPP</v>
          </cell>
          <cell r="BB14" t="str">
            <v>WXPP</v>
          </cell>
          <cell r="BC14" t="str">
            <v>WXPP</v>
          </cell>
          <cell r="BD14" t="str">
            <v>WXPP</v>
          </cell>
          <cell r="BE14" t="str">
            <v>WXPP</v>
          </cell>
          <cell r="BF14" t="str">
            <v>WXPP</v>
          </cell>
          <cell r="BH14" t="str">
            <v>WXPP</v>
          </cell>
          <cell r="BI14" t="str">
            <v>WXPP</v>
          </cell>
          <cell r="BJ14" t="str">
            <v>WXPP</v>
          </cell>
          <cell r="BK14" t="str">
            <v>WXPP</v>
          </cell>
          <cell r="BL14" t="str">
            <v>WXPP</v>
          </cell>
          <cell r="BM14" t="str">
            <v>WXPP</v>
          </cell>
          <cell r="BN14" t="str">
            <v>WXPP</v>
          </cell>
          <cell r="BP14" t="str">
            <v>WXPP</v>
          </cell>
          <cell r="BQ14" t="str">
            <v>WXPP</v>
          </cell>
          <cell r="BR14" t="str">
            <v>WXPP</v>
          </cell>
          <cell r="BT14" t="str">
            <v>WXPP</v>
          </cell>
          <cell r="BU14" t="str">
            <v>WXPP</v>
          </cell>
          <cell r="BW14" t="str">
            <v>WXPH</v>
          </cell>
          <cell r="BX14" t="str">
            <v>WXPP</v>
          </cell>
          <cell r="BY14" t="str">
            <v>WXPH</v>
          </cell>
          <cell r="BZ14" t="str">
            <v>WXPH</v>
          </cell>
          <cell r="CA14" t="str">
            <v>WXPP</v>
          </cell>
          <cell r="CB14" t="str">
            <v>WXPP</v>
          </cell>
          <cell r="CC14" t="str">
            <v>WXPP</v>
          </cell>
          <cell r="CE14" t="str">
            <v>WXPH</v>
          </cell>
          <cell r="CF14" t="str">
            <v>WXPP</v>
          </cell>
          <cell r="CG14" t="str">
            <v>WXPP</v>
          </cell>
          <cell r="CH14" t="str">
            <v>WXPP</v>
          </cell>
          <cell r="CI14" t="str">
            <v>WXPP</v>
          </cell>
          <cell r="CK14" t="str">
            <v>WXPP</v>
          </cell>
          <cell r="CL14" t="str">
            <v>WXPP</v>
          </cell>
          <cell r="CM14" t="str">
            <v>WXPP</v>
          </cell>
          <cell r="CN14" t="str">
            <v>WXPP</v>
          </cell>
          <cell r="CP14" t="str">
            <v>WXPP</v>
          </cell>
          <cell r="CQ14" t="str">
            <v>WXPP</v>
          </cell>
          <cell r="CR14" t="str">
            <v>WXPP</v>
          </cell>
          <cell r="CS14" t="str">
            <v>WXPP</v>
          </cell>
          <cell r="CU14" t="str">
            <v>WXPP</v>
          </cell>
          <cell r="CV14" t="str">
            <v>WXPP</v>
          </cell>
          <cell r="CW14" t="str">
            <v>WXPP</v>
          </cell>
          <cell r="CY14" t="str">
            <v>WXPH</v>
          </cell>
          <cell r="CZ14" t="str">
            <v>WXPH</v>
          </cell>
          <cell r="DA14" t="str">
            <v>WXPH</v>
          </cell>
          <cell r="DC14" t="str">
            <v>WXPH</v>
          </cell>
          <cell r="DD14" t="str">
            <v>WXPP</v>
          </cell>
          <cell r="DF14" t="str">
            <v>WXPP</v>
          </cell>
          <cell r="DG14" t="str">
            <v>WXPP</v>
          </cell>
          <cell r="DI14" t="str">
            <v>WXPP</v>
          </cell>
          <cell r="DJ14" t="str">
            <v>WXPH</v>
          </cell>
          <cell r="DK14" t="str">
            <v>WXPP</v>
          </cell>
          <cell r="DL14" t="str">
            <v>WXPP</v>
          </cell>
          <cell r="DM14" t="str">
            <v>WXPP</v>
          </cell>
          <cell r="DN14" t="str">
            <v>WXPP</v>
          </cell>
          <cell r="DP14" t="str">
            <v>WXPH</v>
          </cell>
          <cell r="DQ14" t="str">
            <v>WXPH</v>
          </cell>
          <cell r="DR14" t="str">
            <v>WXPH</v>
          </cell>
          <cell r="DS14" t="str">
            <v>WXPP</v>
          </cell>
          <cell r="DT14" t="str">
            <v>WXPP</v>
          </cell>
          <cell r="DU14" t="str">
            <v>WXPP</v>
          </cell>
          <cell r="DW14" t="str">
            <v>WXPP</v>
          </cell>
          <cell r="DX14" t="str">
            <v>WXPH</v>
          </cell>
          <cell r="DY14" t="str">
            <v>WXPP</v>
          </cell>
          <cell r="DZ14" t="str">
            <v>WXPP</v>
          </cell>
          <cell r="EA14" t="str">
            <v>WXPP</v>
          </cell>
          <cell r="EB14" t="str">
            <v>WXPH</v>
          </cell>
          <cell r="EC14" t="str">
            <v>WXPP</v>
          </cell>
          <cell r="ED14" t="str">
            <v>WXPP</v>
          </cell>
          <cell r="EE14" t="str">
            <v>WXPP</v>
          </cell>
          <cell r="EF14" t="str">
            <v>WXPP</v>
          </cell>
          <cell r="EG14" t="str">
            <v>WXPP</v>
          </cell>
          <cell r="EI14" t="str">
            <v>WXPP</v>
          </cell>
          <cell r="EJ14" t="str">
            <v>WXPP</v>
          </cell>
          <cell r="EK14" t="str">
            <v>WXPP</v>
          </cell>
          <cell r="EL14" t="str">
            <v>WXPP</v>
          </cell>
          <cell r="EM14" t="str">
            <v>WXPP</v>
          </cell>
          <cell r="EN14" t="str">
            <v>WXPP</v>
          </cell>
          <cell r="EO14" t="str">
            <v>WXPP</v>
          </cell>
          <cell r="EQ14" t="str">
            <v>WXPH</v>
          </cell>
          <cell r="ER14" t="str">
            <v>WXPP</v>
          </cell>
          <cell r="ES14" t="str">
            <v>WXPH</v>
          </cell>
          <cell r="ET14" t="str">
            <v>WXPH</v>
          </cell>
          <cell r="EU14" t="str">
            <v>WXPH</v>
          </cell>
          <cell r="EV14" t="str">
            <v>WXPP</v>
          </cell>
          <cell r="EW14" t="str">
            <v>WXPP</v>
          </cell>
          <cell r="EX14" t="str">
            <v>WXPP</v>
          </cell>
          <cell r="EY14" t="str">
            <v>WXPP</v>
          </cell>
          <cell r="EZ14" t="str">
            <v>WXPP</v>
          </cell>
          <cell r="FA14" t="str">
            <v>WXPP</v>
          </cell>
          <cell r="FB14" t="str">
            <v>WXPP</v>
          </cell>
          <cell r="FC14" t="str">
            <v>WXPP</v>
          </cell>
          <cell r="FE14" t="str">
            <v>WXPP</v>
          </cell>
          <cell r="FF14" t="str">
            <v>WXPP</v>
          </cell>
          <cell r="FG14" t="str">
            <v>WXPP</v>
          </cell>
          <cell r="FH14" t="str">
            <v>WXPP</v>
          </cell>
          <cell r="FI14" t="str">
            <v>WXPP</v>
          </cell>
          <cell r="FK14" t="str">
            <v>WXPP</v>
          </cell>
          <cell r="FL14" t="str">
            <v>WXPP</v>
          </cell>
          <cell r="FM14" t="str">
            <v>WXPP</v>
          </cell>
          <cell r="FN14" t="str">
            <v>WXPP</v>
          </cell>
          <cell r="FO14" t="str">
            <v>WXPP</v>
          </cell>
          <cell r="FP14" t="str">
            <v>WXPP</v>
          </cell>
          <cell r="FQ14" t="str">
            <v>WXPP</v>
          </cell>
          <cell r="FR14" t="str">
            <v>WXPP</v>
          </cell>
          <cell r="FT14" t="str">
            <v>WXPP</v>
          </cell>
          <cell r="FU14" t="str">
            <v>WXPP</v>
          </cell>
          <cell r="FV14" t="str">
            <v>WXPP</v>
          </cell>
          <cell r="FW14" t="str">
            <v>WXPP</v>
          </cell>
          <cell r="FX14" t="str">
            <v>WXPP</v>
          </cell>
          <cell r="FY14" t="str">
            <v>WXPP</v>
          </cell>
          <cell r="FZ14" t="str">
            <v>WXPP</v>
          </cell>
          <cell r="GA14" t="str">
            <v>WXPH</v>
          </cell>
          <cell r="GB14" t="str">
            <v>WXPP</v>
          </cell>
          <cell r="GC14" t="str">
            <v>WXPP</v>
          </cell>
          <cell r="GD14" t="str">
            <v>WXPP</v>
          </cell>
          <cell r="GE14" t="str">
            <v>WXPH</v>
          </cell>
          <cell r="GF14" t="str">
            <v>WXPP</v>
          </cell>
          <cell r="GH14" t="str">
            <v>WXPH</v>
          </cell>
          <cell r="GI14" t="str">
            <v>WXPH</v>
          </cell>
          <cell r="GJ14" t="str">
            <v>WXPH</v>
          </cell>
        </row>
        <row r="15">
          <cell r="A15" t="str">
            <v>Warranty</v>
          </cell>
          <cell r="C15" t="str">
            <v>1x1</v>
          </cell>
          <cell r="D15" t="str">
            <v>1x1</v>
          </cell>
          <cell r="E15" t="str">
            <v>1x1</v>
          </cell>
          <cell r="G15" t="str">
            <v>1x1</v>
          </cell>
          <cell r="H15" t="str">
            <v>1x1</v>
          </cell>
          <cell r="J15" t="str">
            <v>1x1</v>
          </cell>
          <cell r="K15" t="str">
            <v>1x1</v>
          </cell>
          <cell r="L15" t="str">
            <v>1x1</v>
          </cell>
          <cell r="N15" t="str">
            <v>1x1</v>
          </cell>
          <cell r="O15" t="str">
            <v>1x1</v>
          </cell>
          <cell r="P15" t="str">
            <v>1x1</v>
          </cell>
          <cell r="Q15" t="str">
            <v>1x1</v>
          </cell>
          <cell r="S15" t="str">
            <v>1x1</v>
          </cell>
          <cell r="T15" t="str">
            <v>1x1</v>
          </cell>
          <cell r="V15" t="str">
            <v>3x1</v>
          </cell>
          <cell r="W15" t="str">
            <v>3x1</v>
          </cell>
          <cell r="X15" t="str">
            <v>3x3</v>
          </cell>
          <cell r="Y15" t="str">
            <v>3x3</v>
          </cell>
          <cell r="AB15" t="str">
            <v>1x1</v>
          </cell>
          <cell r="AC15" t="str">
            <v>3x1</v>
          </cell>
          <cell r="AD15" t="str">
            <v>3x3</v>
          </cell>
          <cell r="AE15" t="str">
            <v>3x3</v>
          </cell>
          <cell r="AF15" t="str">
            <v>3x3</v>
          </cell>
          <cell r="AG15" t="str">
            <v>3x3</v>
          </cell>
          <cell r="AI15" t="str">
            <v>1x1</v>
          </cell>
          <cell r="AJ15" t="str">
            <v>3x1</v>
          </cell>
          <cell r="AK15" t="str">
            <v>3x3</v>
          </cell>
          <cell r="AL15" t="str">
            <v>3x3</v>
          </cell>
          <cell r="AM15" t="str">
            <v>3x3</v>
          </cell>
          <cell r="AN15" t="str">
            <v>3x3</v>
          </cell>
          <cell r="AQ15" t="str">
            <v>3x1</v>
          </cell>
          <cell r="AR15" t="str">
            <v>3x3</v>
          </cell>
          <cell r="AS15" t="str">
            <v>3x3</v>
          </cell>
          <cell r="AU15" t="str">
            <v>1x1</v>
          </cell>
          <cell r="AV15" t="str">
            <v>3x1</v>
          </cell>
          <cell r="AW15" t="str">
            <v>3x3</v>
          </cell>
          <cell r="AX15" t="str">
            <v>3x3</v>
          </cell>
          <cell r="AY15" t="str">
            <v>3x3</v>
          </cell>
          <cell r="BA15" t="str">
            <v>3x3</v>
          </cell>
          <cell r="BB15" t="str">
            <v>3x3</v>
          </cell>
          <cell r="BC15" t="str">
            <v>3x3</v>
          </cell>
          <cell r="BD15" t="str">
            <v>3x3</v>
          </cell>
          <cell r="BE15" t="str">
            <v>3x3</v>
          </cell>
          <cell r="BF15" t="str">
            <v>3x3</v>
          </cell>
          <cell r="BH15" t="str">
            <v>1x1</v>
          </cell>
          <cell r="BI15" t="str">
            <v>3x1</v>
          </cell>
          <cell r="BJ15" t="str">
            <v>3x3</v>
          </cell>
          <cell r="BK15" t="str">
            <v>3x3</v>
          </cell>
          <cell r="BL15" t="str">
            <v>3x3</v>
          </cell>
          <cell r="BM15" t="str">
            <v>3x3</v>
          </cell>
          <cell r="BN15" t="str">
            <v>3x3</v>
          </cell>
          <cell r="BP15" t="str">
            <v>3x3</v>
          </cell>
          <cell r="BQ15" t="str">
            <v>3x3</v>
          </cell>
          <cell r="BR15" t="str">
            <v>3x3</v>
          </cell>
          <cell r="BT15" t="str">
            <v>3x3</v>
          </cell>
          <cell r="BU15" t="str">
            <v>3x3</v>
          </cell>
          <cell r="BW15" t="str">
            <v>1x1</v>
          </cell>
          <cell r="BX15" t="str">
            <v>1x1</v>
          </cell>
          <cell r="BY15" t="str">
            <v>1x1</v>
          </cell>
          <cell r="BZ15" t="str">
            <v>1x1</v>
          </cell>
          <cell r="CA15" t="str">
            <v>1x1</v>
          </cell>
          <cell r="CB15" t="str">
            <v>1x1</v>
          </cell>
          <cell r="CC15" t="str">
            <v>1x1</v>
          </cell>
          <cell r="CE15" t="str">
            <v>1x1</v>
          </cell>
          <cell r="CF15" t="str">
            <v>1x1</v>
          </cell>
          <cell r="CG15" t="str">
            <v>1x1</v>
          </cell>
          <cell r="CH15" t="str">
            <v>1x1</v>
          </cell>
          <cell r="CI15" t="str">
            <v>1x1</v>
          </cell>
          <cell r="CK15" t="str">
            <v>1x1</v>
          </cell>
          <cell r="CL15" t="str">
            <v>1x1</v>
          </cell>
          <cell r="CM15" t="str">
            <v>1x1</v>
          </cell>
          <cell r="CN15" t="str">
            <v>1x1</v>
          </cell>
          <cell r="CP15" t="str">
            <v>1x1</v>
          </cell>
          <cell r="CQ15" t="str">
            <v>1x1</v>
          </cell>
          <cell r="CR15" t="str">
            <v>1x1</v>
          </cell>
          <cell r="CS15" t="str">
            <v>1x1</v>
          </cell>
          <cell r="CU15" t="str">
            <v>1x1</v>
          </cell>
          <cell r="CV15" t="str">
            <v>1x1</v>
          </cell>
          <cell r="CW15" t="str">
            <v>1x1</v>
          </cell>
          <cell r="CY15" t="str">
            <v>1x1</v>
          </cell>
          <cell r="CZ15" t="str">
            <v>1x1</v>
          </cell>
          <cell r="DA15" t="str">
            <v>1x1</v>
          </cell>
          <cell r="DC15" t="str">
            <v>3x3</v>
          </cell>
          <cell r="DD15" t="str">
            <v>3x3</v>
          </cell>
          <cell r="DF15" t="str">
            <v>3x3</v>
          </cell>
          <cell r="DG15" t="str">
            <v>3x3</v>
          </cell>
          <cell r="DI15" t="str">
            <v>3x3</v>
          </cell>
          <cell r="DJ15" t="str">
            <v>3x3</v>
          </cell>
          <cell r="DK15" t="str">
            <v>3x3</v>
          </cell>
          <cell r="DL15" t="str">
            <v>3x3</v>
          </cell>
          <cell r="DM15" t="str">
            <v>3x3</v>
          </cell>
          <cell r="DN15" t="str">
            <v>3x3</v>
          </cell>
          <cell r="DP15" t="str">
            <v>1x1</v>
          </cell>
          <cell r="DQ15" t="str">
            <v>1x1</v>
          </cell>
          <cell r="DR15" t="str">
            <v>1x1</v>
          </cell>
          <cell r="DS15" t="str">
            <v>1x1</v>
          </cell>
          <cell r="DT15" t="str">
            <v>1x1</v>
          </cell>
          <cell r="DU15" t="str">
            <v>1x1</v>
          </cell>
          <cell r="DW15" t="str">
            <v>3x3</v>
          </cell>
          <cell r="DX15" t="str">
            <v>3x3</v>
          </cell>
          <cell r="DY15" t="str">
            <v>3x3</v>
          </cell>
          <cell r="DZ15" t="str">
            <v>3x3</v>
          </cell>
          <cell r="EA15" t="str">
            <v>3x3</v>
          </cell>
          <cell r="EB15" t="str">
            <v>3x3</v>
          </cell>
          <cell r="EC15" t="str">
            <v>3x3</v>
          </cell>
          <cell r="ED15" t="str">
            <v>3x3</v>
          </cell>
          <cell r="EE15" t="str">
            <v>3x3</v>
          </cell>
          <cell r="EF15" t="str">
            <v>3x3</v>
          </cell>
          <cell r="EG15" t="str">
            <v>3x3</v>
          </cell>
          <cell r="EI15" t="str">
            <v>3x3</v>
          </cell>
          <cell r="EJ15" t="str">
            <v>3x3</v>
          </cell>
          <cell r="EK15" t="str">
            <v>3x3</v>
          </cell>
          <cell r="EL15" t="str">
            <v>3x3</v>
          </cell>
          <cell r="EM15" t="str">
            <v>3x3</v>
          </cell>
          <cell r="EN15" t="str">
            <v>3x3</v>
          </cell>
          <cell r="EO15" t="str">
            <v>3x3</v>
          </cell>
          <cell r="EQ15" t="str">
            <v>1x1</v>
          </cell>
          <cell r="ER15" t="str">
            <v>1x1</v>
          </cell>
          <cell r="ES15" t="str">
            <v>1x1</v>
          </cell>
          <cell r="ET15" t="str">
            <v>1x1</v>
          </cell>
          <cell r="EU15" t="str">
            <v>1x1</v>
          </cell>
          <cell r="EV15" t="str">
            <v>1x1</v>
          </cell>
          <cell r="EW15" t="str">
            <v>1x1</v>
          </cell>
          <cell r="EX15" t="str">
            <v>1x1</v>
          </cell>
          <cell r="EY15" t="str">
            <v>1x1</v>
          </cell>
          <cell r="EZ15" t="str">
            <v>1x1</v>
          </cell>
          <cell r="FA15" t="str">
            <v>1x1</v>
          </cell>
          <cell r="FB15" t="str">
            <v>1x1</v>
          </cell>
          <cell r="FC15" t="str">
            <v>1x1</v>
          </cell>
          <cell r="FE15" t="str">
            <v>1x1</v>
          </cell>
          <cell r="FF15" t="str">
            <v>1x1</v>
          </cell>
          <cell r="FG15" t="str">
            <v>1x1</v>
          </cell>
          <cell r="FH15" t="str">
            <v>1x1</v>
          </cell>
          <cell r="FI15" t="str">
            <v>1x1</v>
          </cell>
          <cell r="FK15" t="str">
            <v>3x3</v>
          </cell>
          <cell r="FL15" t="str">
            <v>3x3</v>
          </cell>
          <cell r="FM15" t="str">
            <v>3x3</v>
          </cell>
          <cell r="FN15" t="str">
            <v>3x3</v>
          </cell>
          <cell r="FO15" t="str">
            <v>3x3</v>
          </cell>
          <cell r="FP15" t="str">
            <v>3x3</v>
          </cell>
          <cell r="FQ15" t="str">
            <v>3x3</v>
          </cell>
          <cell r="FR15" t="str">
            <v>3x3</v>
          </cell>
          <cell r="FT15" t="str">
            <v>3x3</v>
          </cell>
          <cell r="FU15" t="str">
            <v>3x3</v>
          </cell>
          <cell r="FV15" t="str">
            <v>3x3</v>
          </cell>
          <cell r="FW15" t="str">
            <v>3x3</v>
          </cell>
          <cell r="FX15" t="str">
            <v>3x3</v>
          </cell>
          <cell r="FY15" t="str">
            <v>3x3</v>
          </cell>
          <cell r="FZ15" t="str">
            <v>3x3</v>
          </cell>
          <cell r="GA15" t="str">
            <v>3x3</v>
          </cell>
          <cell r="GB15" t="str">
            <v>3x3</v>
          </cell>
          <cell r="GC15" t="str">
            <v>3x3</v>
          </cell>
          <cell r="GD15" t="str">
            <v>3x3</v>
          </cell>
          <cell r="GE15" t="str">
            <v>3x3</v>
          </cell>
          <cell r="GF15" t="str">
            <v>3x3</v>
          </cell>
          <cell r="GH15" t="str">
            <v>1x1</v>
          </cell>
          <cell r="GI15" t="str">
            <v>1x1</v>
          </cell>
          <cell r="GJ15" t="str">
            <v>1x1</v>
          </cell>
        </row>
        <row r="16">
          <cell r="A16" t="str">
            <v>Monitor</v>
          </cell>
          <cell r="C16" t="str">
            <v>17" Express</v>
          </cell>
          <cell r="D16" t="str">
            <v>17" Express</v>
          </cell>
          <cell r="E16" t="str">
            <v>17" Express</v>
          </cell>
          <cell r="G16" t="str">
            <v>17" Express</v>
          </cell>
          <cell r="H16" t="str">
            <v>17" Express</v>
          </cell>
          <cell r="J16" t="str">
            <v>17" Express</v>
          </cell>
          <cell r="K16" t="str">
            <v>17" Express</v>
          </cell>
          <cell r="L16" t="str">
            <v>NO Monitor</v>
          </cell>
          <cell r="N16" t="str">
            <v>NO Monitor</v>
          </cell>
          <cell r="O16" t="str">
            <v>17" Express</v>
          </cell>
          <cell r="P16" t="str">
            <v>NO Monitor</v>
          </cell>
          <cell r="Q16" t="str">
            <v>NO Monitor</v>
          </cell>
          <cell r="S16" t="str">
            <v>17" Express</v>
          </cell>
          <cell r="T16" t="str">
            <v>17" Express</v>
          </cell>
          <cell r="V16" t="str">
            <v>NO Monitor</v>
          </cell>
          <cell r="W16" t="str">
            <v>NO Monitor</v>
          </cell>
          <cell r="X16" t="str">
            <v>NO Monitor</v>
          </cell>
          <cell r="Y16" t="str">
            <v>NO Monitor</v>
          </cell>
          <cell r="AB16" t="str">
            <v>17" Express</v>
          </cell>
          <cell r="AC16" t="str">
            <v>NO Monitor</v>
          </cell>
          <cell r="AD16" t="str">
            <v>NO Monitor</v>
          </cell>
          <cell r="AE16" t="str">
            <v>NO Monitor</v>
          </cell>
          <cell r="AF16" t="str">
            <v>NO Monitor</v>
          </cell>
          <cell r="AG16" t="str">
            <v>NO Monitor</v>
          </cell>
          <cell r="AI16" t="str">
            <v>17" Express</v>
          </cell>
          <cell r="AJ16" t="str">
            <v>NO Monitor</v>
          </cell>
          <cell r="AK16" t="str">
            <v>NO Monitor</v>
          </cell>
          <cell r="AL16" t="str">
            <v>NO Monitor</v>
          </cell>
          <cell r="AM16" t="str">
            <v>NO Monitor</v>
          </cell>
          <cell r="AN16" t="str">
            <v>NO Monitor</v>
          </cell>
          <cell r="AQ16" t="str">
            <v>NO Monitor</v>
          </cell>
          <cell r="AR16" t="str">
            <v>NO Monitor</v>
          </cell>
          <cell r="AS16" t="str">
            <v>NO Monitor</v>
          </cell>
          <cell r="AU16" t="str">
            <v>17" Express</v>
          </cell>
          <cell r="AV16" t="str">
            <v>NO Monitor</v>
          </cell>
          <cell r="AW16" t="str">
            <v>NO Monitor</v>
          </cell>
          <cell r="AX16" t="str">
            <v>NO Monitor</v>
          </cell>
          <cell r="AY16" t="str">
            <v>NO Monitor</v>
          </cell>
          <cell r="BA16" t="str">
            <v>NO Monitor</v>
          </cell>
          <cell r="BB16" t="str">
            <v>NO Monitor</v>
          </cell>
          <cell r="BC16" t="str">
            <v>NO Monitor</v>
          </cell>
          <cell r="BD16" t="str">
            <v>NO Monitor</v>
          </cell>
          <cell r="BE16" t="str">
            <v>NO Monitor</v>
          </cell>
          <cell r="BF16" t="str">
            <v>NO Monitor</v>
          </cell>
          <cell r="BH16" t="str">
            <v>17" Express</v>
          </cell>
          <cell r="BI16" t="str">
            <v>NO Monitor</v>
          </cell>
          <cell r="BJ16" t="str">
            <v>NO Monitor</v>
          </cell>
          <cell r="BK16" t="str">
            <v>NO Monitor</v>
          </cell>
          <cell r="BL16" t="str">
            <v>NO Monitor</v>
          </cell>
          <cell r="BM16" t="str">
            <v>NO Monitor</v>
          </cell>
          <cell r="BN16" t="str">
            <v>NO Monitor</v>
          </cell>
          <cell r="BP16" t="str">
            <v>NO Monitor</v>
          </cell>
          <cell r="BQ16" t="str">
            <v>NO Monitor</v>
          </cell>
          <cell r="BR16" t="str">
            <v>NO Monitor</v>
          </cell>
          <cell r="BT16" t="str">
            <v>NO Monitor</v>
          </cell>
          <cell r="BU16" t="str">
            <v>NO Monitor</v>
          </cell>
          <cell r="BW16" t="str">
            <v>17" Express</v>
          </cell>
          <cell r="BX16" t="str">
            <v>17" Express</v>
          </cell>
          <cell r="BY16" t="str">
            <v>17" Express</v>
          </cell>
          <cell r="BZ16" t="str">
            <v>17" Express</v>
          </cell>
          <cell r="CA16" t="str">
            <v>17" Express</v>
          </cell>
          <cell r="CB16" t="str">
            <v>17" Express</v>
          </cell>
          <cell r="CC16" t="str">
            <v>17" Express</v>
          </cell>
          <cell r="CE16" t="str">
            <v>17" Express</v>
          </cell>
          <cell r="CF16" t="str">
            <v>17" Express</v>
          </cell>
          <cell r="CG16" t="str">
            <v>17" Express</v>
          </cell>
          <cell r="CH16" t="str">
            <v>17" Express</v>
          </cell>
          <cell r="CI16" t="str">
            <v>17" Express</v>
          </cell>
          <cell r="CK16" t="str">
            <v>17" Express</v>
          </cell>
          <cell r="CL16" t="str">
            <v>17" Express</v>
          </cell>
          <cell r="CM16" t="str">
            <v>17" Express</v>
          </cell>
          <cell r="CN16" t="str">
            <v>17" Express</v>
          </cell>
          <cell r="CP16" t="str">
            <v>17" Express</v>
          </cell>
          <cell r="CQ16" t="str">
            <v>17" Express</v>
          </cell>
          <cell r="CR16" t="str">
            <v>17" Express</v>
          </cell>
          <cell r="CS16" t="str">
            <v>17" Express</v>
          </cell>
          <cell r="CU16" t="str">
            <v>NO Monitor</v>
          </cell>
          <cell r="CV16" t="str">
            <v>NO Monitor</v>
          </cell>
          <cell r="CW16" t="str">
            <v>NO Monitor</v>
          </cell>
          <cell r="CY16" t="str">
            <v>NO Monitor</v>
          </cell>
          <cell r="CZ16" t="str">
            <v>NO Monitor</v>
          </cell>
          <cell r="DA16" t="str">
            <v>NO Monitor</v>
          </cell>
          <cell r="DC16" t="str">
            <v>NO Monitor</v>
          </cell>
          <cell r="DD16" t="str">
            <v>NO Monitor</v>
          </cell>
          <cell r="DF16" t="str">
            <v>NO Monitor</v>
          </cell>
          <cell r="DG16" t="str">
            <v>NO Monitor</v>
          </cell>
          <cell r="DI16" t="str">
            <v>NO Monitor</v>
          </cell>
          <cell r="DJ16" t="str">
            <v>NO Monitor</v>
          </cell>
          <cell r="DK16" t="str">
            <v>NO Monitor</v>
          </cell>
          <cell r="DL16" t="str">
            <v>NO Monitor</v>
          </cell>
          <cell r="DM16" t="str">
            <v>NO Monitor</v>
          </cell>
          <cell r="DN16" t="str">
            <v>NO Monitor</v>
          </cell>
          <cell r="DP16" t="str">
            <v>NO Monitor</v>
          </cell>
          <cell r="DQ16" t="str">
            <v>NO Monitor</v>
          </cell>
          <cell r="DR16" t="str">
            <v>NO Monitor</v>
          </cell>
          <cell r="DS16" t="str">
            <v>NO Monitor</v>
          </cell>
          <cell r="DT16" t="str">
            <v>NO Monitor</v>
          </cell>
          <cell r="DU16" t="str">
            <v>NO Monitor</v>
          </cell>
          <cell r="DW16" t="str">
            <v>NO Monitor</v>
          </cell>
          <cell r="DX16" t="str">
            <v>NO Monitor</v>
          </cell>
          <cell r="DY16" t="str">
            <v>NO Monitor</v>
          </cell>
          <cell r="DZ16" t="str">
            <v>NO Monitor</v>
          </cell>
          <cell r="EA16" t="str">
            <v>NO Monitor</v>
          </cell>
          <cell r="EB16" t="str">
            <v>NO Monitor</v>
          </cell>
          <cell r="EC16" t="str">
            <v>NO Monitor</v>
          </cell>
          <cell r="ED16" t="str">
            <v>NO Monitor</v>
          </cell>
          <cell r="EE16" t="str">
            <v>NO Monitor</v>
          </cell>
          <cell r="EF16" t="str">
            <v>NO Monitor</v>
          </cell>
          <cell r="EG16" t="str">
            <v>NO Monitor</v>
          </cell>
          <cell r="EI16" t="str">
            <v>NO Monitor</v>
          </cell>
          <cell r="EJ16" t="str">
            <v>NO Monitor</v>
          </cell>
          <cell r="EK16" t="str">
            <v>NO Monitor</v>
          </cell>
          <cell r="EL16" t="str">
            <v>NO Monitor</v>
          </cell>
          <cell r="EM16" t="str">
            <v>NO Monitor</v>
          </cell>
          <cell r="EN16" t="str">
            <v>NO Monitor</v>
          </cell>
          <cell r="EO16" t="str">
            <v>NO Monitor</v>
          </cell>
          <cell r="EQ16" t="str">
            <v>NO Monitor</v>
          </cell>
          <cell r="ER16" t="str">
            <v>NO Monitor</v>
          </cell>
          <cell r="ES16" t="str">
            <v>NO Monitor</v>
          </cell>
          <cell r="ET16" t="str">
            <v>NO Monitor</v>
          </cell>
          <cell r="EU16" t="str">
            <v>NO Monitor</v>
          </cell>
          <cell r="EV16" t="str">
            <v>NO Monitor</v>
          </cell>
          <cell r="EW16" t="str">
            <v>NO Monitor</v>
          </cell>
          <cell r="EX16" t="str">
            <v>NO Monitor</v>
          </cell>
          <cell r="EY16" t="str">
            <v>NO Monitor</v>
          </cell>
          <cell r="EZ16" t="str">
            <v>NO Monitor</v>
          </cell>
          <cell r="FA16" t="str">
            <v>NO Monitor</v>
          </cell>
          <cell r="FB16" t="str">
            <v>NO Monitor</v>
          </cell>
          <cell r="FC16" t="str">
            <v>17" express</v>
          </cell>
          <cell r="FE16" t="str">
            <v>NO Monitor</v>
          </cell>
          <cell r="FF16" t="str">
            <v>NO Monitor</v>
          </cell>
          <cell r="FG16" t="str">
            <v>17" express</v>
          </cell>
          <cell r="FH16" t="str">
            <v>17" express</v>
          </cell>
          <cell r="FI16" t="str">
            <v>17" express</v>
          </cell>
          <cell r="FK16" t="str">
            <v>NO Monitor</v>
          </cell>
          <cell r="FL16" t="str">
            <v>NO Monitor</v>
          </cell>
          <cell r="FM16" t="str">
            <v>NO Monitor</v>
          </cell>
          <cell r="FN16" t="str">
            <v>NO Monitor</v>
          </cell>
          <cell r="FO16" t="str">
            <v>NO Monitor</v>
          </cell>
          <cell r="FP16" t="str">
            <v>NO Monitor</v>
          </cell>
          <cell r="FQ16" t="str">
            <v>NO Monitor</v>
          </cell>
          <cell r="FR16" t="str">
            <v>NO Monitor</v>
          </cell>
          <cell r="FT16" t="str">
            <v>NO Monitor</v>
          </cell>
          <cell r="FU16" t="str">
            <v>NO Monitor</v>
          </cell>
          <cell r="FV16" t="str">
            <v>NO Monitor</v>
          </cell>
          <cell r="FW16" t="str">
            <v>NO Monitor</v>
          </cell>
          <cell r="FX16" t="str">
            <v>NO Monitor</v>
          </cell>
          <cell r="FY16" t="str">
            <v>NO Monitor</v>
          </cell>
          <cell r="FZ16" t="str">
            <v>NO Monitor</v>
          </cell>
          <cell r="GA16" t="str">
            <v>NO Monitor</v>
          </cell>
          <cell r="GB16" t="str">
            <v>NO Monitor</v>
          </cell>
          <cell r="GC16" t="str">
            <v>NO Monitor</v>
          </cell>
          <cell r="GD16" t="str">
            <v>NO Monitor</v>
          </cell>
          <cell r="GE16" t="str">
            <v>NO Monitor</v>
          </cell>
          <cell r="GF16" t="str">
            <v>NO Monitor</v>
          </cell>
          <cell r="GH16" t="str">
            <v>17" Express</v>
          </cell>
          <cell r="GI16" t="str">
            <v>17" Express</v>
          </cell>
          <cell r="GJ16" t="str">
            <v>17" Express</v>
          </cell>
        </row>
        <row r="17">
          <cell r="A17" t="str">
            <v>Audio</v>
          </cell>
          <cell r="C17" t="str">
            <v>NO Speakers</v>
          </cell>
          <cell r="D17" t="str">
            <v>NO Speakers</v>
          </cell>
          <cell r="E17" t="str">
            <v>NO Speakers</v>
          </cell>
          <cell r="G17" t="str">
            <v>Speakers</v>
          </cell>
          <cell r="H17" t="str">
            <v>Speakers</v>
          </cell>
          <cell r="J17" t="str">
            <v>Speakers</v>
          </cell>
          <cell r="K17" t="str">
            <v>Speakers</v>
          </cell>
          <cell r="L17" t="str">
            <v>Speakers</v>
          </cell>
          <cell r="N17" t="str">
            <v>NO Speakers</v>
          </cell>
          <cell r="O17" t="str">
            <v>NO Speakers</v>
          </cell>
          <cell r="P17" t="str">
            <v>NO Speakers</v>
          </cell>
          <cell r="Q17" t="str">
            <v>NO Speakers</v>
          </cell>
          <cell r="S17" t="str">
            <v>NO Speakers</v>
          </cell>
          <cell r="T17" t="str">
            <v>NO Speakers</v>
          </cell>
          <cell r="V17" t="str">
            <v>NO Speakers</v>
          </cell>
          <cell r="W17" t="str">
            <v>NO Speakers</v>
          </cell>
          <cell r="X17" t="str">
            <v>NO Speakers</v>
          </cell>
          <cell r="Y17" t="str">
            <v>NO Speakers</v>
          </cell>
          <cell r="AB17" t="str">
            <v>NO Speakers</v>
          </cell>
          <cell r="AC17" t="str">
            <v>NO Speakers</v>
          </cell>
          <cell r="AD17" t="str">
            <v>NO Speakers</v>
          </cell>
          <cell r="AE17" t="str">
            <v>NO Speakers</v>
          </cell>
          <cell r="AF17" t="str">
            <v>NO Speakers</v>
          </cell>
          <cell r="AG17" t="str">
            <v>NO Speakers</v>
          </cell>
          <cell r="AI17" t="str">
            <v>NO Speakers</v>
          </cell>
          <cell r="AJ17" t="str">
            <v>NO Speakers</v>
          </cell>
          <cell r="AK17" t="str">
            <v>NO Speakers</v>
          </cell>
          <cell r="AL17" t="str">
            <v>NO Speakers</v>
          </cell>
          <cell r="AM17" t="str">
            <v>NO Speakers</v>
          </cell>
          <cell r="AN17" t="str">
            <v>NO Speakers</v>
          </cell>
          <cell r="AQ17" t="str">
            <v>NO Speakers</v>
          </cell>
          <cell r="AR17" t="str">
            <v>NO Speakers</v>
          </cell>
          <cell r="AS17" t="str">
            <v>NO Speakers</v>
          </cell>
          <cell r="AU17" t="str">
            <v>NO Speakers</v>
          </cell>
          <cell r="AV17" t="str">
            <v>NO Speakers</v>
          </cell>
          <cell r="AW17" t="str">
            <v>NO Speakers</v>
          </cell>
          <cell r="AX17" t="str">
            <v>NO Speakers</v>
          </cell>
          <cell r="AY17" t="str">
            <v>NO Speakers</v>
          </cell>
          <cell r="BA17" t="str">
            <v>NO Speakers</v>
          </cell>
          <cell r="BB17" t="str">
            <v>NO Speakers</v>
          </cell>
          <cell r="BC17" t="str">
            <v>NO Speakers</v>
          </cell>
          <cell r="BD17" t="str">
            <v>NO Speakers</v>
          </cell>
          <cell r="BE17" t="str">
            <v>NO Speakers</v>
          </cell>
          <cell r="BF17" t="str">
            <v>NO Speakers</v>
          </cell>
          <cell r="BH17" t="str">
            <v>NO Speakers</v>
          </cell>
          <cell r="BI17" t="str">
            <v>NO Speakers</v>
          </cell>
          <cell r="BJ17" t="str">
            <v>NO Speakers</v>
          </cell>
          <cell r="BK17" t="str">
            <v>NO Speakers</v>
          </cell>
          <cell r="BL17" t="str">
            <v>NO Speakers</v>
          </cell>
          <cell r="BM17" t="str">
            <v>NO Speakers</v>
          </cell>
          <cell r="BN17" t="str">
            <v>NO Speakers</v>
          </cell>
          <cell r="BP17" t="str">
            <v>NO Speakers</v>
          </cell>
          <cell r="BQ17" t="str">
            <v>NO Speakers</v>
          </cell>
          <cell r="BR17" t="str">
            <v>NO Speakers</v>
          </cell>
          <cell r="BT17" t="str">
            <v>NO Speakers</v>
          </cell>
          <cell r="BU17" t="str">
            <v>NO Speakers</v>
          </cell>
          <cell r="BW17" t="str">
            <v>NO Speakers</v>
          </cell>
          <cell r="BX17" t="str">
            <v>NO Speakers</v>
          </cell>
          <cell r="BY17" t="str">
            <v>Speakers</v>
          </cell>
          <cell r="BZ17" t="str">
            <v>NO Speakers</v>
          </cell>
          <cell r="CA17" t="str">
            <v>NO Speakers</v>
          </cell>
          <cell r="CB17" t="str">
            <v>NO Speakers</v>
          </cell>
          <cell r="CC17" t="str">
            <v>NO Speakers</v>
          </cell>
          <cell r="CE17" t="str">
            <v>NO Speakers</v>
          </cell>
          <cell r="CF17" t="str">
            <v>NO Speakers</v>
          </cell>
          <cell r="CG17" t="str">
            <v>NO Speakers</v>
          </cell>
          <cell r="CH17" t="str">
            <v>NO Speakers</v>
          </cell>
          <cell r="CI17" t="str">
            <v>NO Speakers</v>
          </cell>
          <cell r="CK17" t="str">
            <v>NO Speakers</v>
          </cell>
          <cell r="CL17" t="str">
            <v>NO Speakers</v>
          </cell>
          <cell r="CM17" t="str">
            <v>NO Speakers</v>
          </cell>
          <cell r="CN17" t="str">
            <v>NO Speakers</v>
          </cell>
          <cell r="CP17" t="str">
            <v>NO Speakers</v>
          </cell>
          <cell r="CQ17" t="str">
            <v>NO Speakers</v>
          </cell>
          <cell r="CR17" t="str">
            <v>NO Speakers</v>
          </cell>
          <cell r="CS17" t="str">
            <v>NO Speakers</v>
          </cell>
          <cell r="CU17" t="str">
            <v>NO Speakers</v>
          </cell>
          <cell r="CV17" t="str">
            <v>NO Speakers</v>
          </cell>
          <cell r="CW17" t="str">
            <v>NO Speakers</v>
          </cell>
          <cell r="CY17" t="str">
            <v>Speakers</v>
          </cell>
          <cell r="CZ17" t="str">
            <v>Speakers</v>
          </cell>
          <cell r="DA17" t="str">
            <v>Speakers</v>
          </cell>
          <cell r="DC17" t="str">
            <v>NO Speakers</v>
          </cell>
          <cell r="DD17" t="str">
            <v>NO Speakers</v>
          </cell>
          <cell r="DF17" t="str">
            <v>NO Speakers</v>
          </cell>
          <cell r="DG17" t="str">
            <v>NO Speakers</v>
          </cell>
          <cell r="DI17" t="str">
            <v>NO Speakers</v>
          </cell>
          <cell r="DJ17" t="str">
            <v>NO Speakers</v>
          </cell>
          <cell r="DK17" t="str">
            <v>NO Speakers</v>
          </cell>
          <cell r="DL17" t="str">
            <v>NO Speakers</v>
          </cell>
          <cell r="DM17" t="str">
            <v>NO Speakers</v>
          </cell>
          <cell r="DN17" t="str">
            <v>NO Speakers</v>
          </cell>
          <cell r="DP17" t="str">
            <v>Speakers</v>
          </cell>
          <cell r="DQ17" t="str">
            <v>Speakers</v>
          </cell>
          <cell r="DR17" t="str">
            <v>Speakers</v>
          </cell>
          <cell r="DS17" t="str">
            <v>NO Speakers</v>
          </cell>
          <cell r="DT17" t="str">
            <v>NO Speakers</v>
          </cell>
          <cell r="DU17" t="str">
            <v>NO Speakers</v>
          </cell>
          <cell r="DW17" t="str">
            <v>NO Speakers</v>
          </cell>
          <cell r="DX17" t="str">
            <v>NO Speakers</v>
          </cell>
          <cell r="DY17" t="str">
            <v>NO Speakers</v>
          </cell>
          <cell r="DZ17" t="str">
            <v>NO Speakers</v>
          </cell>
          <cell r="EA17" t="str">
            <v>NO Speakers</v>
          </cell>
          <cell r="EB17" t="str">
            <v>NO Speakers</v>
          </cell>
          <cell r="EC17" t="str">
            <v>NO Speakers</v>
          </cell>
          <cell r="ED17" t="str">
            <v>NO Speakers</v>
          </cell>
          <cell r="EE17" t="str">
            <v>NO Speakers</v>
          </cell>
          <cell r="EF17" t="str">
            <v>NO Speakers</v>
          </cell>
          <cell r="EG17" t="str">
            <v>NO Speakers</v>
          </cell>
          <cell r="EI17" t="str">
            <v>NO Speakers</v>
          </cell>
          <cell r="EJ17" t="str">
            <v>NO Speakers</v>
          </cell>
          <cell r="EK17" t="str">
            <v>NO Speakers</v>
          </cell>
          <cell r="EL17" t="str">
            <v>NO Speakers</v>
          </cell>
          <cell r="EM17" t="str">
            <v>NO Speakers</v>
          </cell>
          <cell r="EN17" t="str">
            <v>NO Speakers</v>
          </cell>
          <cell r="EO17" t="str">
            <v>NO Speakers</v>
          </cell>
          <cell r="EQ17" t="str">
            <v>NO Speakers</v>
          </cell>
          <cell r="ER17" t="str">
            <v>NO Speakers</v>
          </cell>
          <cell r="ES17" t="str">
            <v>Speakers</v>
          </cell>
          <cell r="ET17" t="str">
            <v>NO Speakers</v>
          </cell>
          <cell r="EU17" t="str">
            <v>NO Speakers</v>
          </cell>
          <cell r="EV17" t="str">
            <v>NO Speakers</v>
          </cell>
          <cell r="EW17" t="str">
            <v>NO Speakers</v>
          </cell>
          <cell r="EX17" t="str">
            <v>NO Speakers</v>
          </cell>
          <cell r="EY17" t="str">
            <v>NO Speakers</v>
          </cell>
          <cell r="EZ17" t="str">
            <v>NO Speakers</v>
          </cell>
          <cell r="FA17" t="str">
            <v>NO Speakers</v>
          </cell>
          <cell r="FB17" t="str">
            <v>NO Speakers</v>
          </cell>
          <cell r="FC17" t="str">
            <v>NO Speakers</v>
          </cell>
          <cell r="FE17" t="str">
            <v>NO Speakers</v>
          </cell>
          <cell r="FF17" t="str">
            <v>NO Speakers</v>
          </cell>
          <cell r="FG17" t="str">
            <v>NO Speakers</v>
          </cell>
          <cell r="FH17" t="str">
            <v>NO Speakers</v>
          </cell>
          <cell r="FI17" t="str">
            <v>NO Speakers</v>
          </cell>
          <cell r="FK17" t="str">
            <v>NO Speakers</v>
          </cell>
          <cell r="FL17" t="str">
            <v>NO Speakers</v>
          </cell>
          <cell r="FM17" t="str">
            <v>NO Speakers</v>
          </cell>
          <cell r="FN17" t="str">
            <v>NO Speakers</v>
          </cell>
          <cell r="FO17" t="str">
            <v>NO Speakers</v>
          </cell>
          <cell r="FP17" t="str">
            <v>NO Speakers</v>
          </cell>
          <cell r="FQ17" t="str">
            <v>NO Speakers</v>
          </cell>
          <cell r="FR17" t="str">
            <v>NO Speakers</v>
          </cell>
          <cell r="FT17" t="str">
            <v>NO Speakers</v>
          </cell>
          <cell r="FU17" t="str">
            <v>NO Speakers</v>
          </cell>
          <cell r="FV17" t="str">
            <v>NO Speakers</v>
          </cell>
          <cell r="FW17" t="str">
            <v>NO Speakers</v>
          </cell>
          <cell r="FX17" t="str">
            <v>NO Speakers</v>
          </cell>
          <cell r="FY17" t="str">
            <v>NO Speakers</v>
          </cell>
          <cell r="FZ17" t="str">
            <v>NO Speakers</v>
          </cell>
          <cell r="GA17" t="str">
            <v>NO Speakers</v>
          </cell>
          <cell r="GB17" t="str">
            <v>NO Speakers</v>
          </cell>
          <cell r="GC17" t="str">
            <v>NO Speakers</v>
          </cell>
          <cell r="GD17" t="str">
            <v>NO Speakers</v>
          </cell>
          <cell r="GE17" t="str">
            <v>NO Speakers</v>
          </cell>
          <cell r="GF17" t="str">
            <v>NO Speakers</v>
          </cell>
          <cell r="GH17" t="str">
            <v>Speakers</v>
          </cell>
          <cell r="GI17" t="str">
            <v>Speakers</v>
          </cell>
          <cell r="GJ17" t="str">
            <v>Speakers</v>
          </cell>
        </row>
        <row r="18">
          <cell r="A18" t="str">
            <v>Application</v>
          </cell>
          <cell r="C18" t="str">
            <v>NO SOFTWARE</v>
          </cell>
          <cell r="D18" t="str">
            <v>NO SOFTWARE</v>
          </cell>
          <cell r="E18" t="str">
            <v>NO SOFTWARE</v>
          </cell>
          <cell r="G18" t="str">
            <v>NO SOFTWARE</v>
          </cell>
          <cell r="H18" t="str">
            <v>NO SOFTWARE</v>
          </cell>
          <cell r="J18" t="str">
            <v>NO SOFTWARE</v>
          </cell>
          <cell r="K18" t="str">
            <v>NO SOFTWARE</v>
          </cell>
          <cell r="L18" t="str">
            <v>NO SOFTWARE</v>
          </cell>
          <cell r="N18" t="str">
            <v>NO SOFTWARE</v>
          </cell>
          <cell r="O18" t="str">
            <v>NO SOFTWARE</v>
          </cell>
          <cell r="P18" t="str">
            <v>NO SOFTWARE</v>
          </cell>
          <cell r="Q18" t="str">
            <v>NO SOFTWARE</v>
          </cell>
          <cell r="S18" t="str">
            <v>NO SOFTWARE</v>
          </cell>
          <cell r="T18" t="str">
            <v>NO SOFTWARE</v>
          </cell>
          <cell r="V18" t="str">
            <v>NO SOFTWARE</v>
          </cell>
          <cell r="W18" t="str">
            <v>NO SOFTWARE</v>
          </cell>
          <cell r="X18" t="str">
            <v>NO SOFTWARE</v>
          </cell>
          <cell r="Y18" t="str">
            <v>NO SOFTWARE</v>
          </cell>
          <cell r="AB18" t="str">
            <v>NO SOFTWARE</v>
          </cell>
          <cell r="AC18" t="str">
            <v>NO SOFTWARE</v>
          </cell>
          <cell r="AD18" t="str">
            <v>NO SOFTWARE</v>
          </cell>
          <cell r="AE18" t="str">
            <v>NO SOFTWARE</v>
          </cell>
          <cell r="AF18" t="str">
            <v>NO SOFTWARE</v>
          </cell>
          <cell r="AG18" t="str">
            <v>NO SOFTWARE</v>
          </cell>
          <cell r="AI18" t="str">
            <v>NO SOFTWARE</v>
          </cell>
          <cell r="AJ18" t="str">
            <v>NO SOFTWARE</v>
          </cell>
          <cell r="AK18" t="str">
            <v>NO SOFTWARE</v>
          </cell>
          <cell r="AL18" t="str">
            <v>NO SOFTWARE</v>
          </cell>
          <cell r="AM18" t="str">
            <v>NO SOFTWARE</v>
          </cell>
          <cell r="AN18" t="str">
            <v>NO SOFTWARE</v>
          </cell>
          <cell r="AQ18" t="str">
            <v>NO SOFTWARE</v>
          </cell>
          <cell r="AR18" t="str">
            <v>NO SOFTWARE</v>
          </cell>
          <cell r="AS18" t="str">
            <v>NO SOFTWARE</v>
          </cell>
          <cell r="AU18" t="str">
            <v>NO SOFTWARE</v>
          </cell>
          <cell r="AV18" t="str">
            <v>NO SOFTWARE</v>
          </cell>
          <cell r="AW18" t="str">
            <v>NO SOFTWARE</v>
          </cell>
          <cell r="AX18" t="str">
            <v>NO SOFTWARE</v>
          </cell>
          <cell r="AY18" t="str">
            <v>NO SOFTWARE</v>
          </cell>
          <cell r="BA18" t="str">
            <v>NO SOFTWARE</v>
          </cell>
          <cell r="BB18" t="str">
            <v>NO SOFTWARE</v>
          </cell>
          <cell r="BC18" t="str">
            <v>NO SOFTWARE</v>
          </cell>
          <cell r="BD18" t="str">
            <v>NO SOFTWARE</v>
          </cell>
          <cell r="BE18" t="str">
            <v>NO SOFTWARE</v>
          </cell>
          <cell r="BF18" t="str">
            <v>NO SOFTWARE</v>
          </cell>
          <cell r="BH18" t="str">
            <v>NO SOFTWARE</v>
          </cell>
          <cell r="BI18" t="str">
            <v>NO SOFTWARE</v>
          </cell>
          <cell r="BJ18" t="str">
            <v>NO SOFTWARE</v>
          </cell>
          <cell r="BK18" t="str">
            <v>NO SOFTWARE</v>
          </cell>
          <cell r="BL18" t="str">
            <v>NO SOFTWARE</v>
          </cell>
          <cell r="BM18" t="str">
            <v>NO SOFTWARE</v>
          </cell>
          <cell r="BN18" t="str">
            <v>NO SOFTWARE</v>
          </cell>
          <cell r="BP18" t="str">
            <v>NO SOFTWARE</v>
          </cell>
          <cell r="BQ18" t="str">
            <v>NO SOFTWARE</v>
          </cell>
          <cell r="BR18" t="str">
            <v>NO SOFTWARE</v>
          </cell>
          <cell r="BT18" t="str">
            <v>NO SOFTWARE</v>
          </cell>
          <cell r="BU18" t="str">
            <v>NO SOFTWARE</v>
          </cell>
          <cell r="BW18" t="str">
            <v>NO SOFTWARE</v>
          </cell>
          <cell r="BX18" t="str">
            <v>NO SOFTWARE</v>
          </cell>
          <cell r="BY18" t="str">
            <v>NO SOFTWARE</v>
          </cell>
          <cell r="BZ18" t="str">
            <v>NO SOFTWARE</v>
          </cell>
          <cell r="CA18" t="str">
            <v>NO SOFTWARE</v>
          </cell>
          <cell r="CB18" t="str">
            <v>NO SOFTWARE</v>
          </cell>
          <cell r="CC18" t="str">
            <v>NO SOFTWARE</v>
          </cell>
          <cell r="CE18" t="str">
            <v>NO SOFTWARE</v>
          </cell>
          <cell r="CF18" t="str">
            <v>NO SOFTWARE</v>
          </cell>
          <cell r="CG18" t="str">
            <v>NO SOFTWARE</v>
          </cell>
          <cell r="CH18" t="str">
            <v>NO SOFTWARE</v>
          </cell>
          <cell r="CI18" t="str">
            <v>NO SOFTWARE</v>
          </cell>
          <cell r="CK18" t="str">
            <v>NO SOFTWARE</v>
          </cell>
          <cell r="CL18" t="str">
            <v>NO SOFTWARE</v>
          </cell>
          <cell r="CM18" t="str">
            <v>NO SOFTWARE</v>
          </cell>
          <cell r="CN18" t="str">
            <v>NO SOFTWARE</v>
          </cell>
          <cell r="CP18" t="str">
            <v>NO SOFTWARE</v>
          </cell>
          <cell r="CQ18" t="str">
            <v>NO SOFTWARE</v>
          </cell>
          <cell r="CR18" t="str">
            <v>NO SOFTWARE</v>
          </cell>
          <cell r="CS18" t="str">
            <v>NO SOFTWARE</v>
          </cell>
          <cell r="CU18" t="str">
            <v>NO SOFTWARE</v>
          </cell>
          <cell r="CV18" t="str">
            <v>NO SOFTWARE</v>
          </cell>
          <cell r="CW18" t="str">
            <v>NO SOFTWARE</v>
          </cell>
          <cell r="CY18" t="str">
            <v>NO SOFTWARE</v>
          </cell>
          <cell r="CZ18" t="str">
            <v>NO SOFTWARE</v>
          </cell>
          <cell r="DA18" t="str">
            <v>NO SOFTWARE</v>
          </cell>
          <cell r="DC18" t="str">
            <v>NO SOFTWARE</v>
          </cell>
          <cell r="DD18" t="str">
            <v>NO SOFTWARE</v>
          </cell>
          <cell r="DF18" t="str">
            <v>NO SOFTWARE</v>
          </cell>
          <cell r="DG18" t="str">
            <v>NO SOFTWARE</v>
          </cell>
          <cell r="DI18" t="str">
            <v>NO SOFTWARE</v>
          </cell>
          <cell r="DJ18" t="str">
            <v>NO SOFTWARE</v>
          </cell>
          <cell r="DK18" t="str">
            <v>NO SOFTWARE</v>
          </cell>
          <cell r="DL18" t="str">
            <v>NO SOFTWARE</v>
          </cell>
          <cell r="DM18" t="str">
            <v>NO SOFTWARE</v>
          </cell>
          <cell r="DN18" t="str">
            <v>NO SOFTWARE</v>
          </cell>
          <cell r="DP18" t="str">
            <v>NO SOFTWARE</v>
          </cell>
          <cell r="DQ18" t="str">
            <v>NO SOFTWARE</v>
          </cell>
          <cell r="DR18" t="str">
            <v>NO SOFTWARE</v>
          </cell>
          <cell r="DS18" t="str">
            <v>NO SOFTWARE</v>
          </cell>
          <cell r="DT18" t="str">
            <v>NO SOFTWARE</v>
          </cell>
          <cell r="DU18" t="str">
            <v>NO SOFTWARE</v>
          </cell>
          <cell r="DW18" t="str">
            <v>NO SOFTWARE</v>
          </cell>
          <cell r="DX18" t="str">
            <v>NO SOFTWARE</v>
          </cell>
          <cell r="DY18" t="str">
            <v>NO SOFTWARE</v>
          </cell>
          <cell r="DZ18" t="str">
            <v>NO SOFTWARE</v>
          </cell>
          <cell r="EA18" t="str">
            <v>NO SOFTWARE</v>
          </cell>
          <cell r="EB18" t="str">
            <v>NO SOFTWARE</v>
          </cell>
          <cell r="EC18" t="str">
            <v>NO SOFTWARE</v>
          </cell>
          <cell r="ED18" t="str">
            <v>NO SOFTWARE</v>
          </cell>
          <cell r="EE18" t="str">
            <v>NO SOFTWARE</v>
          </cell>
          <cell r="EF18" t="str">
            <v>NO SOFTWARE</v>
          </cell>
          <cell r="EG18" t="str">
            <v>NO SOFTWARE</v>
          </cell>
          <cell r="EI18" t="str">
            <v>NO SOFTWARE</v>
          </cell>
          <cell r="EJ18" t="str">
            <v>NO SOFTWARE</v>
          </cell>
          <cell r="EK18" t="str">
            <v>NO SOFTWARE</v>
          </cell>
          <cell r="EL18" t="str">
            <v>NO SOFTWARE</v>
          </cell>
          <cell r="EM18" t="str">
            <v>NO SOFTWARE</v>
          </cell>
          <cell r="EN18" t="str">
            <v>NO SOFTWARE</v>
          </cell>
          <cell r="EO18" t="str">
            <v>NO SOFTWARE</v>
          </cell>
          <cell r="EQ18" t="str">
            <v>NO SOFTWARE</v>
          </cell>
          <cell r="ER18" t="str">
            <v>NO SOFTWARE</v>
          </cell>
          <cell r="ES18" t="str">
            <v>NO SOFTWARE</v>
          </cell>
          <cell r="ET18" t="str">
            <v>NO SOFTWARE</v>
          </cell>
          <cell r="EU18" t="str">
            <v>NO SOFTWARE</v>
          </cell>
          <cell r="EV18" t="str">
            <v>NO SOFTWARE</v>
          </cell>
          <cell r="EW18" t="str">
            <v>NO SOFTWARE</v>
          </cell>
          <cell r="EX18" t="str">
            <v>NO SOFTWARE</v>
          </cell>
          <cell r="EY18" t="str">
            <v>NO SOFTWARE</v>
          </cell>
          <cell r="EZ18" t="str">
            <v>NO SOFTWARE</v>
          </cell>
          <cell r="FA18" t="str">
            <v>NO SOFTWARE</v>
          </cell>
          <cell r="FB18" t="str">
            <v>NO SOFTWARE</v>
          </cell>
          <cell r="FC18" t="str">
            <v>NO SOFTWARE</v>
          </cell>
          <cell r="FE18" t="str">
            <v>NO SOFTWARE</v>
          </cell>
          <cell r="FF18" t="str">
            <v>NO SOFTWARE</v>
          </cell>
          <cell r="FG18" t="str">
            <v>NO SOFTWARE</v>
          </cell>
          <cell r="FH18" t="str">
            <v>NO SOFTWARE</v>
          </cell>
          <cell r="FI18" t="str">
            <v>NO SOFTWARE</v>
          </cell>
          <cell r="FK18" t="str">
            <v>NO SOFTWARE</v>
          </cell>
          <cell r="FL18" t="str">
            <v>NO SOFTWARE</v>
          </cell>
          <cell r="FM18" t="str">
            <v>NO SOFTWARE</v>
          </cell>
          <cell r="FN18" t="str">
            <v>NO SOFTWARE</v>
          </cell>
          <cell r="FO18" t="str">
            <v>NO SOFTWARE</v>
          </cell>
          <cell r="FP18" t="str">
            <v>NO SOFTWARE</v>
          </cell>
          <cell r="FQ18" t="str">
            <v>NO SOFTWARE</v>
          </cell>
          <cell r="FR18" t="str">
            <v>NO SOFTWARE</v>
          </cell>
          <cell r="FT18" t="str">
            <v>NO SOFTWARE</v>
          </cell>
          <cell r="FU18" t="str">
            <v>NO SOFTWARE</v>
          </cell>
          <cell r="FV18" t="str">
            <v>NO SOFTWARE</v>
          </cell>
          <cell r="FW18" t="str">
            <v>NO SOFTWARE</v>
          </cell>
          <cell r="FX18" t="str">
            <v>NO SOFTWARE</v>
          </cell>
          <cell r="FY18" t="str">
            <v>NO SOFTWARE</v>
          </cell>
          <cell r="FZ18" t="str">
            <v>NO SOFTWARE</v>
          </cell>
          <cell r="GA18" t="str">
            <v>NO SOFTWARE</v>
          </cell>
          <cell r="GB18" t="str">
            <v>NO SOFTWARE</v>
          </cell>
          <cell r="GC18" t="str">
            <v>NO SOFTWARE</v>
          </cell>
          <cell r="GD18" t="str">
            <v>NO SOFTWARE</v>
          </cell>
          <cell r="GE18" t="str">
            <v>NO SOFTWARE</v>
          </cell>
          <cell r="GF18" t="str">
            <v>NO SOFTWARE</v>
          </cell>
          <cell r="GH18" t="str">
            <v>NO SOFTWARE</v>
          </cell>
          <cell r="GI18" t="str">
            <v>NO SOFTWARE</v>
          </cell>
          <cell r="GJ18" t="str">
            <v>NO SOFTWARE</v>
          </cell>
        </row>
        <row r="19">
          <cell r="A19" t="str">
            <v>Other</v>
          </cell>
          <cell r="C19" t="str">
            <v>NO Delivery</v>
          </cell>
          <cell r="D19" t="str">
            <v>NO Delivery</v>
          </cell>
          <cell r="E19" t="str">
            <v>NO Delivery</v>
          </cell>
          <cell r="G19" t="str">
            <v>NO Delivery</v>
          </cell>
          <cell r="H19" t="str">
            <v>NO Delivery</v>
          </cell>
          <cell r="J19" t="str">
            <v>NO Delivery</v>
          </cell>
          <cell r="K19" t="str">
            <v>NO Delivery</v>
          </cell>
          <cell r="L19" t="str">
            <v>NO Delivery; Firewire</v>
          </cell>
          <cell r="N19" t="str">
            <v>NO Delivery</v>
          </cell>
          <cell r="O19" t="str">
            <v>NO Delivery</v>
          </cell>
          <cell r="P19" t="str">
            <v>NO Delivery</v>
          </cell>
          <cell r="Q19" t="str">
            <v>NO Delivery; Firewire</v>
          </cell>
          <cell r="S19" t="str">
            <v>NO Delivery</v>
          </cell>
          <cell r="T19" t="str">
            <v>NO Delivery</v>
          </cell>
          <cell r="V19" t="str">
            <v>NO Delivery</v>
          </cell>
          <cell r="W19" t="str">
            <v>NO Delivery</v>
          </cell>
          <cell r="X19" t="str">
            <v>NO Delivery</v>
          </cell>
          <cell r="Y19" t="str">
            <v>NO Delivery</v>
          </cell>
          <cell r="AB19" t="str">
            <v>NO Delivery</v>
          </cell>
          <cell r="AC19" t="str">
            <v>NO Delivery</v>
          </cell>
          <cell r="AD19" t="str">
            <v>NO Delivery</v>
          </cell>
          <cell r="AE19" t="str">
            <v>NO Delivery</v>
          </cell>
          <cell r="AF19" t="str">
            <v>NO Delivery</v>
          </cell>
          <cell r="AG19" t="str">
            <v>NO Delivery</v>
          </cell>
          <cell r="AI19" t="str">
            <v>NO Delivery</v>
          </cell>
          <cell r="AJ19" t="str">
            <v>NO Delivery</v>
          </cell>
          <cell r="AK19" t="str">
            <v>NO Delivery</v>
          </cell>
          <cell r="AL19" t="str">
            <v>NO Delivery</v>
          </cell>
          <cell r="AM19" t="str">
            <v>NO Delivery</v>
          </cell>
          <cell r="AN19" t="str">
            <v>NO Delivery</v>
          </cell>
          <cell r="AQ19" t="str">
            <v>NO Delivery</v>
          </cell>
          <cell r="AR19" t="str">
            <v>NO Delivery</v>
          </cell>
          <cell r="AS19" t="str">
            <v>NO Delivery</v>
          </cell>
          <cell r="AU19" t="str">
            <v>NO Delivery</v>
          </cell>
          <cell r="AV19" t="str">
            <v>NO Delivery</v>
          </cell>
          <cell r="AW19" t="str">
            <v>NO Delivery</v>
          </cell>
          <cell r="AX19" t="str">
            <v>NO Delivery</v>
          </cell>
          <cell r="AY19" t="str">
            <v>NO Delivery</v>
          </cell>
          <cell r="BA19" t="str">
            <v>NO Delivery</v>
          </cell>
          <cell r="BB19" t="str">
            <v>NO Delivery</v>
          </cell>
          <cell r="BC19" t="str">
            <v>NO Delivery</v>
          </cell>
          <cell r="BD19" t="str">
            <v>NO Delivery</v>
          </cell>
          <cell r="BE19" t="str">
            <v>NO Delivery</v>
          </cell>
          <cell r="BF19" t="str">
            <v>NO Delivery</v>
          </cell>
          <cell r="BH19" t="str">
            <v>NO Delivery</v>
          </cell>
          <cell r="BI19" t="str">
            <v>NO Delivery</v>
          </cell>
          <cell r="BJ19" t="str">
            <v>NO Delivery</v>
          </cell>
          <cell r="BK19" t="str">
            <v>NO Delivery</v>
          </cell>
          <cell r="BL19" t="str">
            <v>NO Delivery</v>
          </cell>
          <cell r="BM19" t="str">
            <v>NO Delivery</v>
          </cell>
          <cell r="BN19" t="str">
            <v>NO Delivery</v>
          </cell>
          <cell r="BP19" t="str">
            <v>NO Delivery</v>
          </cell>
          <cell r="BQ19" t="str">
            <v>NO Delivery</v>
          </cell>
          <cell r="BR19" t="str">
            <v>NO Delivery</v>
          </cell>
          <cell r="BT19" t="str">
            <v>NO Delivery</v>
          </cell>
          <cell r="BU19" t="str">
            <v>NO Delivery</v>
          </cell>
          <cell r="BW19" t="str">
            <v>NO Delivery</v>
          </cell>
          <cell r="BX19" t="str">
            <v>NO Delivery</v>
          </cell>
          <cell r="BY19" t="str">
            <v>NO Delivery</v>
          </cell>
          <cell r="BZ19" t="str">
            <v>NO Delivery</v>
          </cell>
          <cell r="CA19" t="str">
            <v>NO Delivery</v>
          </cell>
          <cell r="CB19" t="str">
            <v>NO Delivery</v>
          </cell>
          <cell r="CC19" t="str">
            <v>NO Delivery</v>
          </cell>
          <cell r="CE19" t="str">
            <v>NO Delivery</v>
          </cell>
          <cell r="CF19" t="str">
            <v>NO Delivery</v>
          </cell>
          <cell r="CG19" t="str">
            <v>NO Delivery</v>
          </cell>
          <cell r="CH19" t="str">
            <v>NO Delivery</v>
          </cell>
          <cell r="CI19" t="str">
            <v>NO Delivery</v>
          </cell>
          <cell r="CK19" t="str">
            <v>NO Delivery</v>
          </cell>
          <cell r="CL19" t="str">
            <v>NO Delivery</v>
          </cell>
          <cell r="CM19" t="str">
            <v>NO Delivery</v>
          </cell>
          <cell r="CN19" t="str">
            <v>NO Delivery</v>
          </cell>
          <cell r="CP19" t="str">
            <v>NO Delivery</v>
          </cell>
          <cell r="CQ19" t="str">
            <v>NO Delivery</v>
          </cell>
          <cell r="CR19" t="str">
            <v>NO Delivery</v>
          </cell>
          <cell r="CS19" t="str">
            <v>NO Delivery</v>
          </cell>
          <cell r="CU19" t="str">
            <v>NO Delivery</v>
          </cell>
          <cell r="CV19" t="str">
            <v>NO Delivery; Firewire</v>
          </cell>
          <cell r="CW19" t="str">
            <v>NO Delivery; Firewire</v>
          </cell>
          <cell r="CY19" t="str">
            <v>NO Delivery</v>
          </cell>
          <cell r="CZ19" t="str">
            <v>NO Delivery; Firewire</v>
          </cell>
          <cell r="DA19" t="str">
            <v>NO Delivery; Firewire</v>
          </cell>
          <cell r="DC19" t="str">
            <v>NO Delivery</v>
          </cell>
          <cell r="DD19" t="str">
            <v>NO Delivery</v>
          </cell>
          <cell r="DF19" t="str">
            <v>NO Delivery</v>
          </cell>
          <cell r="DG19" t="str">
            <v>NO Delivery</v>
          </cell>
          <cell r="DI19" t="str">
            <v>NO Delivery</v>
          </cell>
          <cell r="DJ19" t="str">
            <v>NO Delivery</v>
          </cell>
          <cell r="DK19" t="str">
            <v>NO Delivery</v>
          </cell>
          <cell r="DL19" t="str">
            <v>NO Delivery</v>
          </cell>
          <cell r="DM19" t="str">
            <v>NO Delivery</v>
          </cell>
          <cell r="DN19" t="str">
            <v>NO Delivery</v>
          </cell>
          <cell r="DP19" t="str">
            <v>NO Delivery</v>
          </cell>
          <cell r="DQ19" t="str">
            <v>NO Delivery; Firewire</v>
          </cell>
          <cell r="DR19" t="str">
            <v>NO Delivery; Firewire</v>
          </cell>
          <cell r="DS19" t="str">
            <v>NO Delivery</v>
          </cell>
          <cell r="DT19" t="str">
            <v>NO Delivery; Firewire</v>
          </cell>
          <cell r="DU19" t="str">
            <v>NO Delivery; Firewire</v>
          </cell>
          <cell r="DW19" t="str">
            <v>NO Delivery</v>
          </cell>
          <cell r="DX19" t="str">
            <v>NO Delivery</v>
          </cell>
          <cell r="DY19" t="str">
            <v>NO Delivery</v>
          </cell>
          <cell r="DZ19" t="str">
            <v>NO Delivery</v>
          </cell>
          <cell r="EA19" t="str">
            <v>NO Delivery</v>
          </cell>
          <cell r="EB19" t="str">
            <v>NO Delivery</v>
          </cell>
          <cell r="EC19" t="str">
            <v>NO Delivery</v>
          </cell>
          <cell r="ED19" t="str">
            <v>NO Delivery</v>
          </cell>
          <cell r="EE19" t="str">
            <v>NO Delivery</v>
          </cell>
          <cell r="EF19" t="str">
            <v>NO Delivery</v>
          </cell>
          <cell r="EG19" t="str">
            <v>NO Delivery</v>
          </cell>
          <cell r="EI19" t="str">
            <v>NO Delivery</v>
          </cell>
          <cell r="EJ19" t="str">
            <v>NO Delivery</v>
          </cell>
          <cell r="EK19" t="str">
            <v>NO Delivery</v>
          </cell>
          <cell r="EL19" t="str">
            <v>NO Delivery</v>
          </cell>
          <cell r="EM19" t="str">
            <v>NO Delivery</v>
          </cell>
          <cell r="EN19" t="str">
            <v>NO Delivery</v>
          </cell>
          <cell r="EO19" t="str">
            <v>NO Delivery</v>
          </cell>
          <cell r="EQ19" t="str">
            <v>NO Delivery</v>
          </cell>
          <cell r="ER19" t="str">
            <v>NO Delivery</v>
          </cell>
          <cell r="ES19" t="str">
            <v>NO Delivery</v>
          </cell>
          <cell r="ET19" t="str">
            <v>NO Delivery</v>
          </cell>
          <cell r="EU19" t="str">
            <v>NO Delivery</v>
          </cell>
          <cell r="EV19" t="str">
            <v>NO Delivery</v>
          </cell>
          <cell r="EW19" t="str">
            <v>NO Delivery</v>
          </cell>
          <cell r="EX19" t="str">
            <v>NO Delivery</v>
          </cell>
          <cell r="EY19" t="str">
            <v>NO Delivery</v>
          </cell>
          <cell r="EZ19" t="str">
            <v>NO Delivery</v>
          </cell>
          <cell r="FA19" t="str">
            <v>NO Delivery</v>
          </cell>
          <cell r="FB19" t="str">
            <v>NO Delivery</v>
          </cell>
          <cell r="FC19" t="str">
            <v>NO Delivery</v>
          </cell>
          <cell r="FE19" t="str">
            <v>NO Delivery</v>
          </cell>
          <cell r="FF19" t="str">
            <v>NO Delivery</v>
          </cell>
          <cell r="FG19" t="str">
            <v>NO Delivery; Firewire</v>
          </cell>
          <cell r="FH19" t="str">
            <v>NO Delivery</v>
          </cell>
          <cell r="FI19" t="str">
            <v>NO Delivery</v>
          </cell>
          <cell r="FK19" t="str">
            <v>NO Delivery</v>
          </cell>
          <cell r="FL19" t="str">
            <v>NO Delivery</v>
          </cell>
          <cell r="FM19" t="str">
            <v>NO Delivery</v>
          </cell>
          <cell r="FN19" t="str">
            <v>NO Delivery</v>
          </cell>
          <cell r="FO19" t="str">
            <v>NO Delivery</v>
          </cell>
          <cell r="FP19" t="str">
            <v>NO Delivery</v>
          </cell>
          <cell r="FQ19" t="str">
            <v>NO Delivery</v>
          </cell>
          <cell r="FR19" t="str">
            <v>NO Delivery; Firewire</v>
          </cell>
          <cell r="FT19" t="str">
            <v>NO Delivery</v>
          </cell>
          <cell r="FU19" t="str">
            <v>NO Delivery</v>
          </cell>
          <cell r="FV19" t="str">
            <v>NO Delivery</v>
          </cell>
          <cell r="FW19" t="str">
            <v>NO Delivery</v>
          </cell>
          <cell r="FX19" t="str">
            <v>NO Delivery</v>
          </cell>
          <cell r="FY19" t="str">
            <v>NO Delivery</v>
          </cell>
          <cell r="FZ19" t="str">
            <v>NO Delivery</v>
          </cell>
          <cell r="GA19" t="str">
            <v>NO Delivery</v>
          </cell>
          <cell r="GB19" t="str">
            <v>NO Delivery</v>
          </cell>
          <cell r="GC19" t="str">
            <v>NO Delivery</v>
          </cell>
          <cell r="GD19" t="str">
            <v>NO Delivery</v>
          </cell>
          <cell r="GE19" t="str">
            <v>NO Delivery; Firewire</v>
          </cell>
          <cell r="GF19" t="str">
            <v>NO Delivery; Firewire</v>
          </cell>
          <cell r="GH19" t="str">
            <v>NO Delivery; Firewire</v>
          </cell>
          <cell r="GI19" t="str">
            <v>NO Delivery; Firewire</v>
          </cell>
          <cell r="GJ19" t="str">
            <v>NO Delivery; Firewire</v>
          </cell>
        </row>
        <row r="20">
          <cell r="A20" t="str">
            <v>Web Inc</v>
          </cell>
          <cell r="C20">
            <v>1299</v>
          </cell>
          <cell r="D20">
            <v>1549</v>
          </cell>
          <cell r="E20">
            <v>1599</v>
          </cell>
          <cell r="G20">
            <v>1299</v>
          </cell>
          <cell r="H20">
            <v>1629</v>
          </cell>
          <cell r="J20">
            <v>1729</v>
          </cell>
          <cell r="K20">
            <v>2379</v>
          </cell>
          <cell r="L20">
            <v>1950.0030000000002</v>
          </cell>
          <cell r="N20">
            <v>1249.9960000000001</v>
          </cell>
          <cell r="O20">
            <v>1829</v>
          </cell>
          <cell r="P20">
            <v>1799.9960000000001</v>
          </cell>
          <cell r="Q20">
            <v>1850.0020000000002</v>
          </cell>
          <cell r="S20">
            <v>1529</v>
          </cell>
          <cell r="T20">
            <v>1749</v>
          </cell>
          <cell r="V20">
            <v>1300.002</v>
          </cell>
          <cell r="W20">
            <v>1300.002</v>
          </cell>
          <cell r="X20">
            <v>1300.002</v>
          </cell>
          <cell r="Y20">
            <v>1349.9970000000001</v>
          </cell>
          <cell r="AB20">
            <v>1479</v>
          </cell>
          <cell r="AC20">
            <v>1600.0050000000001</v>
          </cell>
          <cell r="AD20">
            <v>1400.0030000000002</v>
          </cell>
          <cell r="AE20">
            <v>1500.0040000000001</v>
          </cell>
          <cell r="AF20">
            <v>1449.9980000000003</v>
          </cell>
          <cell r="AG20">
            <v>1449.9980000000003</v>
          </cell>
          <cell r="AI20">
            <v>1679</v>
          </cell>
          <cell r="AJ20">
            <v>1600.0050000000001</v>
          </cell>
          <cell r="AK20">
            <v>1300.002</v>
          </cell>
          <cell r="AL20">
            <v>1400.0030000000002</v>
          </cell>
          <cell r="AM20">
            <v>1400.0030000000002</v>
          </cell>
          <cell r="AN20">
            <v>1449.9980000000003</v>
          </cell>
          <cell r="AQ20">
            <v>1300.002</v>
          </cell>
          <cell r="AR20">
            <v>1300.002</v>
          </cell>
          <cell r="AS20">
            <v>1349.9970000000001</v>
          </cell>
          <cell r="AU20">
            <v>1479</v>
          </cell>
          <cell r="AV20">
            <v>1600.0050000000001</v>
          </cell>
          <cell r="AW20">
            <v>1400.0030000000002</v>
          </cell>
          <cell r="AX20">
            <v>1500.0040000000001</v>
          </cell>
          <cell r="AY20">
            <v>1449.9980000000003</v>
          </cell>
          <cell r="BA20">
            <v>1549.999</v>
          </cell>
          <cell r="BB20">
            <v>1050.0050000000001</v>
          </cell>
          <cell r="BC20">
            <v>1300.002</v>
          </cell>
          <cell r="BD20">
            <v>1400.0030000000002</v>
          </cell>
          <cell r="BE20">
            <v>1249.9960000000001</v>
          </cell>
          <cell r="BF20">
            <v>1400.0030000000002</v>
          </cell>
          <cell r="BH20">
            <v>1679</v>
          </cell>
          <cell r="BI20">
            <v>1600.0050000000001</v>
          </cell>
          <cell r="BJ20">
            <v>1050.0050000000001</v>
          </cell>
          <cell r="BK20">
            <v>1300.002</v>
          </cell>
          <cell r="BL20">
            <v>1400.0030000000002</v>
          </cell>
          <cell r="BM20">
            <v>1400.0030000000002</v>
          </cell>
          <cell r="BN20">
            <v>1449.9980000000003</v>
          </cell>
          <cell r="BP20">
            <v>1349.9970000000001</v>
          </cell>
          <cell r="BQ20">
            <v>1500.0040000000001</v>
          </cell>
          <cell r="BR20">
            <v>1749.0110000000002</v>
          </cell>
          <cell r="BT20">
            <v>1349.9970000000001</v>
          </cell>
          <cell r="BU20">
            <v>1500.0040000000001</v>
          </cell>
          <cell r="BW20">
            <v>1129</v>
          </cell>
          <cell r="BX20">
            <v>1289</v>
          </cell>
          <cell r="BY20">
            <v>1249</v>
          </cell>
          <cell r="BZ20">
            <v>1429</v>
          </cell>
          <cell r="CA20">
            <v>1369</v>
          </cell>
          <cell r="CB20">
            <v>1519</v>
          </cell>
          <cell r="CC20">
            <v>1639</v>
          </cell>
          <cell r="CE20">
            <v>1459</v>
          </cell>
          <cell r="CF20">
            <v>1409</v>
          </cell>
          <cell r="CG20">
            <v>1549</v>
          </cell>
          <cell r="CH20">
            <v>1649</v>
          </cell>
          <cell r="CI20">
            <v>1749</v>
          </cell>
          <cell r="CK20">
            <v>1289</v>
          </cell>
          <cell r="CL20">
            <v>1379</v>
          </cell>
          <cell r="CM20">
            <v>1529</v>
          </cell>
          <cell r="CN20">
            <v>1649</v>
          </cell>
          <cell r="CP20">
            <v>1399</v>
          </cell>
          <cell r="CQ20">
            <v>1539</v>
          </cell>
          <cell r="CR20">
            <v>1659</v>
          </cell>
          <cell r="CS20">
            <v>1829</v>
          </cell>
          <cell r="CU20">
            <v>1350</v>
          </cell>
          <cell r="CV20">
            <v>1600</v>
          </cell>
          <cell r="CW20">
            <v>2000</v>
          </cell>
          <cell r="CY20">
            <v>1250</v>
          </cell>
          <cell r="CZ20">
            <v>1500</v>
          </cell>
          <cell r="DA20">
            <v>1900</v>
          </cell>
          <cell r="DC20">
            <v>1000</v>
          </cell>
          <cell r="DD20">
            <v>1100</v>
          </cell>
          <cell r="DF20">
            <v>1450</v>
          </cell>
          <cell r="DG20">
            <v>1600</v>
          </cell>
          <cell r="DI20">
            <v>1350</v>
          </cell>
          <cell r="DJ20">
            <v>1400</v>
          </cell>
          <cell r="DK20">
            <v>1400</v>
          </cell>
          <cell r="DL20">
            <v>1500</v>
          </cell>
          <cell r="DM20">
            <v>1700</v>
          </cell>
          <cell r="DN20">
            <v>1450</v>
          </cell>
          <cell r="DP20">
            <v>1350</v>
          </cell>
          <cell r="DQ20">
            <v>1650</v>
          </cell>
          <cell r="DR20">
            <v>2050</v>
          </cell>
          <cell r="DS20">
            <v>1450</v>
          </cell>
          <cell r="DT20">
            <v>1750</v>
          </cell>
          <cell r="DU20">
            <v>2150</v>
          </cell>
          <cell r="DW20">
            <v>1200</v>
          </cell>
          <cell r="DX20">
            <v>1100</v>
          </cell>
          <cell r="DY20">
            <v>1450</v>
          </cell>
          <cell r="DZ20">
            <v>1550</v>
          </cell>
          <cell r="EA20">
            <v>1600</v>
          </cell>
          <cell r="EB20">
            <v>1500</v>
          </cell>
          <cell r="EC20">
            <v>1850</v>
          </cell>
          <cell r="ED20">
            <v>1350</v>
          </cell>
          <cell r="EE20">
            <v>1450</v>
          </cell>
          <cell r="EF20">
            <v>1550</v>
          </cell>
          <cell r="EG20">
            <v>1500</v>
          </cell>
          <cell r="EI20">
            <v>1150</v>
          </cell>
          <cell r="EJ20">
            <v>1250</v>
          </cell>
          <cell r="EK20">
            <v>1500</v>
          </cell>
          <cell r="EL20">
            <v>1400</v>
          </cell>
          <cell r="EM20">
            <v>1500</v>
          </cell>
          <cell r="EN20">
            <v>1600</v>
          </cell>
          <cell r="EO20">
            <v>1550</v>
          </cell>
          <cell r="EQ20">
            <v>800</v>
          </cell>
          <cell r="ER20">
            <v>970</v>
          </cell>
          <cell r="ES20">
            <v>920</v>
          </cell>
          <cell r="ET20">
            <v>1150</v>
          </cell>
          <cell r="EU20">
            <v>1150</v>
          </cell>
          <cell r="EV20">
            <v>1170</v>
          </cell>
          <cell r="EW20">
            <v>1070</v>
          </cell>
          <cell r="EX20">
            <v>1120</v>
          </cell>
          <cell r="EY20">
            <v>1000</v>
          </cell>
          <cell r="EZ20">
            <v>1260</v>
          </cell>
          <cell r="FA20">
            <v>1350</v>
          </cell>
          <cell r="FB20">
            <v>1260</v>
          </cell>
          <cell r="FC20">
            <v>1649</v>
          </cell>
          <cell r="FE20">
            <v>900</v>
          </cell>
          <cell r="FF20">
            <v>970</v>
          </cell>
          <cell r="FG20">
            <v>1829</v>
          </cell>
          <cell r="FH20">
            <v>1539</v>
          </cell>
          <cell r="FI20">
            <v>1659</v>
          </cell>
          <cell r="FK20">
            <v>1349.9970000000001</v>
          </cell>
          <cell r="FL20">
            <v>1400.0030000000002</v>
          </cell>
          <cell r="FM20">
            <v>1449.9980000000003</v>
          </cell>
          <cell r="FN20">
            <v>1400.0030000000002</v>
          </cell>
          <cell r="FO20">
            <v>1400.0030000000002</v>
          </cell>
          <cell r="FP20">
            <v>1500.0040000000001</v>
          </cell>
          <cell r="FQ20">
            <v>1600</v>
          </cell>
          <cell r="FR20">
            <v>1800</v>
          </cell>
          <cell r="FT20">
            <v>1349.9970000000001</v>
          </cell>
          <cell r="FU20">
            <v>1400.0030000000002</v>
          </cell>
          <cell r="FV20">
            <v>1449.9980000000003</v>
          </cell>
          <cell r="FW20">
            <v>1400.0030000000002</v>
          </cell>
          <cell r="FX20">
            <v>1050.0050000000001</v>
          </cell>
          <cell r="FY20">
            <v>1150</v>
          </cell>
          <cell r="FZ20">
            <v>1400.0030000000002</v>
          </cell>
          <cell r="GA20">
            <v>1400.0040000000001</v>
          </cell>
          <cell r="GB20">
            <v>1500.0040000000001</v>
          </cell>
          <cell r="GC20">
            <v>1600</v>
          </cell>
          <cell r="GD20">
            <v>1750.0010000000002</v>
          </cell>
          <cell r="GE20">
            <v>1700</v>
          </cell>
          <cell r="GF20">
            <v>1800</v>
          </cell>
          <cell r="GH20">
            <v>1299</v>
          </cell>
          <cell r="GI20">
            <v>1799</v>
          </cell>
          <cell r="GJ20">
            <v>2599</v>
          </cell>
        </row>
        <row r="33">
          <cell r="A33" t="str">
            <v>Part Number</v>
          </cell>
          <cell r="C33" t="str">
            <v>dx2000 999 promo</v>
          </cell>
          <cell r="D33" t="str">
            <v>dx2000 1299 promo</v>
          </cell>
          <cell r="F33" t="str">
            <v>dx6120 ST 330</v>
          </cell>
          <cell r="G33" t="str">
            <v>dx6120 ST 520</v>
          </cell>
          <cell r="H33" t="str">
            <v>dx6120 ST 540</v>
          </cell>
          <cell r="I33" t="str">
            <v>dx6120 ST 540 ATI</v>
          </cell>
          <cell r="J33" t="str">
            <v>dx6120 ST 330 S</v>
          </cell>
          <cell r="K33" t="str">
            <v>dx6120 ST 520 S</v>
          </cell>
          <cell r="L33" t="str">
            <v>dx6120 ST 540 S</v>
          </cell>
          <cell r="M33" t="str">
            <v>dx6120 ST 540 ATI S</v>
          </cell>
          <cell r="O33" t="str">
            <v>dc7100 Cel CD</v>
          </cell>
          <cell r="P33" t="str">
            <v>dc7100 520 CD</v>
          </cell>
          <cell r="Q33" t="str">
            <v>dc7100 520 DVD</v>
          </cell>
          <cell r="R33" t="str">
            <v>dc7100 520 Combo</v>
          </cell>
          <cell r="S33" t="str">
            <v>dc7100 530 CD</v>
          </cell>
          <cell r="T33" t="str">
            <v>dc7100 540 CD</v>
          </cell>
          <cell r="V33" t="str">
            <v>dc7100 520 USFF CD</v>
          </cell>
          <cell r="W33" t="str">
            <v>dc7100 530 CD</v>
          </cell>
          <cell r="Y33" t="str">
            <v>dc7600 531 CD</v>
          </cell>
          <cell r="Z33" t="str">
            <v>dc7600 531 Combo</v>
          </cell>
          <cell r="AB33" t="str">
            <v>dx2000 P4 3.0 promo</v>
          </cell>
          <cell r="AC33" t="str">
            <v>dx2000 Cel 330 promo</v>
          </cell>
          <cell r="AD33" t="str">
            <v>dx2000 Cel 699 promo</v>
          </cell>
          <cell r="AE33" t="str">
            <v>dx6120 P4 520 DVD promo</v>
          </cell>
          <cell r="AF33" t="str">
            <v>dx6120 P4 520 Combo promo</v>
          </cell>
          <cell r="AG33" t="str">
            <v>dx6120 540 promo</v>
          </cell>
          <cell r="AH33" t="str">
            <v>dc7600 promo</v>
          </cell>
          <cell r="AI33" t="str">
            <v>dc7100 promo</v>
          </cell>
          <cell r="AK33" t="str">
            <v>SR1500AN</v>
          </cell>
          <cell r="AL33" t="str">
            <v>SR1520AN</v>
          </cell>
          <cell r="AM33" t="str">
            <v>SR1560AN</v>
          </cell>
          <cell r="AN33" t="str">
            <v>SR1599AN</v>
          </cell>
          <cell r="AO33" t="str">
            <v>a1120a</v>
          </cell>
          <cell r="AP33" t="str">
            <v>a1140a</v>
          </cell>
          <cell r="AQ33" t="str">
            <v>a1160a</v>
          </cell>
        </row>
        <row r="34">
          <cell r="A34" t="str">
            <v>Processor</v>
          </cell>
          <cell r="C34" t="str">
            <v>330 Cel 2.66</v>
          </cell>
          <cell r="D34" t="str">
            <v>P4 3.0</v>
          </cell>
          <cell r="F34" t="str">
            <v>330 Cel 2.66</v>
          </cell>
          <cell r="G34" t="str">
            <v>520 P4 2.8</v>
          </cell>
          <cell r="H34" t="str">
            <v>540 P4 3.2</v>
          </cell>
          <cell r="I34" t="str">
            <v>540 P4 3.2</v>
          </cell>
          <cell r="J34" t="str">
            <v>330 Cel 2.66</v>
          </cell>
          <cell r="K34" t="str">
            <v>520 P4 2.8</v>
          </cell>
          <cell r="L34" t="str">
            <v>540 P4 3.2</v>
          </cell>
          <cell r="M34" t="str">
            <v>540 P4 3.2</v>
          </cell>
          <cell r="O34" t="str">
            <v>330 Cel 2.66</v>
          </cell>
          <cell r="P34" t="str">
            <v>520 P4 2.8</v>
          </cell>
          <cell r="Q34" t="str">
            <v>520 P4 2.8</v>
          </cell>
          <cell r="R34" t="str">
            <v>520 P4 2.8</v>
          </cell>
          <cell r="S34" t="str">
            <v>530 P4 3.0</v>
          </cell>
          <cell r="T34" t="str">
            <v>540 P4 3.2</v>
          </cell>
          <cell r="V34" t="str">
            <v>520 P4 2.8</v>
          </cell>
          <cell r="W34" t="str">
            <v>530 P4 3.0</v>
          </cell>
          <cell r="Y34" t="str">
            <v>530 P4 3.0</v>
          </cell>
          <cell r="Z34" t="str">
            <v>530 P4 3.0</v>
          </cell>
          <cell r="AB34" t="str">
            <v>P4 3.0</v>
          </cell>
          <cell r="AC34" t="str">
            <v>330 Cel 2.66</v>
          </cell>
          <cell r="AD34" t="str">
            <v>330 Cel 2.66</v>
          </cell>
          <cell r="AE34" t="str">
            <v>520 P4 2.8</v>
          </cell>
          <cell r="AF34" t="str">
            <v>520 P4 2.8</v>
          </cell>
          <cell r="AG34" t="str">
            <v>540 P4 3.2</v>
          </cell>
          <cell r="AH34" t="str">
            <v>530 P4 3.0</v>
          </cell>
          <cell r="AI34" t="str">
            <v>530 P4 3.0</v>
          </cell>
          <cell r="AK34" t="str">
            <v>AMD Sem 3000</v>
          </cell>
          <cell r="AL34" t="str">
            <v>AMD Sem 3200</v>
          </cell>
          <cell r="AM34" t="str">
            <v>AMD Ath 3200</v>
          </cell>
          <cell r="AN34" t="str">
            <v>830 P4 3.0</v>
          </cell>
          <cell r="AO34" t="str">
            <v>519 P4 3.06</v>
          </cell>
          <cell r="AP34" t="str">
            <v>519 P4 3.06</v>
          </cell>
          <cell r="AQ34" t="str">
            <v>541 P4 3.2</v>
          </cell>
        </row>
        <row r="35">
          <cell r="A35" t="str">
            <v>Memory</v>
          </cell>
          <cell r="C35" t="str">
            <v>256MB</v>
          </cell>
          <cell r="D35" t="str">
            <v>256MB</v>
          </cell>
          <cell r="F35" t="str">
            <v>512MB DDR2</v>
          </cell>
          <cell r="G35" t="str">
            <v>512MB DDR2</v>
          </cell>
          <cell r="H35" t="str">
            <v>512MB DDR2</v>
          </cell>
          <cell r="I35" t="str">
            <v>512MB DDR2</v>
          </cell>
          <cell r="J35" t="str">
            <v>512MB DDR2</v>
          </cell>
          <cell r="K35" t="str">
            <v>512MB DDR2</v>
          </cell>
          <cell r="L35" t="str">
            <v>512MB DDR2</v>
          </cell>
          <cell r="M35" t="str">
            <v>512MB DDR2</v>
          </cell>
          <cell r="O35" t="str">
            <v>512MB</v>
          </cell>
          <cell r="P35" t="str">
            <v>512MB</v>
          </cell>
          <cell r="Q35" t="str">
            <v>512MB</v>
          </cell>
          <cell r="R35" t="str">
            <v>512MB</v>
          </cell>
          <cell r="S35" t="str">
            <v>512MB</v>
          </cell>
          <cell r="T35" t="str">
            <v>512MB</v>
          </cell>
          <cell r="V35" t="str">
            <v>512MB</v>
          </cell>
          <cell r="W35" t="str">
            <v>512MB</v>
          </cell>
          <cell r="Y35" t="str">
            <v>512MB</v>
          </cell>
          <cell r="Z35" t="str">
            <v>512MB</v>
          </cell>
          <cell r="AB35" t="str">
            <v>256MB</v>
          </cell>
          <cell r="AC35" t="str">
            <v>256MB</v>
          </cell>
          <cell r="AD35" t="str">
            <v>512MB</v>
          </cell>
          <cell r="AE35" t="str">
            <v>512MB</v>
          </cell>
          <cell r="AF35" t="str">
            <v>512MB</v>
          </cell>
          <cell r="AG35" t="str">
            <v>512MB</v>
          </cell>
          <cell r="AH35" t="str">
            <v>1GB</v>
          </cell>
          <cell r="AI35" t="str">
            <v>1GB</v>
          </cell>
          <cell r="AK35" t="str">
            <v>256MB</v>
          </cell>
          <cell r="AL35" t="str">
            <v>512MB</v>
          </cell>
          <cell r="AM35" t="str">
            <v>512MB</v>
          </cell>
          <cell r="AN35" t="str">
            <v>1GB</v>
          </cell>
          <cell r="AO35" t="str">
            <v>256MB</v>
          </cell>
          <cell r="AP35" t="str">
            <v>512MB</v>
          </cell>
          <cell r="AQ35" t="str">
            <v>512MB</v>
          </cell>
        </row>
        <row r="36">
          <cell r="A36" t="str">
            <v>HDD</v>
          </cell>
          <cell r="C36" t="str">
            <v>40(5400)</v>
          </cell>
          <cell r="D36" t="str">
            <v>40(5400)</v>
          </cell>
          <cell r="F36" t="str">
            <v>80 Serial</v>
          </cell>
          <cell r="G36" t="str">
            <v>80 Serial</v>
          </cell>
          <cell r="H36" t="str">
            <v>80 Serial</v>
          </cell>
          <cell r="I36" t="str">
            <v>80 Serial</v>
          </cell>
          <cell r="J36" t="str">
            <v>80 Serial</v>
          </cell>
          <cell r="K36" t="str">
            <v>80 Serial</v>
          </cell>
          <cell r="L36" t="str">
            <v>80 Serial</v>
          </cell>
          <cell r="M36" t="str">
            <v>80 Serial</v>
          </cell>
          <cell r="O36" t="str">
            <v>40 Serial</v>
          </cell>
          <cell r="P36" t="str">
            <v>40 Serial</v>
          </cell>
          <cell r="Q36" t="str">
            <v>40 Serial</v>
          </cell>
          <cell r="R36" t="str">
            <v>40 Serial</v>
          </cell>
          <cell r="S36" t="str">
            <v>40 Serial</v>
          </cell>
          <cell r="T36" t="str">
            <v>40 Serial</v>
          </cell>
          <cell r="V36" t="str">
            <v>40 Serial</v>
          </cell>
          <cell r="W36" t="str">
            <v>40 Serial</v>
          </cell>
          <cell r="Y36" t="str">
            <v>80 Serial</v>
          </cell>
          <cell r="Z36" t="str">
            <v>80 Serial</v>
          </cell>
          <cell r="AB36" t="str">
            <v>40(5400)</v>
          </cell>
          <cell r="AC36" t="str">
            <v>40(5400)</v>
          </cell>
          <cell r="AD36" t="str">
            <v>40(5400)</v>
          </cell>
          <cell r="AE36" t="str">
            <v>80 Serial</v>
          </cell>
          <cell r="AF36" t="str">
            <v>80 Serial</v>
          </cell>
          <cell r="AG36" t="str">
            <v>80 Serial</v>
          </cell>
          <cell r="AH36" t="str">
            <v>80 Serial</v>
          </cell>
          <cell r="AI36" t="str">
            <v>40 Serial</v>
          </cell>
          <cell r="AK36" t="str">
            <v>80 Serial</v>
          </cell>
          <cell r="AL36" t="str">
            <v>80 Serial</v>
          </cell>
          <cell r="AM36" t="str">
            <v>160 Serial</v>
          </cell>
          <cell r="AN36" t="str">
            <v>200 Serial</v>
          </cell>
          <cell r="AO36" t="str">
            <v>80 Serial</v>
          </cell>
          <cell r="AP36" t="str">
            <v>160 Serial</v>
          </cell>
          <cell r="AQ36" t="str">
            <v>200 Serial</v>
          </cell>
        </row>
        <row r="37">
          <cell r="A37" t="str">
            <v>CDROM</v>
          </cell>
          <cell r="C37" t="str">
            <v>CDRW</v>
          </cell>
          <cell r="D37" t="str">
            <v>CDRW</v>
          </cell>
          <cell r="F37" t="str">
            <v>DVD/CDRW</v>
          </cell>
          <cell r="G37" t="str">
            <v>DVD/CDRW</v>
          </cell>
          <cell r="H37" t="str">
            <v>DVD/RW</v>
          </cell>
          <cell r="I37" t="str">
            <v>DVD/RW</v>
          </cell>
          <cell r="J37" t="str">
            <v>DVD/CDRW</v>
          </cell>
          <cell r="K37" t="str">
            <v>DVD/CDRW</v>
          </cell>
          <cell r="L37" t="str">
            <v>DVD/RW</v>
          </cell>
          <cell r="M37" t="str">
            <v>DVD/RW</v>
          </cell>
          <cell r="O37" t="str">
            <v>48X</v>
          </cell>
          <cell r="P37" t="str">
            <v>48X</v>
          </cell>
          <cell r="Q37" t="str">
            <v>DVD</v>
          </cell>
          <cell r="R37" t="str">
            <v>DVD/CDRW</v>
          </cell>
          <cell r="S37" t="str">
            <v>48X</v>
          </cell>
          <cell r="T37" t="str">
            <v>48X</v>
          </cell>
          <cell r="V37" t="str">
            <v>48X</v>
          </cell>
          <cell r="W37" t="str">
            <v>48X</v>
          </cell>
          <cell r="Y37" t="str">
            <v>48X</v>
          </cell>
          <cell r="Z37" t="str">
            <v>DVD/CDRW</v>
          </cell>
          <cell r="AB37" t="str">
            <v>CDRW</v>
          </cell>
          <cell r="AC37" t="str">
            <v>CDRW</v>
          </cell>
          <cell r="AD37" t="str">
            <v>CDRW</v>
          </cell>
          <cell r="AE37" t="str">
            <v>DVD/CDRW</v>
          </cell>
          <cell r="AF37" t="str">
            <v>DVD/CDRW</v>
          </cell>
          <cell r="AG37" t="str">
            <v>DVD/CDRW</v>
          </cell>
          <cell r="AH37" t="str">
            <v>DVD/CDRW</v>
          </cell>
          <cell r="AI37" t="str">
            <v>48X</v>
          </cell>
          <cell r="AK37" t="str">
            <v>CDRW</v>
          </cell>
          <cell r="AL37" t="str">
            <v>DVD/RW</v>
          </cell>
          <cell r="AM37" t="str">
            <v>DVD/RW</v>
          </cell>
          <cell r="AN37" t="str">
            <v>DVD/RW</v>
          </cell>
          <cell r="AO37" t="str">
            <v>DVD/RW</v>
          </cell>
          <cell r="AP37" t="str">
            <v>DVD/RW</v>
          </cell>
          <cell r="AQ37" t="str">
            <v>DVD/RW</v>
          </cell>
        </row>
        <row r="38">
          <cell r="A38" t="str">
            <v>Ethernet</v>
          </cell>
          <cell r="C38" t="str">
            <v>ETHERNET</v>
          </cell>
          <cell r="D38" t="str">
            <v>ETHERNET</v>
          </cell>
          <cell r="F38" t="str">
            <v>GIGABIT</v>
          </cell>
          <cell r="G38" t="str">
            <v>GIGABIT</v>
          </cell>
          <cell r="H38" t="str">
            <v>GIGABIT</v>
          </cell>
          <cell r="I38" t="str">
            <v>GIGABIT</v>
          </cell>
          <cell r="J38" t="str">
            <v>GIGABIT</v>
          </cell>
          <cell r="K38" t="str">
            <v>GIGABIT</v>
          </cell>
          <cell r="L38" t="str">
            <v>GIGABIT</v>
          </cell>
          <cell r="M38" t="str">
            <v>GIGABIT</v>
          </cell>
          <cell r="O38" t="str">
            <v>GIGABIT</v>
          </cell>
          <cell r="P38" t="str">
            <v>GIGABIT</v>
          </cell>
          <cell r="Q38" t="str">
            <v>GIGABIT</v>
          </cell>
          <cell r="R38" t="str">
            <v>GIGABIT</v>
          </cell>
          <cell r="S38" t="str">
            <v>GIGABIT</v>
          </cell>
          <cell r="T38" t="str">
            <v>GIGABIT</v>
          </cell>
          <cell r="V38" t="str">
            <v>GIGABIT</v>
          </cell>
          <cell r="W38" t="str">
            <v>GIGABIT</v>
          </cell>
          <cell r="Y38" t="str">
            <v>GIGABIT</v>
          </cell>
          <cell r="Z38" t="str">
            <v>GIGABIT</v>
          </cell>
          <cell r="AB38" t="str">
            <v>ETHERNET</v>
          </cell>
          <cell r="AC38" t="str">
            <v>ETHERNET</v>
          </cell>
          <cell r="AD38" t="str">
            <v>ETHERNET</v>
          </cell>
          <cell r="AE38" t="str">
            <v>GIGABIT</v>
          </cell>
          <cell r="AF38" t="str">
            <v>GIGABIT</v>
          </cell>
          <cell r="AG38" t="str">
            <v>GIGABIT</v>
          </cell>
          <cell r="AH38" t="str">
            <v>GIGABIT</v>
          </cell>
          <cell r="AI38" t="str">
            <v>GIGABIT</v>
          </cell>
          <cell r="AK38" t="str">
            <v>ETHERNET</v>
          </cell>
          <cell r="AL38" t="str">
            <v>ETHERNET</v>
          </cell>
          <cell r="AM38" t="str">
            <v>ETHERNET</v>
          </cell>
          <cell r="AN38" t="str">
            <v>ETHERNET; wireless</v>
          </cell>
          <cell r="AO38" t="str">
            <v>ETHERNET</v>
          </cell>
          <cell r="AP38" t="str">
            <v>ETHERNET</v>
          </cell>
          <cell r="AQ38" t="str">
            <v>ETHERNET</v>
          </cell>
        </row>
        <row r="39">
          <cell r="A39" t="str">
            <v>Modem</v>
          </cell>
          <cell r="C39" t="str">
            <v>NO Modem</v>
          </cell>
          <cell r="D39" t="str">
            <v>NO Modem</v>
          </cell>
          <cell r="F39" t="str">
            <v>NO Modem</v>
          </cell>
          <cell r="G39" t="str">
            <v>NO Modem</v>
          </cell>
          <cell r="H39" t="str">
            <v>NO Modem</v>
          </cell>
          <cell r="I39" t="str">
            <v>NO Modem</v>
          </cell>
          <cell r="J39" t="str">
            <v>NO Modem</v>
          </cell>
          <cell r="K39" t="str">
            <v>NO Modem</v>
          </cell>
          <cell r="L39" t="str">
            <v>NO Modem</v>
          </cell>
          <cell r="M39" t="str">
            <v>NO Modem</v>
          </cell>
          <cell r="O39" t="str">
            <v>NO Modem</v>
          </cell>
          <cell r="P39" t="str">
            <v>NO Modem</v>
          </cell>
          <cell r="Q39" t="str">
            <v>NO Modem</v>
          </cell>
          <cell r="R39" t="str">
            <v>NO Modem</v>
          </cell>
          <cell r="S39" t="str">
            <v>NO Modem</v>
          </cell>
          <cell r="T39" t="str">
            <v>NO Modem</v>
          </cell>
          <cell r="V39" t="str">
            <v>NO Modem</v>
          </cell>
          <cell r="W39" t="str">
            <v>NO Modem</v>
          </cell>
          <cell r="Y39" t="str">
            <v>NO Modem</v>
          </cell>
          <cell r="Z39" t="str">
            <v>NO Modem</v>
          </cell>
          <cell r="AB39" t="str">
            <v>NO Modem</v>
          </cell>
          <cell r="AC39" t="str">
            <v>NO Modem</v>
          </cell>
          <cell r="AD39" t="str">
            <v>NO Modem</v>
          </cell>
          <cell r="AE39" t="str">
            <v>NO Modem</v>
          </cell>
          <cell r="AF39" t="str">
            <v>NO Modem</v>
          </cell>
          <cell r="AG39" t="str">
            <v>NO Modem</v>
          </cell>
          <cell r="AH39" t="str">
            <v>NO Modem</v>
          </cell>
          <cell r="AI39" t="str">
            <v>NO Modem</v>
          </cell>
          <cell r="AK39" t="str">
            <v>56k</v>
          </cell>
          <cell r="AL39" t="str">
            <v>56k</v>
          </cell>
          <cell r="AM39" t="str">
            <v>56k</v>
          </cell>
          <cell r="AN39" t="str">
            <v>56k</v>
          </cell>
          <cell r="AO39" t="str">
            <v>56k</v>
          </cell>
          <cell r="AP39" t="str">
            <v>56k</v>
          </cell>
          <cell r="AQ39" t="str">
            <v>56k</v>
          </cell>
        </row>
        <row r="40">
          <cell r="A40" t="str">
            <v>Graphics</v>
          </cell>
          <cell r="C40" t="str">
            <v>INTEGRATED</v>
          </cell>
          <cell r="D40" t="str">
            <v>INTEGRATED</v>
          </cell>
          <cell r="F40" t="str">
            <v>INTEGRATED</v>
          </cell>
          <cell r="G40" t="str">
            <v>INTEGRATED</v>
          </cell>
          <cell r="H40" t="str">
            <v>INTEGRATED</v>
          </cell>
          <cell r="I40" t="str">
            <v>x300 128MB</v>
          </cell>
          <cell r="J40" t="str">
            <v>INTEGRATED</v>
          </cell>
          <cell r="K40" t="str">
            <v>INTEGRATED</v>
          </cell>
          <cell r="L40" t="str">
            <v>INTEGRATED</v>
          </cell>
          <cell r="M40" t="str">
            <v>x300 128MB</v>
          </cell>
          <cell r="O40" t="str">
            <v>INTEGRATED</v>
          </cell>
          <cell r="P40" t="str">
            <v>INTEGRATED</v>
          </cell>
          <cell r="Q40" t="str">
            <v>INTEGRATED</v>
          </cell>
          <cell r="R40" t="str">
            <v>INTEGRATED</v>
          </cell>
          <cell r="S40" t="str">
            <v>INTEGRATED</v>
          </cell>
          <cell r="T40" t="str">
            <v>INTEGRATED</v>
          </cell>
          <cell r="V40" t="str">
            <v>INTEGRATED</v>
          </cell>
          <cell r="W40" t="str">
            <v>INTEGRATED</v>
          </cell>
          <cell r="Y40" t="str">
            <v>INTEGRATED</v>
          </cell>
          <cell r="Z40" t="str">
            <v>INTEGRATED</v>
          </cell>
          <cell r="AB40" t="str">
            <v>INTEGRATED</v>
          </cell>
          <cell r="AC40" t="str">
            <v>INTEGRATED</v>
          </cell>
          <cell r="AD40" t="str">
            <v>INTEGRATED</v>
          </cell>
          <cell r="AE40" t="str">
            <v>INTEGRATED</v>
          </cell>
          <cell r="AF40" t="str">
            <v>INTEGRATED</v>
          </cell>
          <cell r="AG40" t="str">
            <v>INTEGRATED</v>
          </cell>
          <cell r="AH40" t="str">
            <v>INTEGRATED</v>
          </cell>
          <cell r="AI40" t="str">
            <v>INTEGRATED</v>
          </cell>
          <cell r="AK40" t="str">
            <v>INTEGRATED</v>
          </cell>
          <cell r="AL40" t="str">
            <v>INTEGRATED</v>
          </cell>
          <cell r="AM40" t="str">
            <v>Geforce 6200 256</v>
          </cell>
          <cell r="AN40" t="str">
            <v>Geforce 6200 256</v>
          </cell>
          <cell r="AO40" t="str">
            <v>INTEGRATED</v>
          </cell>
          <cell r="AP40" t="str">
            <v>Geforce 6200 256</v>
          </cell>
          <cell r="AQ40" t="str">
            <v>Geforce 6200 256</v>
          </cell>
        </row>
        <row r="41">
          <cell r="A41" t="str">
            <v>O/S</v>
          </cell>
          <cell r="C41" t="str">
            <v>WXPP</v>
          </cell>
          <cell r="D41" t="str">
            <v>WXPP</v>
          </cell>
          <cell r="F41" t="str">
            <v>WXPP</v>
          </cell>
          <cell r="G41" t="str">
            <v>WXPP</v>
          </cell>
          <cell r="H41" t="str">
            <v>WXPP</v>
          </cell>
          <cell r="I41" t="str">
            <v>WXPP</v>
          </cell>
          <cell r="J41" t="str">
            <v>WXPP</v>
          </cell>
          <cell r="K41" t="str">
            <v>WXPP</v>
          </cell>
          <cell r="L41" t="str">
            <v>WXPP</v>
          </cell>
          <cell r="M41" t="str">
            <v>WXPP</v>
          </cell>
          <cell r="O41" t="str">
            <v>WXPP</v>
          </cell>
          <cell r="P41" t="str">
            <v>WXPP</v>
          </cell>
          <cell r="Q41" t="str">
            <v>WXPP</v>
          </cell>
          <cell r="R41" t="str">
            <v>WXPP</v>
          </cell>
          <cell r="S41" t="str">
            <v>WXPP</v>
          </cell>
          <cell r="T41" t="str">
            <v>WXPP</v>
          </cell>
          <cell r="V41" t="str">
            <v>WXPP</v>
          </cell>
          <cell r="W41" t="str">
            <v>WXPP</v>
          </cell>
          <cell r="Y41" t="str">
            <v>WXPP</v>
          </cell>
          <cell r="Z41" t="str">
            <v>WXPP</v>
          </cell>
          <cell r="AB41" t="str">
            <v>WXPP</v>
          </cell>
          <cell r="AC41" t="str">
            <v>WXPP</v>
          </cell>
          <cell r="AD41" t="str">
            <v>WXPH</v>
          </cell>
          <cell r="AE41" t="str">
            <v>WXPP</v>
          </cell>
          <cell r="AF41" t="str">
            <v>WXPH</v>
          </cell>
          <cell r="AG41" t="str">
            <v>WXPP</v>
          </cell>
          <cell r="AH41" t="str">
            <v>WXPP</v>
          </cell>
          <cell r="AI41" t="str">
            <v>WXPP</v>
          </cell>
          <cell r="AK41" t="str">
            <v>WXPH</v>
          </cell>
          <cell r="AL41" t="str">
            <v>WXPH</v>
          </cell>
          <cell r="AM41" t="str">
            <v>WXPH</v>
          </cell>
          <cell r="AN41" t="str">
            <v>WXPH</v>
          </cell>
          <cell r="AO41" t="str">
            <v>WXPH</v>
          </cell>
          <cell r="AP41" t="str">
            <v>WXPH</v>
          </cell>
          <cell r="AQ41" t="str">
            <v>WXPH</v>
          </cell>
        </row>
        <row r="42">
          <cell r="A42" t="str">
            <v>Warranty</v>
          </cell>
          <cell r="C42" t="str">
            <v>1x1</v>
          </cell>
          <cell r="D42" t="str">
            <v>1x1</v>
          </cell>
          <cell r="F42" t="str">
            <v>3x1</v>
          </cell>
          <cell r="G42" t="str">
            <v>3x1</v>
          </cell>
          <cell r="H42" t="str">
            <v>3x1</v>
          </cell>
          <cell r="I42" t="str">
            <v>3x1</v>
          </cell>
          <cell r="J42" t="str">
            <v>3x1</v>
          </cell>
          <cell r="K42" t="str">
            <v>3x1</v>
          </cell>
          <cell r="L42" t="str">
            <v>3x1</v>
          </cell>
          <cell r="M42" t="str">
            <v>3x1</v>
          </cell>
          <cell r="O42" t="str">
            <v>3x3</v>
          </cell>
          <cell r="P42" t="str">
            <v>3x3</v>
          </cell>
          <cell r="Q42" t="str">
            <v>3x3</v>
          </cell>
          <cell r="R42" t="str">
            <v>3x3</v>
          </cell>
          <cell r="S42" t="str">
            <v>3x3</v>
          </cell>
          <cell r="T42" t="str">
            <v>3x3</v>
          </cell>
          <cell r="V42" t="str">
            <v>3x3</v>
          </cell>
          <cell r="W42" t="str">
            <v>3x3</v>
          </cell>
          <cell r="Y42" t="str">
            <v>3x3</v>
          </cell>
          <cell r="Z42" t="str">
            <v>3x3</v>
          </cell>
          <cell r="AB42" t="str">
            <v>1x1</v>
          </cell>
          <cell r="AC42" t="str">
            <v>1x1</v>
          </cell>
          <cell r="AD42" t="str">
            <v>1x1</v>
          </cell>
          <cell r="AE42" t="str">
            <v>3x1</v>
          </cell>
          <cell r="AF42" t="str">
            <v>3x1</v>
          </cell>
          <cell r="AG42" t="str">
            <v>3x1</v>
          </cell>
          <cell r="AH42" t="str">
            <v>3x3</v>
          </cell>
          <cell r="AI42" t="str">
            <v>3x3</v>
          </cell>
          <cell r="AK42" t="str">
            <v>1x1</v>
          </cell>
          <cell r="AL42" t="str">
            <v>1x1</v>
          </cell>
          <cell r="AM42" t="str">
            <v>1x1</v>
          </cell>
          <cell r="AN42" t="str">
            <v>1x1</v>
          </cell>
          <cell r="AO42" t="str">
            <v>1x1</v>
          </cell>
          <cell r="AP42" t="str">
            <v>1x1</v>
          </cell>
          <cell r="AQ42" t="str">
            <v>1x1</v>
          </cell>
        </row>
        <row r="43">
          <cell r="A43" t="str">
            <v>Monitor</v>
          </cell>
          <cell r="C43" t="str">
            <v>15" Express</v>
          </cell>
          <cell r="D43" t="str">
            <v>17" Express</v>
          </cell>
          <cell r="F43" t="str">
            <v>17" Express</v>
          </cell>
          <cell r="G43" t="str">
            <v>17" Express</v>
          </cell>
          <cell r="H43" t="str">
            <v>17" Express</v>
          </cell>
          <cell r="I43" t="str">
            <v>17" Express</v>
          </cell>
          <cell r="J43" t="str">
            <v>NO Monitor</v>
          </cell>
          <cell r="K43" t="str">
            <v>NO Monitor</v>
          </cell>
          <cell r="L43" t="str">
            <v>NO Monitor</v>
          </cell>
          <cell r="M43" t="str">
            <v>NO Monitor</v>
          </cell>
          <cell r="O43" t="str">
            <v>NO Monitor</v>
          </cell>
          <cell r="P43" t="str">
            <v>NO Monitor</v>
          </cell>
          <cell r="Q43" t="str">
            <v>NO Monitor</v>
          </cell>
          <cell r="R43" t="str">
            <v>NO Monitor</v>
          </cell>
          <cell r="S43" t="str">
            <v>NO Monitor</v>
          </cell>
          <cell r="T43" t="str">
            <v>NO Monitor</v>
          </cell>
          <cell r="V43" t="str">
            <v>NO Monitor</v>
          </cell>
          <cell r="W43" t="str">
            <v>NO Monitor</v>
          </cell>
          <cell r="Y43" t="str">
            <v>NO Monitor</v>
          </cell>
          <cell r="Z43" t="str">
            <v>NO Monitor</v>
          </cell>
          <cell r="AB43" t="str">
            <v>15" Express</v>
          </cell>
          <cell r="AC43" t="str">
            <v>15" Express</v>
          </cell>
          <cell r="AD43" t="str">
            <v>17" Express</v>
          </cell>
          <cell r="AE43" t="str">
            <v>15" Express</v>
          </cell>
          <cell r="AF43" t="str">
            <v>17" Express</v>
          </cell>
          <cell r="AG43" t="str">
            <v>15" Express</v>
          </cell>
          <cell r="AH43" t="str">
            <v>NO Monitor</v>
          </cell>
          <cell r="AI43" t="str">
            <v>NO Monitor</v>
          </cell>
          <cell r="AK43" t="str">
            <v>17" Express</v>
          </cell>
          <cell r="AL43" t="str">
            <v>17" Express</v>
          </cell>
          <cell r="AM43" t="str">
            <v>17" Express</v>
          </cell>
          <cell r="AN43" t="str">
            <v>17" Express</v>
          </cell>
          <cell r="AO43" t="str">
            <v>17" Express</v>
          </cell>
          <cell r="AP43" t="str">
            <v>17" Express</v>
          </cell>
          <cell r="AQ43" t="str">
            <v>NO Monitor</v>
          </cell>
        </row>
        <row r="44">
          <cell r="A44" t="str">
            <v>Audio</v>
          </cell>
          <cell r="C44" t="str">
            <v>NO Speakers</v>
          </cell>
          <cell r="D44" t="str">
            <v>NO Speakers</v>
          </cell>
          <cell r="F44" t="str">
            <v>NO Speakers</v>
          </cell>
          <cell r="G44" t="str">
            <v>NO Speakers</v>
          </cell>
          <cell r="H44" t="str">
            <v>NO Speakers</v>
          </cell>
          <cell r="I44" t="str">
            <v>NO Speakers</v>
          </cell>
          <cell r="J44" t="str">
            <v>NO Speakers</v>
          </cell>
          <cell r="K44" t="str">
            <v>NO Speakers</v>
          </cell>
          <cell r="L44" t="str">
            <v>NO Speakers</v>
          </cell>
          <cell r="M44" t="str">
            <v>NO Speakers</v>
          </cell>
          <cell r="O44" t="str">
            <v>NO Speakers</v>
          </cell>
          <cell r="P44" t="str">
            <v>NO Speakers</v>
          </cell>
          <cell r="Q44" t="str">
            <v>NO Speakers</v>
          </cell>
          <cell r="R44" t="str">
            <v>NO Speakers</v>
          </cell>
          <cell r="S44" t="str">
            <v>NO Speakers</v>
          </cell>
          <cell r="T44" t="str">
            <v>NO Speakers</v>
          </cell>
          <cell r="V44" t="str">
            <v>NO Speakers</v>
          </cell>
          <cell r="W44" t="str">
            <v>NO Speakers</v>
          </cell>
          <cell r="Y44" t="str">
            <v>NO Speakers</v>
          </cell>
          <cell r="Z44" t="str">
            <v>NO Speakers</v>
          </cell>
          <cell r="AB44" t="str">
            <v>NO Speakers</v>
          </cell>
          <cell r="AC44" t="str">
            <v>NO Speakers</v>
          </cell>
          <cell r="AD44" t="str">
            <v>NO Speakers</v>
          </cell>
          <cell r="AE44" t="str">
            <v>NO Speakers</v>
          </cell>
          <cell r="AF44" t="str">
            <v>NO Speakers</v>
          </cell>
          <cell r="AG44" t="str">
            <v>NO Speakers</v>
          </cell>
          <cell r="AH44" t="str">
            <v>NO Speakers</v>
          </cell>
          <cell r="AI44" t="str">
            <v>NO Speakers</v>
          </cell>
          <cell r="AK44" t="str">
            <v>Speakers</v>
          </cell>
          <cell r="AL44" t="str">
            <v>Speakers</v>
          </cell>
          <cell r="AM44" t="str">
            <v>Speakers</v>
          </cell>
          <cell r="AN44" t="str">
            <v>Speakers</v>
          </cell>
          <cell r="AO44" t="str">
            <v>Speakers</v>
          </cell>
          <cell r="AP44" t="str">
            <v>Speakers</v>
          </cell>
          <cell r="AQ44" t="str">
            <v>Speakers</v>
          </cell>
        </row>
        <row r="45">
          <cell r="A45" t="str">
            <v>Application</v>
          </cell>
          <cell r="C45" t="str">
            <v>NO SOFTWARE</v>
          </cell>
          <cell r="D45" t="str">
            <v>NO SOFTWARE</v>
          </cell>
          <cell r="F45" t="str">
            <v>NO SOFTWARE</v>
          </cell>
          <cell r="G45" t="str">
            <v>NO SOFTWARE</v>
          </cell>
          <cell r="H45" t="str">
            <v>NO SOFTWARE</v>
          </cell>
          <cell r="I45" t="str">
            <v>NO SOFTWARE</v>
          </cell>
          <cell r="J45" t="str">
            <v>NO SOFTWARE</v>
          </cell>
          <cell r="K45" t="str">
            <v>NO SOFTWARE</v>
          </cell>
          <cell r="L45" t="str">
            <v>NO SOFTWARE</v>
          </cell>
          <cell r="M45" t="str">
            <v>NO SOFTWARE</v>
          </cell>
          <cell r="O45" t="str">
            <v>NO SOFTWARE</v>
          </cell>
          <cell r="P45" t="str">
            <v>NO SOFTWARE</v>
          </cell>
          <cell r="Q45" t="str">
            <v>NO SOFTWARE</v>
          </cell>
          <cell r="R45" t="str">
            <v>NO SOFTWARE</v>
          </cell>
          <cell r="S45" t="str">
            <v>NO SOFTWARE</v>
          </cell>
          <cell r="T45" t="str">
            <v>NO SOFTWARE</v>
          </cell>
          <cell r="V45" t="str">
            <v>NO SOFTWARE</v>
          </cell>
          <cell r="W45" t="str">
            <v>NO SOFTWARE</v>
          </cell>
          <cell r="Y45" t="str">
            <v>NO SOFTWARE</v>
          </cell>
          <cell r="Z45" t="str">
            <v>NO SOFTWARE</v>
          </cell>
          <cell r="AB45" t="str">
            <v>NO SOFTWARE</v>
          </cell>
          <cell r="AC45" t="str">
            <v>NO SOFTWARE</v>
          </cell>
          <cell r="AD45" t="str">
            <v>NO SOFTWARE</v>
          </cell>
          <cell r="AE45" t="str">
            <v>NO SOFTWARE</v>
          </cell>
          <cell r="AF45" t="str">
            <v>NO SOFTWARE</v>
          </cell>
          <cell r="AG45" t="str">
            <v>NO SOFTWARE</v>
          </cell>
          <cell r="AH45" t="str">
            <v>Inkjet1000 Printer</v>
          </cell>
          <cell r="AI45" t="str">
            <v>Inkjet1000 Printer</v>
          </cell>
          <cell r="AK45" t="str">
            <v>X1185</v>
          </cell>
          <cell r="AL45" t="str">
            <v>NO SOFTWARE</v>
          </cell>
          <cell r="AM45" t="str">
            <v>NO SOFTWARE</v>
          </cell>
          <cell r="AN45" t="str">
            <v>NO SOFTWARE</v>
          </cell>
          <cell r="AO45" t="str">
            <v>NO SOFTWARE</v>
          </cell>
          <cell r="AP45" t="str">
            <v>NO SOFTWARE</v>
          </cell>
          <cell r="AQ45" t="str">
            <v>NO SOFTWARE</v>
          </cell>
        </row>
        <row r="46">
          <cell r="A46" t="str">
            <v>Other</v>
          </cell>
          <cell r="C46" t="str">
            <v>NO Delivery</v>
          </cell>
          <cell r="D46" t="str">
            <v>NO Delivery</v>
          </cell>
          <cell r="F46" t="str">
            <v>NO Delivery</v>
          </cell>
          <cell r="G46" t="str">
            <v>NO Delivery</v>
          </cell>
          <cell r="H46" t="str">
            <v>NO Delivery</v>
          </cell>
          <cell r="I46" t="str">
            <v>NO Delivery</v>
          </cell>
          <cell r="J46" t="str">
            <v>NO Delivery</v>
          </cell>
          <cell r="K46" t="str">
            <v>NO Delivery</v>
          </cell>
          <cell r="L46" t="str">
            <v>NO Delivery</v>
          </cell>
          <cell r="M46" t="str">
            <v>NO Delivery</v>
          </cell>
          <cell r="O46" t="str">
            <v>NO Delivery</v>
          </cell>
          <cell r="P46" t="str">
            <v>NO Delivery</v>
          </cell>
          <cell r="Q46" t="str">
            <v>NO Delivery</v>
          </cell>
          <cell r="R46" t="str">
            <v>NO Delivery</v>
          </cell>
          <cell r="S46" t="str">
            <v>NO Delivery</v>
          </cell>
          <cell r="T46" t="str">
            <v>NO Delivery</v>
          </cell>
          <cell r="V46" t="str">
            <v>NO Delivery</v>
          </cell>
          <cell r="W46" t="str">
            <v>NO Delivery</v>
          </cell>
          <cell r="Y46" t="str">
            <v>NO Delivery</v>
          </cell>
          <cell r="Z46" t="str">
            <v>NO Delivery</v>
          </cell>
          <cell r="AB46" t="str">
            <v>NO Delivery</v>
          </cell>
          <cell r="AC46" t="str">
            <v>NO Delivery</v>
          </cell>
          <cell r="AD46" t="str">
            <v>NO Delivery</v>
          </cell>
          <cell r="AE46" t="str">
            <v>NO Delivery</v>
          </cell>
          <cell r="AF46" t="str">
            <v>NO Delivery</v>
          </cell>
          <cell r="AG46" t="str">
            <v>NO Delivery</v>
          </cell>
          <cell r="AH46" t="str">
            <v>NO Delivery</v>
          </cell>
          <cell r="AI46" t="str">
            <v>NO Delivery</v>
          </cell>
          <cell r="AK46" t="str">
            <v>NO Delivery; Firewire; card reader</v>
          </cell>
          <cell r="AL46" t="str">
            <v>NO Delivery; Firewire; card reader</v>
          </cell>
          <cell r="AM46" t="str">
            <v>NO Delivery; Firewire; card reader</v>
          </cell>
          <cell r="AN46" t="str">
            <v>NO Delivery; Firewire; card reader</v>
          </cell>
          <cell r="AO46" t="str">
            <v>NO Delivery; Firewire; card reader</v>
          </cell>
          <cell r="AP46" t="str">
            <v>NO Delivery; Firewire; card reader</v>
          </cell>
          <cell r="AQ46" t="str">
            <v>NO Delivery; Firewire; card reader</v>
          </cell>
        </row>
        <row r="47">
          <cell r="A47" t="str">
            <v>Web Inc</v>
          </cell>
          <cell r="F47">
            <v>1448</v>
          </cell>
          <cell r="G47">
            <v>1748</v>
          </cell>
          <cell r="H47">
            <v>1848</v>
          </cell>
          <cell r="I47">
            <v>1948</v>
          </cell>
          <cell r="J47">
            <v>899</v>
          </cell>
          <cell r="K47">
            <v>1199</v>
          </cell>
          <cell r="L47">
            <v>1299</v>
          </cell>
          <cell r="M47">
            <v>1399</v>
          </cell>
          <cell r="O47">
            <v>1000</v>
          </cell>
          <cell r="P47">
            <v>1200</v>
          </cell>
          <cell r="Q47">
            <v>1230</v>
          </cell>
          <cell r="R47">
            <v>1250</v>
          </cell>
          <cell r="S47">
            <v>1220</v>
          </cell>
          <cell r="T47">
            <v>1320</v>
          </cell>
          <cell r="V47">
            <v>1200</v>
          </cell>
          <cell r="W47">
            <v>1220</v>
          </cell>
          <cell r="Y47">
            <v>1270</v>
          </cell>
          <cell r="Z47">
            <v>1320</v>
          </cell>
          <cell r="AB47">
            <v>1199</v>
          </cell>
          <cell r="AC47">
            <v>949</v>
          </cell>
          <cell r="AE47">
            <v>1399</v>
          </cell>
          <cell r="AG47">
            <v>1499</v>
          </cell>
          <cell r="AH47">
            <v>1619</v>
          </cell>
          <cell r="AI47">
            <v>1519</v>
          </cell>
          <cell r="AK47">
            <v>1147</v>
          </cell>
          <cell r="AL47">
            <v>1397</v>
          </cell>
          <cell r="AM47">
            <v>1898</v>
          </cell>
          <cell r="AN47">
            <v>2889</v>
          </cell>
          <cell r="AO47">
            <v>1768</v>
          </cell>
          <cell r="AP47">
            <v>2176</v>
          </cell>
          <cell r="AQ47">
            <v>2599</v>
          </cell>
        </row>
        <row r="89">
          <cell r="A89" t="str">
            <v>Part Number</v>
          </cell>
          <cell r="C89" t="str">
            <v>SKB047</v>
          </cell>
          <cell r="D89" t="str">
            <v>SKB028</v>
          </cell>
          <cell r="F89" t="str">
            <v>F3B040</v>
          </cell>
          <cell r="G89" t="str">
            <v>F1B032</v>
          </cell>
          <cell r="H89" t="str">
            <v>F1B034</v>
          </cell>
          <cell r="J89" t="str">
            <v>E0053052</v>
          </cell>
          <cell r="L89" t="str">
            <v>T630 2.93</v>
          </cell>
          <cell r="M89" t="str">
            <v>T630 640 3.2</v>
          </cell>
          <cell r="N89" t="str">
            <v>T630 640 3.2 x300se</v>
          </cell>
        </row>
        <row r="90">
          <cell r="A90" t="str">
            <v>Processor</v>
          </cell>
          <cell r="C90" t="str">
            <v>335 Cel 2.8</v>
          </cell>
          <cell r="D90" t="str">
            <v>520 P4 2.8</v>
          </cell>
          <cell r="F90" t="str">
            <v>P4 3.0/800</v>
          </cell>
          <cell r="G90" t="str">
            <v>P4 3.0/800</v>
          </cell>
          <cell r="H90" t="str">
            <v>P4 3.0/800</v>
          </cell>
          <cell r="J90" t="str">
            <v>341 Cel 2.93</v>
          </cell>
          <cell r="L90" t="str">
            <v>P4 2.93</v>
          </cell>
          <cell r="M90" t="str">
            <v>640 P4 3.2</v>
          </cell>
          <cell r="N90" t="str">
            <v>640 P4 3.2</v>
          </cell>
        </row>
        <row r="91">
          <cell r="A91" t="str">
            <v>Memory</v>
          </cell>
          <cell r="C91" t="str">
            <v>256MB</v>
          </cell>
          <cell r="D91" t="str">
            <v>256MB</v>
          </cell>
          <cell r="F91" t="str">
            <v>256MB</v>
          </cell>
          <cell r="G91" t="str">
            <v>256MB</v>
          </cell>
          <cell r="H91" t="str">
            <v>512MB</v>
          </cell>
          <cell r="J91" t="str">
            <v>256MB</v>
          </cell>
          <cell r="L91" t="str">
            <v>512MB</v>
          </cell>
          <cell r="M91" t="str">
            <v>512MB</v>
          </cell>
          <cell r="N91" t="str">
            <v>512MB</v>
          </cell>
        </row>
        <row r="92">
          <cell r="A92" t="str">
            <v>HDD</v>
          </cell>
          <cell r="C92" t="str">
            <v>40(7200)</v>
          </cell>
          <cell r="D92" t="str">
            <v>80(7200)</v>
          </cell>
          <cell r="F92" t="str">
            <v>80(7200)</v>
          </cell>
          <cell r="G92" t="str">
            <v>80(7200)</v>
          </cell>
          <cell r="H92" t="str">
            <v>80(7200)</v>
          </cell>
          <cell r="J92" t="str">
            <v>80(7200)</v>
          </cell>
          <cell r="L92" t="str">
            <v>80(7200)</v>
          </cell>
          <cell r="M92" t="str">
            <v>120 Serial</v>
          </cell>
          <cell r="N92" t="str">
            <v>200 Serial</v>
          </cell>
        </row>
        <row r="93">
          <cell r="A93" t="str">
            <v>CDROM</v>
          </cell>
          <cell r="C93" t="str">
            <v>CDRW</v>
          </cell>
          <cell r="D93" t="str">
            <v>CDRW</v>
          </cell>
          <cell r="F93" t="str">
            <v>CDRW</v>
          </cell>
          <cell r="G93" t="str">
            <v>CDRW</v>
          </cell>
          <cell r="H93" t="str">
            <v>DVD/RW</v>
          </cell>
          <cell r="J93" t="str">
            <v>DVD/RW</v>
          </cell>
          <cell r="L93" t="str">
            <v>DVD/RW</v>
          </cell>
          <cell r="M93" t="str">
            <v>DVD/RW</v>
          </cell>
          <cell r="N93" t="str">
            <v>DVD/RW</v>
          </cell>
        </row>
        <row r="94">
          <cell r="A94" t="str">
            <v>Ethernet</v>
          </cell>
          <cell r="C94" t="str">
            <v>ETHERNET</v>
          </cell>
          <cell r="D94" t="str">
            <v>ETHERNET</v>
          </cell>
          <cell r="F94" t="str">
            <v>Gigabit</v>
          </cell>
          <cell r="G94" t="str">
            <v>ETHERNET</v>
          </cell>
          <cell r="H94" t="str">
            <v>ETHERNET</v>
          </cell>
          <cell r="J94" t="str">
            <v>ETHERNET</v>
          </cell>
          <cell r="L94" t="str">
            <v>GIGABIT</v>
          </cell>
          <cell r="M94" t="str">
            <v>GIGABIT</v>
          </cell>
          <cell r="N94" t="str">
            <v>GIGABIT</v>
          </cell>
        </row>
        <row r="95">
          <cell r="A95" t="str">
            <v>Modem</v>
          </cell>
          <cell r="C95" t="str">
            <v>NO Modem</v>
          </cell>
          <cell r="D95" t="str">
            <v>NO Modem</v>
          </cell>
          <cell r="F95" t="str">
            <v>NO Modem</v>
          </cell>
          <cell r="G95" t="str">
            <v>NO Modem</v>
          </cell>
          <cell r="H95" t="str">
            <v>NO Modem</v>
          </cell>
          <cell r="J95" t="str">
            <v>56k</v>
          </cell>
          <cell r="L95" t="str">
            <v>56k</v>
          </cell>
          <cell r="M95" t="str">
            <v>56k</v>
          </cell>
          <cell r="N95" t="str">
            <v>56k</v>
          </cell>
        </row>
        <row r="96">
          <cell r="A96" t="str">
            <v>Graphics</v>
          </cell>
          <cell r="C96" t="str">
            <v>INTEGRATED</v>
          </cell>
          <cell r="D96" t="str">
            <v>INTEGRATED</v>
          </cell>
          <cell r="F96" t="str">
            <v>INTEGRATED</v>
          </cell>
          <cell r="G96" t="str">
            <v>INTEGRATED</v>
          </cell>
          <cell r="H96" t="str">
            <v>INTEGRATED</v>
          </cell>
          <cell r="J96" t="str">
            <v>INTEGRATED</v>
          </cell>
          <cell r="L96" t="str">
            <v>INTEGRATED</v>
          </cell>
          <cell r="M96" t="str">
            <v>INTEGRATED</v>
          </cell>
          <cell r="N96" t="str">
            <v>x300 128MB</v>
          </cell>
        </row>
        <row r="97">
          <cell r="A97" t="str">
            <v>O/S</v>
          </cell>
          <cell r="C97" t="str">
            <v>WXPP</v>
          </cell>
          <cell r="D97" t="str">
            <v>WXPP</v>
          </cell>
          <cell r="F97" t="str">
            <v>WXPP</v>
          </cell>
          <cell r="G97" t="str">
            <v>WXPP</v>
          </cell>
          <cell r="H97" t="str">
            <v>WXPP</v>
          </cell>
          <cell r="J97" t="str">
            <v>WXPH</v>
          </cell>
          <cell r="L97" t="str">
            <v>WXPH</v>
          </cell>
          <cell r="M97" t="str">
            <v>WXPH</v>
          </cell>
          <cell r="N97" t="str">
            <v>WXPH</v>
          </cell>
        </row>
        <row r="98">
          <cell r="A98" t="str">
            <v>Warranty</v>
          </cell>
          <cell r="C98" t="str">
            <v>3x1</v>
          </cell>
          <cell r="D98" t="str">
            <v>1x1</v>
          </cell>
          <cell r="F98" t="str">
            <v>1x1</v>
          </cell>
          <cell r="G98" t="str">
            <v>1x1</v>
          </cell>
          <cell r="H98" t="str">
            <v>1x1</v>
          </cell>
          <cell r="J98" t="str">
            <v>1x1</v>
          </cell>
          <cell r="L98" t="str">
            <v>1x1</v>
          </cell>
          <cell r="M98" t="str">
            <v>1x1</v>
          </cell>
          <cell r="N98" t="str">
            <v>1x1</v>
          </cell>
        </row>
        <row r="99">
          <cell r="A99" t="str">
            <v>Monitor</v>
          </cell>
          <cell r="C99" t="str">
            <v>NO Monitor</v>
          </cell>
          <cell r="D99" t="str">
            <v>NO Monitor</v>
          </cell>
          <cell r="F99" t="str">
            <v>NO Monitor</v>
          </cell>
          <cell r="G99" t="str">
            <v>17" Express</v>
          </cell>
          <cell r="H99" t="str">
            <v>19" TFT 1 year wty</v>
          </cell>
          <cell r="J99" t="str">
            <v>19" TFT 1 year wty</v>
          </cell>
          <cell r="L99" t="str">
            <v>17" Express</v>
          </cell>
          <cell r="M99" t="str">
            <v>19" TFT 1 year wty</v>
          </cell>
          <cell r="N99" t="str">
            <v>19" TFT 1 year wty</v>
          </cell>
        </row>
        <row r="100">
          <cell r="A100" t="str">
            <v>Audio</v>
          </cell>
          <cell r="C100" t="str">
            <v>NO Speakers</v>
          </cell>
          <cell r="D100" t="str">
            <v>NO Speakers</v>
          </cell>
          <cell r="F100" t="str">
            <v>Speakers</v>
          </cell>
          <cell r="G100" t="str">
            <v>Speakers</v>
          </cell>
          <cell r="H100" t="str">
            <v>Speakers</v>
          </cell>
          <cell r="J100" t="str">
            <v>Speakers</v>
          </cell>
          <cell r="L100" t="str">
            <v>Speakers</v>
          </cell>
          <cell r="M100" t="str">
            <v>Speakers</v>
          </cell>
          <cell r="N100" t="str">
            <v>Speakers</v>
          </cell>
        </row>
        <row r="101">
          <cell r="A101" t="str">
            <v>Application</v>
          </cell>
          <cell r="C101" t="str">
            <v>NO SOFTWARE</v>
          </cell>
          <cell r="D101" t="str">
            <v>NO SOFTWARE</v>
          </cell>
          <cell r="F101" t="str">
            <v>NO SOFTWARE</v>
          </cell>
          <cell r="G101" t="str">
            <v>NO SOFTWARE</v>
          </cell>
          <cell r="H101" t="str">
            <v>NO SOFTWARE</v>
          </cell>
          <cell r="J101" t="str">
            <v>NO SOFTWARE</v>
          </cell>
          <cell r="L101" t="str">
            <v>NO SOFTWARE</v>
          </cell>
          <cell r="M101" t="str">
            <v>NO SOFTWARE</v>
          </cell>
          <cell r="N101" t="str">
            <v>NO SOFTWARE</v>
          </cell>
        </row>
        <row r="102">
          <cell r="A102" t="str">
            <v>Other</v>
          </cell>
          <cell r="C102" t="str">
            <v>NO Delivery</v>
          </cell>
          <cell r="D102" t="str">
            <v>NO Delivery</v>
          </cell>
          <cell r="F102" t="str">
            <v>NO Delivery</v>
          </cell>
          <cell r="G102" t="str">
            <v>NO Delivery</v>
          </cell>
          <cell r="H102" t="str">
            <v>NO Delivery</v>
          </cell>
          <cell r="J102" t="str">
            <v>NO Delivery</v>
          </cell>
          <cell r="L102" t="str">
            <v>NO Delivery; card reader</v>
          </cell>
          <cell r="M102" t="str">
            <v>NO Delivery; card reader</v>
          </cell>
          <cell r="N102" t="str">
            <v>NO Delivery; card reader</v>
          </cell>
        </row>
        <row r="103">
          <cell r="A103" t="str">
            <v>Web Inc</v>
          </cell>
          <cell r="C103">
            <v>748</v>
          </cell>
          <cell r="F103">
            <v>999</v>
          </cell>
          <cell r="G103">
            <v>1298</v>
          </cell>
          <cell r="H103">
            <v>1498</v>
          </cell>
          <cell r="J103">
            <v>1299</v>
          </cell>
          <cell r="L103">
            <v>1382</v>
          </cell>
          <cell r="M103">
            <v>1799</v>
          </cell>
          <cell r="N103">
            <v>1999</v>
          </cell>
        </row>
      </sheetData>
      <sheetData sheetId="6" refreshError="1"/>
      <sheetData sheetId="7" refreshError="1"/>
      <sheetData sheetId="8" refreshError="1"/>
      <sheetData sheetId="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Calculations"/>
      <sheetName val="Top Sheet"/>
      <sheetName val="AFR"/>
    </sheetNames>
    <sheetDataSet>
      <sheetData sheetId="0" refreshError="1">
        <row r="30">
          <cell r="C30">
            <v>183.53310722353285</v>
          </cell>
          <cell r="D30">
            <v>84.194223343890542</v>
          </cell>
          <cell r="E30">
            <v>166.76828560931966</v>
          </cell>
          <cell r="F30">
            <v>226.96765830842253</v>
          </cell>
        </row>
        <row r="36">
          <cell r="F36">
            <v>300.71096552358443</v>
          </cell>
          <cell r="G36">
            <v>262.50853371051392</v>
          </cell>
          <cell r="H36">
            <v>117.03316717019135</v>
          </cell>
        </row>
      </sheetData>
      <sheetData sheetId="1"/>
      <sheetData sheetId="2"/>
      <sheetData sheetId="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M Table"/>
      <sheetName val="Change History"/>
      <sheetName val="NOTES"/>
      <sheetName val="Key To Terms"/>
      <sheetName val="Life Cycle"/>
      <sheetName val="BOM Table (U)"/>
      <sheetName val="BOM Table (F)"/>
      <sheetName val="BOM Table (G)"/>
      <sheetName val="SBB Table"/>
      <sheetName val="Country Matrix"/>
      <sheetName val="MT Assignment"/>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uals"/>
      <sheetName val="Bus Case Perf"/>
      <sheetName val="ANZ Summary"/>
      <sheetName val="TC AU Model"/>
      <sheetName val="AU PFV"/>
      <sheetName val="TP AU Model"/>
      <sheetName val="TC NZ Model"/>
      <sheetName val="NZ PFV"/>
      <sheetName val="TP NZ Model"/>
      <sheetName val="Variables"/>
      <sheetName val="Guide to colors"/>
      <sheetName val="Blog"/>
      <sheetName val="Data 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3">
          <cell r="C3">
            <v>0.75</v>
          </cell>
        </row>
        <row r="8">
          <cell r="D8">
            <v>0.12</v>
          </cell>
        </row>
        <row r="10">
          <cell r="C10">
            <v>0.1</v>
          </cell>
        </row>
        <row r="13">
          <cell r="C13">
            <v>0.02</v>
          </cell>
        </row>
        <row r="14">
          <cell r="C14">
            <v>2.9000000000000001E-2</v>
          </cell>
        </row>
      </sheetData>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history"/>
      <sheetName val="OVERALL Q2"/>
      <sheetName val="Lineup (ACI)"/>
      <sheetName val="Lineup (ACI Retailer)"/>
      <sheetName val="Lineup (Mexico)"/>
      <sheetName val="Lineup (SA_BR)"/>
      <sheetName val="Lineup (EU)"/>
      <sheetName val="Lineup (ACC)"/>
      <sheetName val="Lineup (APAC-EM)"/>
      <sheetName val="Lineup (APAC-MM)"/>
      <sheetName val="Lineup (JP)"/>
      <sheetName val="Lineup (Taiwan)"/>
      <sheetName val="X101 Simulation"/>
      <sheetName val="1215B"/>
      <sheetName val="1215N"/>
      <sheetName val="1215P"/>
      <sheetName val="1215T"/>
      <sheetName val="VX6"/>
      <sheetName val="1226C"/>
      <sheetName val="1226CS"/>
      <sheetName val="1008P"/>
      <sheetName val="X101"/>
      <sheetName val="X101H"/>
      <sheetName val="1015PE (Rubber Paint)"/>
      <sheetName val="1015PED"/>
      <sheetName val="1015PD"/>
      <sheetName val="1015PW"/>
      <sheetName val="1015PX"/>
      <sheetName val="1011PX"/>
      <sheetName val="1001PQD"/>
      <sheetName val="1011CX"/>
      <sheetName val="1015BX"/>
      <sheetName val="1015B"/>
      <sheetName val="1016P"/>
      <sheetName val="1015PEM"/>
      <sheetName val="1015T"/>
      <sheetName val="1001PXD-1005PXD"/>
      <sheetName val="1015PN"/>
      <sheetName val="1018P"/>
      <sheetName val="T101MT"/>
      <sheetName val="1025C"/>
      <sheetName val="Model List"/>
      <sheetName val="Key Parts"/>
      <sheetName val="RAM"/>
      <sheetName val="HDD"/>
      <sheetName val="Battery"/>
      <sheetName val="OS"/>
      <sheetName val="BT"/>
      <sheetName val="SW0815"/>
      <sheetName val="MSRP-FOB"/>
      <sheetName val="FX"/>
      <sheetName val="Servi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row r="2">
          <cell r="A2" t="str">
            <v>1001PQD</v>
          </cell>
        </row>
        <row r="3">
          <cell r="A3" t="str">
            <v>1001PXD</v>
          </cell>
        </row>
        <row r="4">
          <cell r="A4" t="str">
            <v>1005PXD (N455)</v>
          </cell>
        </row>
        <row r="5">
          <cell r="A5" t="str">
            <v>1008P</v>
          </cell>
        </row>
        <row r="6">
          <cell r="A6" t="str">
            <v>1011PX (N455)</v>
          </cell>
        </row>
        <row r="7">
          <cell r="A7" t="str">
            <v>1011PX (N570)</v>
          </cell>
        </row>
        <row r="8">
          <cell r="A8" t="str">
            <v>1011PX (N455/U3)</v>
          </cell>
        </row>
        <row r="9">
          <cell r="A9" t="str">
            <v>1011PX (N570/U3)</v>
          </cell>
        </row>
        <row r="10">
          <cell r="A10" t="str">
            <v>1011CX (N2600)</v>
          </cell>
        </row>
        <row r="11">
          <cell r="A11" t="str">
            <v>1011CX (N2600/U3)</v>
          </cell>
        </row>
        <row r="12">
          <cell r="A12" t="str">
            <v>1011CX (N2800)</v>
          </cell>
        </row>
        <row r="13">
          <cell r="A13" t="str">
            <v>1011CX (N2800/U3)</v>
          </cell>
        </row>
        <row r="14">
          <cell r="A14" t="str">
            <v>1015B (C30/U2)</v>
          </cell>
        </row>
        <row r="15">
          <cell r="A15" t="str">
            <v>1015B (C50/U2)</v>
          </cell>
        </row>
        <row r="16">
          <cell r="A16" t="str">
            <v>1015B (C50/U3)</v>
          </cell>
        </row>
        <row r="17">
          <cell r="A17" t="str">
            <v>1015BX (C30/U2)</v>
          </cell>
        </row>
        <row r="18">
          <cell r="A18" t="str">
            <v>1015BX (C30/U3)</v>
          </cell>
        </row>
        <row r="19">
          <cell r="A19" t="str">
            <v>1015BX (C50/U2)</v>
          </cell>
        </row>
        <row r="20">
          <cell r="A20" t="str">
            <v>1015BX (C50/U3)</v>
          </cell>
        </row>
        <row r="21">
          <cell r="A21" t="str">
            <v>1015PE (Rubber Paint)</v>
          </cell>
        </row>
        <row r="22">
          <cell r="A22" t="str">
            <v>1015PD</v>
          </cell>
        </row>
        <row r="23">
          <cell r="A23" t="str">
            <v>1015PED</v>
          </cell>
        </row>
        <row r="24">
          <cell r="A24" t="str">
            <v>1015PEM (U2)</v>
          </cell>
        </row>
        <row r="25">
          <cell r="A25" t="str">
            <v>1015PEM (U3)</v>
          </cell>
        </row>
        <row r="26">
          <cell r="A26" t="str">
            <v>1015PEM (U2/CKD)</v>
          </cell>
        </row>
        <row r="27">
          <cell r="A27" t="str">
            <v>1015PN(N570/U2)</v>
          </cell>
        </row>
        <row r="28">
          <cell r="A28" t="str">
            <v>1015PW(N570/U2)</v>
          </cell>
        </row>
        <row r="29">
          <cell r="A29" t="str">
            <v>1015PW(N570/U3)</v>
          </cell>
        </row>
        <row r="30">
          <cell r="A30" t="str">
            <v>1015PX (N455)</v>
          </cell>
        </row>
        <row r="31">
          <cell r="A31" t="str">
            <v>1015PX (N570)</v>
          </cell>
        </row>
        <row r="32">
          <cell r="A32" t="str">
            <v>1015PX (N455/U3)</v>
          </cell>
        </row>
        <row r="33">
          <cell r="A33" t="str">
            <v>1015PX (N570/U3)</v>
          </cell>
        </row>
        <row r="34">
          <cell r="A34" t="str">
            <v>1015T</v>
          </cell>
        </row>
        <row r="35">
          <cell r="A35" t="str">
            <v>1016P (FE)</v>
          </cell>
        </row>
        <row r="36">
          <cell r="A36" t="str">
            <v>1016P (GbE)</v>
          </cell>
        </row>
        <row r="37">
          <cell r="A37" t="str">
            <v>1016PT</v>
          </cell>
        </row>
        <row r="38">
          <cell r="A38" t="str">
            <v>1018P (N455/U2)</v>
          </cell>
        </row>
        <row r="39">
          <cell r="A39" t="str">
            <v>1018P (N570/U2/FE)</v>
          </cell>
        </row>
        <row r="40">
          <cell r="A40" t="str">
            <v>1018P (N570/U3/GbE)</v>
          </cell>
        </row>
        <row r="41">
          <cell r="A41" t="str">
            <v>1018P (N570/U3/GbE/FP)</v>
          </cell>
        </row>
        <row r="42">
          <cell r="A42" t="str">
            <v>1215B (C30/U2)</v>
          </cell>
        </row>
        <row r="43">
          <cell r="A43" t="str">
            <v>1215B (C50/U2)</v>
          </cell>
        </row>
        <row r="44">
          <cell r="A44" t="str">
            <v>1215B (C50/U3)</v>
          </cell>
        </row>
        <row r="45">
          <cell r="A45" t="str">
            <v>1215B (E350/U3)</v>
          </cell>
        </row>
        <row r="46">
          <cell r="A46" t="str">
            <v>1215B (C50/U2/CKD)</v>
          </cell>
        </row>
        <row r="47">
          <cell r="A47" t="str">
            <v>1215N (U2)</v>
          </cell>
        </row>
        <row r="48">
          <cell r="A48" t="str">
            <v>1215N (U3)</v>
          </cell>
        </row>
        <row r="49">
          <cell r="A49" t="str">
            <v>1215P</v>
          </cell>
        </row>
        <row r="50">
          <cell r="A50" t="str">
            <v>1215T (K125)</v>
          </cell>
        </row>
        <row r="51">
          <cell r="A51" t="str">
            <v>1215T (V105)</v>
          </cell>
        </row>
        <row r="52">
          <cell r="A52" t="str">
            <v>T101MT (N570)</v>
          </cell>
        </row>
        <row r="53">
          <cell r="A53" t="str">
            <v>VX6</v>
          </cell>
        </row>
        <row r="54">
          <cell r="A54" t="str">
            <v>X101 (N435)</v>
          </cell>
        </row>
        <row r="55">
          <cell r="A55" t="str">
            <v>X101H (N435)</v>
          </cell>
        </row>
        <row r="56">
          <cell r="A56" t="str">
            <v>X101 (N455)</v>
          </cell>
        </row>
        <row r="57">
          <cell r="A57" t="str">
            <v>X101H (N455)</v>
          </cell>
        </row>
        <row r="58">
          <cell r="A58" t="str">
            <v>1025C (N2600/U2)</v>
          </cell>
        </row>
        <row r="59">
          <cell r="A59" t="str">
            <v>1025C (N2600/U2/Color)</v>
          </cell>
        </row>
        <row r="60">
          <cell r="A60" t="str">
            <v>1025C (N2800/U2)</v>
          </cell>
        </row>
        <row r="61">
          <cell r="A61" t="str">
            <v>1025C (N2800/U2/Color)</v>
          </cell>
        </row>
        <row r="62">
          <cell r="A62" t="str">
            <v>1025CE (N2800/U2)</v>
          </cell>
        </row>
        <row r="63">
          <cell r="A63" t="str">
            <v>1226C (N2800/U2)</v>
          </cell>
        </row>
        <row r="64">
          <cell r="A64" t="str">
            <v>1226CS (N2800/U3)</v>
          </cell>
        </row>
      </sheetData>
      <sheetData sheetId="42"/>
      <sheetData sheetId="43" refreshError="1">
        <row r="2">
          <cell r="A2" t="str">
            <v>DDR2 1G</v>
          </cell>
        </row>
        <row r="3">
          <cell r="A3" t="str">
            <v>DDR2 2G</v>
          </cell>
        </row>
        <row r="4">
          <cell r="A4" t="str">
            <v>DDR3 1G</v>
          </cell>
        </row>
        <row r="5">
          <cell r="A5" t="str">
            <v>DDR3 2G</v>
          </cell>
        </row>
        <row r="6">
          <cell r="A6" t="str">
            <v>DDR3 3G</v>
          </cell>
        </row>
        <row r="7">
          <cell r="A7" t="str">
            <v>DDR3 4G</v>
          </cell>
        </row>
        <row r="8">
          <cell r="A8" t="str">
            <v>DDR3 1G (Q3-X101)</v>
          </cell>
        </row>
      </sheetData>
      <sheetData sheetId="44" refreshError="1">
        <row r="2">
          <cell r="A2" t="str">
            <v>160G</v>
          </cell>
        </row>
        <row r="3">
          <cell r="A3" t="str">
            <v>250G</v>
          </cell>
        </row>
        <row r="4">
          <cell r="A4" t="str">
            <v>320G</v>
          </cell>
        </row>
        <row r="5">
          <cell r="A5" t="str">
            <v>500G</v>
          </cell>
        </row>
        <row r="6">
          <cell r="A6" t="str">
            <v>8G SSD</v>
          </cell>
        </row>
        <row r="7">
          <cell r="A7" t="str">
            <v>64G SSD</v>
          </cell>
        </row>
        <row r="8">
          <cell r="A8" t="str">
            <v>250G HDD (X101)</v>
          </cell>
        </row>
        <row r="9">
          <cell r="A9" t="str">
            <v>640G</v>
          </cell>
        </row>
      </sheetData>
      <sheetData sheetId="45" refreshError="1">
        <row r="2">
          <cell r="A2" t="str">
            <v>1008P</v>
          </cell>
        </row>
        <row r="3">
          <cell r="A3" t="str">
            <v>1008P *2</v>
          </cell>
        </row>
        <row r="4">
          <cell r="A4" t="str">
            <v>1018P</v>
          </cell>
        </row>
        <row r="5">
          <cell r="A5" t="str">
            <v xml:space="preserve">2.2Ah 3cell/1005 </v>
          </cell>
        </row>
        <row r="6">
          <cell r="A6" t="str">
            <v>2.2Ah 3cell-1015</v>
          </cell>
        </row>
        <row r="7">
          <cell r="A7" t="str">
            <v xml:space="preserve">2.2Ah 6cell/1005 </v>
          </cell>
        </row>
        <row r="8">
          <cell r="A8" t="str">
            <v>2.2Ah 6cell-1015</v>
          </cell>
        </row>
        <row r="9">
          <cell r="A9" t="str">
            <v>2.2Ah 6cell-1015PW</v>
          </cell>
        </row>
        <row r="10">
          <cell r="A10" t="str">
            <v xml:space="preserve">2.6Ah 3cell/1005 </v>
          </cell>
        </row>
        <row r="11">
          <cell r="A11" t="str">
            <v>2.6Ah 6cell-1015</v>
          </cell>
        </row>
        <row r="12">
          <cell r="A12" t="str">
            <v>2.8Ah 6cell-1015</v>
          </cell>
        </row>
        <row r="13">
          <cell r="A13" t="str">
            <v>T101MT</v>
          </cell>
        </row>
        <row r="14">
          <cell r="A14" t="str">
            <v>2.6Ah 3cell/X101</v>
          </cell>
        </row>
      </sheetData>
      <sheetData sheetId="46" refreshError="1">
        <row r="2">
          <cell r="A2" t="str">
            <v>non-OS</v>
          </cell>
        </row>
        <row r="3">
          <cell r="A3" t="str">
            <v>Win7 HB (China)</v>
          </cell>
        </row>
        <row r="4">
          <cell r="A4" t="str">
            <v>Win7 HP (10")</v>
          </cell>
        </row>
        <row r="5">
          <cell r="A5" t="str">
            <v>Win7 HP (12" MM)</v>
          </cell>
        </row>
        <row r="6">
          <cell r="A6" t="str">
            <v>Win7 Pro</v>
          </cell>
        </row>
        <row r="7">
          <cell r="A7" t="str">
            <v>Win7 ST (10"/EM)</v>
          </cell>
        </row>
        <row r="8">
          <cell r="A8" t="str">
            <v>Win7 ST (10"/MM)</v>
          </cell>
        </row>
        <row r="9">
          <cell r="A9" t="str">
            <v>Win7 ST (VLPC/EM)</v>
          </cell>
        </row>
        <row r="10">
          <cell r="A10" t="str">
            <v>Win7 HP (RUS CIS)</v>
          </cell>
        </row>
        <row r="11">
          <cell r="A11" t="str">
            <v>Win7 Pro (RUS)</v>
          </cell>
        </row>
        <row r="12">
          <cell r="A12" t="str">
            <v>Win7 Pro (CHN)</v>
          </cell>
        </row>
        <row r="13">
          <cell r="A13" t="str">
            <v>MeeGo</v>
          </cell>
        </row>
        <row r="14">
          <cell r="A14" t="str">
            <v>Ubuntu</v>
          </cell>
        </row>
      </sheetData>
      <sheetData sheetId="47" refreshError="1">
        <row r="2">
          <cell r="A2" t="str">
            <v>Yes</v>
          </cell>
        </row>
        <row r="3">
          <cell r="A3" t="str">
            <v>No</v>
          </cell>
        </row>
      </sheetData>
      <sheetData sheetId="48"/>
      <sheetData sheetId="49"/>
      <sheetData sheetId="50"/>
      <sheetData sheetId="5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チャネル別"/>
      <sheetName val="TOTAL_FEB_CV"/>
      <sheetName val="RICOH"/>
      <sheetName val="JBCC"/>
      <sheetName val="OTSUKA"/>
      <sheetName val="CANON"/>
      <sheetName val="SB"/>
      <sheetName val="DIS"/>
      <sheetName val="KATENA"/>
      <sheetName val="他"/>
      <sheetName val="BK_ACT"/>
      <sheetName val="製品"/>
      <sheetName val="SAKAI"/>
      <sheetName val="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6">
          <cell r="D6" t="str">
            <v>116142J</v>
          </cell>
          <cell r="E6">
            <v>10</v>
          </cell>
          <cell r="F6">
            <v>0</v>
          </cell>
          <cell r="G6">
            <v>0</v>
          </cell>
          <cell r="H6">
            <v>10</v>
          </cell>
          <cell r="I6">
            <v>70</v>
          </cell>
          <cell r="J6">
            <v>344</v>
          </cell>
          <cell r="K6">
            <v>434</v>
          </cell>
          <cell r="Q6" t="str">
            <v>116142J</v>
          </cell>
          <cell r="R6">
            <v>5</v>
          </cell>
          <cell r="S6">
            <v>0</v>
          </cell>
          <cell r="T6">
            <v>0</v>
          </cell>
          <cell r="U6">
            <v>20</v>
          </cell>
          <cell r="V6">
            <v>10</v>
          </cell>
          <cell r="W6">
            <v>10</v>
          </cell>
          <cell r="X6">
            <v>45</v>
          </cell>
          <cell r="Y6"/>
          <cell r="AB6" t="str">
            <v>1161234</v>
          </cell>
          <cell r="AC6">
            <v>0</v>
          </cell>
          <cell r="AD6">
            <v>33</v>
          </cell>
          <cell r="AE6">
            <v>0</v>
          </cell>
          <cell r="AF6">
            <v>0</v>
          </cell>
          <cell r="AG6">
            <v>0</v>
          </cell>
          <cell r="AH6">
            <v>0</v>
          </cell>
          <cell r="AI6">
            <v>33</v>
          </cell>
          <cell r="AL6" t="str">
            <v>1161234</v>
          </cell>
          <cell r="AM6">
            <v>0</v>
          </cell>
          <cell r="AN6">
            <v>3</v>
          </cell>
          <cell r="AO6">
            <v>0</v>
          </cell>
          <cell r="AP6">
            <v>0</v>
          </cell>
          <cell r="AQ6">
            <v>0</v>
          </cell>
          <cell r="AR6">
            <v>0</v>
          </cell>
          <cell r="AS6">
            <v>3</v>
          </cell>
        </row>
        <row r="7">
          <cell r="D7" t="str">
            <v>116172J</v>
          </cell>
          <cell r="E7">
            <v>10</v>
          </cell>
          <cell r="F7">
            <v>0</v>
          </cell>
          <cell r="G7">
            <v>0</v>
          </cell>
          <cell r="H7">
            <v>0</v>
          </cell>
          <cell r="I7">
            <v>0</v>
          </cell>
          <cell r="J7">
            <v>90</v>
          </cell>
          <cell r="K7">
            <v>100</v>
          </cell>
          <cell r="Q7" t="str">
            <v>116172J</v>
          </cell>
          <cell r="R7">
            <v>35</v>
          </cell>
          <cell r="S7">
            <v>0</v>
          </cell>
          <cell r="T7">
            <v>0</v>
          </cell>
          <cell r="U7">
            <v>0</v>
          </cell>
          <cell r="V7">
            <v>30</v>
          </cell>
          <cell r="W7">
            <v>190</v>
          </cell>
          <cell r="X7">
            <v>255</v>
          </cell>
          <cell r="Y7"/>
          <cell r="AB7" t="str">
            <v>116171J</v>
          </cell>
          <cell r="AC7">
            <v>18</v>
          </cell>
          <cell r="AD7">
            <v>0</v>
          </cell>
          <cell r="AE7">
            <v>0</v>
          </cell>
          <cell r="AF7">
            <v>0</v>
          </cell>
          <cell r="AG7">
            <v>10</v>
          </cell>
          <cell r="AH7">
            <v>0</v>
          </cell>
          <cell r="AI7">
            <v>28</v>
          </cell>
          <cell r="AL7" t="str">
            <v>1161264</v>
          </cell>
          <cell r="AM7">
            <v>27</v>
          </cell>
          <cell r="AN7">
            <v>4</v>
          </cell>
          <cell r="AO7">
            <v>0</v>
          </cell>
          <cell r="AP7">
            <v>0</v>
          </cell>
          <cell r="AQ7">
            <v>0</v>
          </cell>
          <cell r="AR7">
            <v>0</v>
          </cell>
          <cell r="AS7">
            <v>31</v>
          </cell>
        </row>
        <row r="8">
          <cell r="D8" t="str">
            <v>116192J</v>
          </cell>
          <cell r="E8">
            <v>5</v>
          </cell>
          <cell r="F8">
            <v>0</v>
          </cell>
          <cell r="G8">
            <v>0</v>
          </cell>
          <cell r="H8">
            <v>1</v>
          </cell>
          <cell r="I8">
            <v>0</v>
          </cell>
          <cell r="J8">
            <v>2</v>
          </cell>
          <cell r="K8">
            <v>8</v>
          </cell>
          <cell r="Q8" t="str">
            <v>116192J</v>
          </cell>
          <cell r="R8">
            <v>10</v>
          </cell>
          <cell r="S8">
            <v>20</v>
          </cell>
          <cell r="T8">
            <v>1</v>
          </cell>
          <cell r="U8">
            <v>4</v>
          </cell>
          <cell r="V8">
            <v>10</v>
          </cell>
          <cell r="W8">
            <v>23</v>
          </cell>
          <cell r="X8">
            <v>68</v>
          </cell>
          <cell r="Y8"/>
          <cell r="AB8" t="str">
            <v>116191J</v>
          </cell>
          <cell r="AC8">
            <v>20</v>
          </cell>
          <cell r="AD8">
            <v>0</v>
          </cell>
          <cell r="AE8">
            <v>0</v>
          </cell>
          <cell r="AF8">
            <v>200</v>
          </cell>
          <cell r="AG8">
            <v>200</v>
          </cell>
          <cell r="AH8">
            <v>10</v>
          </cell>
          <cell r="AI8">
            <v>430</v>
          </cell>
          <cell r="AL8" t="str">
            <v>116141J</v>
          </cell>
          <cell r="AM8">
            <v>0</v>
          </cell>
          <cell r="AN8">
            <v>0</v>
          </cell>
          <cell r="AO8">
            <v>2</v>
          </cell>
          <cell r="AP8">
            <v>0</v>
          </cell>
          <cell r="AQ8">
            <v>0</v>
          </cell>
          <cell r="AR8">
            <v>0</v>
          </cell>
          <cell r="AS8">
            <v>2</v>
          </cell>
        </row>
        <row r="9">
          <cell r="D9" t="str">
            <v>117151J</v>
          </cell>
          <cell r="E9">
            <v>10</v>
          </cell>
          <cell r="F9">
            <v>26</v>
          </cell>
          <cell r="G9">
            <v>0</v>
          </cell>
          <cell r="H9">
            <v>20</v>
          </cell>
          <cell r="I9">
            <v>50</v>
          </cell>
          <cell r="J9">
            <v>5</v>
          </cell>
          <cell r="K9">
            <v>111</v>
          </cell>
          <cell r="Q9" t="str">
            <v>117151J</v>
          </cell>
          <cell r="R9">
            <v>5</v>
          </cell>
          <cell r="S9">
            <v>0</v>
          </cell>
          <cell r="T9">
            <v>2</v>
          </cell>
          <cell r="U9">
            <v>5</v>
          </cell>
          <cell r="V9">
            <v>30</v>
          </cell>
          <cell r="W9">
            <v>10</v>
          </cell>
          <cell r="X9">
            <v>52</v>
          </cell>
          <cell r="Y9"/>
          <cell r="AB9" t="str">
            <v>117151J</v>
          </cell>
          <cell r="AC9">
            <v>5</v>
          </cell>
          <cell r="AD9">
            <v>14</v>
          </cell>
          <cell r="AE9">
            <v>0</v>
          </cell>
          <cell r="AF9">
            <v>45</v>
          </cell>
          <cell r="AG9">
            <v>50</v>
          </cell>
          <cell r="AH9">
            <v>20</v>
          </cell>
          <cell r="AI9">
            <v>134</v>
          </cell>
          <cell r="AL9" t="str">
            <v>116142J</v>
          </cell>
          <cell r="AM9">
            <v>10</v>
          </cell>
          <cell r="AN9">
            <v>30</v>
          </cell>
          <cell r="AO9">
            <v>10</v>
          </cell>
          <cell r="AP9">
            <v>40</v>
          </cell>
          <cell r="AQ9">
            <v>100</v>
          </cell>
          <cell r="AR9">
            <v>145</v>
          </cell>
          <cell r="AS9">
            <v>335</v>
          </cell>
        </row>
        <row r="10">
          <cell r="D10" t="str">
            <v>117171J</v>
          </cell>
          <cell r="E10">
            <v>0</v>
          </cell>
          <cell r="F10">
            <v>0</v>
          </cell>
          <cell r="G10">
            <v>0</v>
          </cell>
          <cell r="H10">
            <v>0</v>
          </cell>
          <cell r="I10">
            <v>400</v>
          </cell>
          <cell r="J10">
            <v>0</v>
          </cell>
          <cell r="K10">
            <v>400</v>
          </cell>
          <cell r="Q10" t="str">
            <v>117161J</v>
          </cell>
          <cell r="R10">
            <v>0</v>
          </cell>
          <cell r="S10">
            <v>5</v>
          </cell>
          <cell r="T10">
            <v>0</v>
          </cell>
          <cell r="U10">
            <v>0</v>
          </cell>
          <cell r="V10">
            <v>0</v>
          </cell>
          <cell r="W10">
            <v>0</v>
          </cell>
          <cell r="X10">
            <v>5</v>
          </cell>
          <cell r="Y10"/>
          <cell r="AB10" t="str">
            <v>117161J</v>
          </cell>
          <cell r="AC10">
            <v>5</v>
          </cell>
          <cell r="AD10">
            <v>0</v>
          </cell>
          <cell r="AE10">
            <v>0</v>
          </cell>
          <cell r="AF10">
            <v>0</v>
          </cell>
          <cell r="AG10">
            <v>0</v>
          </cell>
          <cell r="AH10">
            <v>10</v>
          </cell>
          <cell r="AI10">
            <v>15</v>
          </cell>
          <cell r="AL10" t="str">
            <v>116171J</v>
          </cell>
          <cell r="AM10">
            <v>0</v>
          </cell>
          <cell r="AN10">
            <v>0</v>
          </cell>
          <cell r="AO10">
            <v>0</v>
          </cell>
          <cell r="AP10">
            <v>0</v>
          </cell>
          <cell r="AQ10">
            <v>0</v>
          </cell>
          <cell r="AR10">
            <v>1</v>
          </cell>
          <cell r="AS10">
            <v>1</v>
          </cell>
        </row>
        <row r="11">
          <cell r="D11" t="str">
            <v>117181J</v>
          </cell>
          <cell r="E11">
            <v>10</v>
          </cell>
          <cell r="F11">
            <v>0</v>
          </cell>
          <cell r="G11">
            <v>0</v>
          </cell>
          <cell r="H11">
            <v>10</v>
          </cell>
          <cell r="I11">
            <v>0</v>
          </cell>
          <cell r="J11">
            <v>0</v>
          </cell>
          <cell r="K11">
            <v>20</v>
          </cell>
          <cell r="Q11" t="str">
            <v>117171J</v>
          </cell>
          <cell r="R11">
            <v>0</v>
          </cell>
          <cell r="S11">
            <v>0</v>
          </cell>
          <cell r="T11">
            <v>0</v>
          </cell>
          <cell r="U11">
            <v>0</v>
          </cell>
          <cell r="V11">
            <v>0</v>
          </cell>
          <cell r="W11">
            <v>300</v>
          </cell>
          <cell r="X11">
            <v>300</v>
          </cell>
          <cell r="Y11"/>
          <cell r="AB11" t="str">
            <v>117171J</v>
          </cell>
          <cell r="AC11">
            <v>200</v>
          </cell>
          <cell r="AD11">
            <v>46</v>
          </cell>
          <cell r="AE11">
            <v>50</v>
          </cell>
          <cell r="AF11">
            <v>109</v>
          </cell>
          <cell r="AG11">
            <v>196</v>
          </cell>
          <cell r="AH11">
            <v>210</v>
          </cell>
          <cell r="AI11">
            <v>811</v>
          </cell>
          <cell r="AL11" t="str">
            <v>116172J</v>
          </cell>
          <cell r="AM11">
            <v>26</v>
          </cell>
          <cell r="AN11">
            <v>50</v>
          </cell>
          <cell r="AO11">
            <v>20</v>
          </cell>
          <cell r="AP11">
            <v>150</v>
          </cell>
          <cell r="AQ11">
            <v>250</v>
          </cell>
          <cell r="AR11">
            <v>200</v>
          </cell>
          <cell r="AS11">
            <v>696</v>
          </cell>
        </row>
        <row r="12">
          <cell r="D12" t="str">
            <v>217951J</v>
          </cell>
          <cell r="E12">
            <v>1</v>
          </cell>
          <cell r="F12">
            <v>0</v>
          </cell>
          <cell r="G12">
            <v>0</v>
          </cell>
          <cell r="H12">
            <v>0</v>
          </cell>
          <cell r="I12">
            <v>0</v>
          </cell>
          <cell r="J12">
            <v>0</v>
          </cell>
          <cell r="K12">
            <v>1</v>
          </cell>
          <cell r="Q12" t="str">
            <v>117181J</v>
          </cell>
          <cell r="R12">
            <v>10</v>
          </cell>
          <cell r="S12">
            <v>0</v>
          </cell>
          <cell r="T12">
            <v>0</v>
          </cell>
          <cell r="U12">
            <v>10</v>
          </cell>
          <cell r="V12">
            <v>20</v>
          </cell>
          <cell r="W12">
            <v>33</v>
          </cell>
          <cell r="X12">
            <v>73</v>
          </cell>
          <cell r="Y12"/>
          <cell r="AB12" t="str">
            <v>117181J</v>
          </cell>
          <cell r="AC12">
            <v>10</v>
          </cell>
          <cell r="AD12">
            <v>0</v>
          </cell>
          <cell r="AE12">
            <v>0</v>
          </cell>
          <cell r="AF12">
            <v>20</v>
          </cell>
          <cell r="AG12">
            <v>0</v>
          </cell>
          <cell r="AH12">
            <v>0</v>
          </cell>
          <cell r="AI12">
            <v>30</v>
          </cell>
          <cell r="AL12" t="str">
            <v>116191J</v>
          </cell>
          <cell r="AM12">
            <v>200</v>
          </cell>
          <cell r="AN12">
            <v>0</v>
          </cell>
          <cell r="AO12">
            <v>33</v>
          </cell>
          <cell r="AP12">
            <v>0</v>
          </cell>
          <cell r="AQ12">
            <v>100</v>
          </cell>
          <cell r="AR12">
            <v>650</v>
          </cell>
          <cell r="AS12">
            <v>983</v>
          </cell>
        </row>
        <row r="13">
          <cell r="D13" t="str">
            <v>219647L</v>
          </cell>
          <cell r="E13">
            <v>0</v>
          </cell>
          <cell r="F13">
            <v>0</v>
          </cell>
          <cell r="G13">
            <v>0</v>
          </cell>
          <cell r="H13">
            <v>0</v>
          </cell>
          <cell r="I13">
            <v>300</v>
          </cell>
          <cell r="J13">
            <v>3</v>
          </cell>
          <cell r="K13">
            <v>303</v>
          </cell>
          <cell r="Q13" t="str">
            <v>217951J</v>
          </cell>
          <cell r="R13">
            <v>1</v>
          </cell>
          <cell r="S13">
            <v>1</v>
          </cell>
          <cell r="T13">
            <v>0</v>
          </cell>
          <cell r="U13">
            <v>5</v>
          </cell>
          <cell r="V13">
            <v>0</v>
          </cell>
          <cell r="W13">
            <v>45</v>
          </cell>
          <cell r="X13">
            <v>52</v>
          </cell>
          <cell r="Y13"/>
          <cell r="AB13" t="str">
            <v>217951J</v>
          </cell>
          <cell r="AC13">
            <v>1</v>
          </cell>
          <cell r="AD13">
            <v>2</v>
          </cell>
          <cell r="AE13">
            <v>0</v>
          </cell>
          <cell r="AF13">
            <v>0</v>
          </cell>
          <cell r="AG13">
            <v>0</v>
          </cell>
          <cell r="AH13">
            <v>20</v>
          </cell>
          <cell r="AI13">
            <v>23</v>
          </cell>
          <cell r="AL13" t="str">
            <v>116192J</v>
          </cell>
          <cell r="AM13">
            <v>18</v>
          </cell>
          <cell r="AN13">
            <v>10</v>
          </cell>
          <cell r="AO13">
            <v>0</v>
          </cell>
          <cell r="AP13">
            <v>8</v>
          </cell>
          <cell r="AQ13">
            <v>50</v>
          </cell>
          <cell r="AR13">
            <v>25</v>
          </cell>
          <cell r="AS13">
            <v>111</v>
          </cell>
        </row>
        <row r="14">
          <cell r="D14" t="str">
            <v>219647L</v>
          </cell>
          <cell r="E14">
            <v>0</v>
          </cell>
          <cell r="F14">
            <v>0</v>
          </cell>
          <cell r="G14">
            <v>0</v>
          </cell>
          <cell r="H14">
            <v>0</v>
          </cell>
          <cell r="I14">
            <v>300</v>
          </cell>
          <cell r="J14">
            <v>0</v>
          </cell>
          <cell r="K14">
            <v>300</v>
          </cell>
          <cell r="Q14" t="str">
            <v>219647L</v>
          </cell>
          <cell r="R14">
            <v>0</v>
          </cell>
          <cell r="S14">
            <v>0</v>
          </cell>
          <cell r="T14">
            <v>0</v>
          </cell>
          <cell r="U14">
            <v>0</v>
          </cell>
          <cell r="V14">
            <v>0</v>
          </cell>
          <cell r="W14">
            <v>0</v>
          </cell>
          <cell r="X14">
            <v>37</v>
          </cell>
          <cell r="AB14" t="str">
            <v>2196BMT</v>
          </cell>
          <cell r="AC14">
            <v>0</v>
          </cell>
          <cell r="AD14">
            <v>0</v>
          </cell>
          <cell r="AE14">
            <v>1</v>
          </cell>
          <cell r="AF14">
            <v>0</v>
          </cell>
          <cell r="AG14">
            <v>0</v>
          </cell>
          <cell r="AH14">
            <v>0</v>
          </cell>
          <cell r="AI14">
            <v>1</v>
          </cell>
          <cell r="AL14" t="str">
            <v>117151J</v>
          </cell>
          <cell r="AM14">
            <v>3</v>
          </cell>
          <cell r="AN14">
            <v>12</v>
          </cell>
          <cell r="AO14">
            <v>5</v>
          </cell>
          <cell r="AP14">
            <v>10</v>
          </cell>
          <cell r="AQ14">
            <v>0</v>
          </cell>
          <cell r="AR14">
            <v>20</v>
          </cell>
          <cell r="AS14">
            <v>50</v>
          </cell>
        </row>
        <row r="15">
          <cell r="D15" t="str">
            <v>219647L</v>
          </cell>
          <cell r="E15">
            <v>0</v>
          </cell>
          <cell r="F15">
            <v>0</v>
          </cell>
          <cell r="G15">
            <v>0</v>
          </cell>
          <cell r="H15">
            <v>0</v>
          </cell>
          <cell r="I15">
            <v>0</v>
          </cell>
          <cell r="J15">
            <v>3</v>
          </cell>
          <cell r="K15">
            <v>3</v>
          </cell>
          <cell r="Q15" t="str">
            <v>219647L</v>
          </cell>
          <cell r="R15">
            <v>0</v>
          </cell>
          <cell r="S15">
            <v>0</v>
          </cell>
          <cell r="T15">
            <v>0</v>
          </cell>
          <cell r="U15">
            <v>0</v>
          </cell>
          <cell r="V15">
            <v>0</v>
          </cell>
          <cell r="W15">
            <v>0</v>
          </cell>
          <cell r="X15">
            <v>22</v>
          </cell>
          <cell r="Y15" t="str">
            <v>*</v>
          </cell>
          <cell r="AB15" t="str">
            <v>2196BM5</v>
          </cell>
          <cell r="AC15">
            <v>0</v>
          </cell>
          <cell r="AD15">
            <v>1</v>
          </cell>
          <cell r="AE15">
            <v>0</v>
          </cell>
          <cell r="AF15">
            <v>0</v>
          </cell>
          <cell r="AG15">
            <v>0</v>
          </cell>
          <cell r="AH15">
            <v>0</v>
          </cell>
          <cell r="AI15">
            <v>1</v>
          </cell>
          <cell r="AL15" t="str">
            <v>117161J</v>
          </cell>
          <cell r="AM15">
            <v>0</v>
          </cell>
          <cell r="AN15">
            <v>5</v>
          </cell>
          <cell r="AO15">
            <v>0</v>
          </cell>
          <cell r="AP15">
            <v>5</v>
          </cell>
          <cell r="AQ15">
            <v>10</v>
          </cell>
          <cell r="AR15">
            <v>10</v>
          </cell>
          <cell r="AS15">
            <v>30</v>
          </cell>
        </row>
        <row r="16">
          <cell r="D16" t="str">
            <v>219713J</v>
          </cell>
          <cell r="E16">
            <v>12</v>
          </cell>
          <cell r="F16">
            <v>0</v>
          </cell>
          <cell r="G16">
            <v>3</v>
          </cell>
          <cell r="H16">
            <v>66</v>
          </cell>
          <cell r="I16">
            <v>16</v>
          </cell>
          <cell r="J16">
            <v>40</v>
          </cell>
          <cell r="K16">
            <v>137</v>
          </cell>
          <cell r="Q16" t="str">
            <v>219647L</v>
          </cell>
          <cell r="R16">
            <v>0</v>
          </cell>
          <cell r="S16">
            <v>0</v>
          </cell>
          <cell r="T16">
            <v>0</v>
          </cell>
          <cell r="U16">
            <v>0</v>
          </cell>
          <cell r="V16">
            <v>0</v>
          </cell>
          <cell r="W16">
            <v>0</v>
          </cell>
          <cell r="X16">
            <v>15</v>
          </cell>
          <cell r="Y16"/>
          <cell r="AB16" t="str">
            <v>2196BM7</v>
          </cell>
          <cell r="AC16">
            <v>0</v>
          </cell>
          <cell r="AD16">
            <v>0</v>
          </cell>
          <cell r="AE16">
            <v>0</v>
          </cell>
          <cell r="AF16">
            <v>0</v>
          </cell>
          <cell r="AG16">
            <v>0</v>
          </cell>
          <cell r="AH16">
            <v>50</v>
          </cell>
          <cell r="AI16">
            <v>50</v>
          </cell>
          <cell r="AL16" t="str">
            <v>117171J</v>
          </cell>
          <cell r="AM16">
            <v>546</v>
          </cell>
          <cell r="AN16">
            <v>345</v>
          </cell>
          <cell r="AO16">
            <v>130</v>
          </cell>
          <cell r="AP16">
            <v>530</v>
          </cell>
          <cell r="AQ16">
            <v>150</v>
          </cell>
          <cell r="AR16">
            <v>140</v>
          </cell>
          <cell r="AS16">
            <v>1841</v>
          </cell>
        </row>
        <row r="17">
          <cell r="D17" t="str">
            <v>219713J</v>
          </cell>
          <cell r="E17">
            <v>2</v>
          </cell>
          <cell r="F17">
            <v>0</v>
          </cell>
          <cell r="G17">
            <v>0</v>
          </cell>
          <cell r="H17">
            <v>0</v>
          </cell>
          <cell r="I17">
            <v>0</v>
          </cell>
          <cell r="J17">
            <v>0</v>
          </cell>
          <cell r="K17">
            <v>2</v>
          </cell>
          <cell r="Q17" t="str">
            <v>219713J</v>
          </cell>
          <cell r="R17">
            <v>39</v>
          </cell>
          <cell r="S17">
            <v>3</v>
          </cell>
          <cell r="T17">
            <v>0</v>
          </cell>
          <cell r="U17">
            <v>6</v>
          </cell>
          <cell r="V17">
            <v>34</v>
          </cell>
          <cell r="W17">
            <v>36</v>
          </cell>
          <cell r="X17">
            <v>118</v>
          </cell>
          <cell r="AB17" t="str">
            <v>21964BM</v>
          </cell>
          <cell r="AC17">
            <v>0</v>
          </cell>
          <cell r="AD17">
            <v>1</v>
          </cell>
          <cell r="AE17">
            <v>1</v>
          </cell>
          <cell r="AF17">
            <v>0</v>
          </cell>
          <cell r="AG17">
            <v>0</v>
          </cell>
          <cell r="AH17">
            <v>50</v>
          </cell>
          <cell r="AI17">
            <v>52</v>
          </cell>
          <cell r="AJ17">
            <v>52</v>
          </cell>
          <cell r="AL17" t="str">
            <v>117181J</v>
          </cell>
          <cell r="AM17">
            <v>10</v>
          </cell>
          <cell r="AN17">
            <v>20</v>
          </cell>
          <cell r="AO17">
            <v>0</v>
          </cell>
          <cell r="AP17">
            <v>45</v>
          </cell>
          <cell r="AQ17">
            <v>30</v>
          </cell>
          <cell r="AR17">
            <v>30</v>
          </cell>
          <cell r="AS17">
            <v>135</v>
          </cell>
        </row>
        <row r="18">
          <cell r="D18" t="str">
            <v>219713J</v>
          </cell>
          <cell r="E18">
            <v>0</v>
          </cell>
          <cell r="F18">
            <v>0</v>
          </cell>
          <cell r="G18">
            <v>2</v>
          </cell>
          <cell r="H18">
            <v>0</v>
          </cell>
          <cell r="I18">
            <v>2</v>
          </cell>
          <cell r="J18">
            <v>5</v>
          </cell>
          <cell r="K18">
            <v>9</v>
          </cell>
          <cell r="Q18" t="str">
            <v>219713J</v>
          </cell>
          <cell r="R18">
            <v>5</v>
          </cell>
          <cell r="S18">
            <v>0</v>
          </cell>
          <cell r="T18">
            <v>0</v>
          </cell>
          <cell r="U18">
            <v>0</v>
          </cell>
          <cell r="V18">
            <v>0</v>
          </cell>
          <cell r="W18">
            <v>5</v>
          </cell>
          <cell r="X18">
            <v>10</v>
          </cell>
          <cell r="Y18" t="str">
            <v>*</v>
          </cell>
          <cell r="AB18" t="str">
            <v>219647L</v>
          </cell>
          <cell r="AC18">
            <v>0</v>
          </cell>
          <cell r="AD18">
            <v>0</v>
          </cell>
          <cell r="AE18">
            <v>0</v>
          </cell>
          <cell r="AF18">
            <v>0</v>
          </cell>
          <cell r="AG18">
            <v>0</v>
          </cell>
          <cell r="AH18">
            <v>3</v>
          </cell>
          <cell r="AI18">
            <v>3</v>
          </cell>
          <cell r="AJ18">
            <v>3</v>
          </cell>
          <cell r="AL18" t="str">
            <v>217950J</v>
          </cell>
          <cell r="AM18">
            <v>0</v>
          </cell>
          <cell r="AN18">
            <v>0</v>
          </cell>
          <cell r="AO18">
            <v>0</v>
          </cell>
          <cell r="AP18">
            <v>-1</v>
          </cell>
          <cell r="AQ18">
            <v>0</v>
          </cell>
          <cell r="AR18">
            <v>0</v>
          </cell>
          <cell r="AS18">
            <v>-1</v>
          </cell>
        </row>
        <row r="19">
          <cell r="D19" t="str">
            <v>219713J</v>
          </cell>
          <cell r="E19">
            <v>0</v>
          </cell>
          <cell r="F19">
            <v>0</v>
          </cell>
          <cell r="G19">
            <v>0</v>
          </cell>
          <cell r="H19">
            <v>16</v>
          </cell>
          <cell r="I19">
            <v>3</v>
          </cell>
          <cell r="J19">
            <v>10</v>
          </cell>
          <cell r="K19">
            <v>29</v>
          </cell>
          <cell r="Q19" t="str">
            <v>219713J</v>
          </cell>
          <cell r="R19">
            <v>3</v>
          </cell>
          <cell r="S19">
            <v>1</v>
          </cell>
          <cell r="T19">
            <v>0</v>
          </cell>
          <cell r="U19">
            <v>0</v>
          </cell>
          <cell r="V19">
            <v>4</v>
          </cell>
          <cell r="W19">
            <v>4</v>
          </cell>
          <cell r="X19">
            <v>12</v>
          </cell>
          <cell r="Y19"/>
          <cell r="AB19" t="str">
            <v>219647L</v>
          </cell>
          <cell r="AC19">
            <v>0</v>
          </cell>
          <cell r="AD19">
            <v>0</v>
          </cell>
          <cell r="AE19">
            <v>0</v>
          </cell>
          <cell r="AF19">
            <v>0</v>
          </cell>
          <cell r="AG19">
            <v>0</v>
          </cell>
          <cell r="AH19">
            <v>2</v>
          </cell>
          <cell r="AI19">
            <v>2</v>
          </cell>
          <cell r="AL19" t="str">
            <v>217951J</v>
          </cell>
          <cell r="AM19">
            <v>10</v>
          </cell>
          <cell r="AN19">
            <v>4</v>
          </cell>
          <cell r="AO19">
            <v>4</v>
          </cell>
          <cell r="AP19">
            <v>7</v>
          </cell>
          <cell r="AQ19">
            <v>10</v>
          </cell>
          <cell r="AR19">
            <v>30</v>
          </cell>
          <cell r="AS19">
            <v>65</v>
          </cell>
        </row>
        <row r="20">
          <cell r="D20" t="str">
            <v>219713J</v>
          </cell>
          <cell r="E20">
            <v>10</v>
          </cell>
          <cell r="F20">
            <v>0</v>
          </cell>
          <cell r="G20">
            <v>0</v>
          </cell>
          <cell r="H20">
            <v>0</v>
          </cell>
          <cell r="I20">
            <v>0</v>
          </cell>
          <cell r="J20">
            <v>2</v>
          </cell>
          <cell r="K20">
            <v>12</v>
          </cell>
          <cell r="Q20" t="str">
            <v>219713J</v>
          </cell>
          <cell r="R20">
            <v>6</v>
          </cell>
          <cell r="S20">
            <v>0</v>
          </cell>
          <cell r="T20">
            <v>0</v>
          </cell>
          <cell r="U20">
            <v>0</v>
          </cell>
          <cell r="V20">
            <v>1</v>
          </cell>
          <cell r="W20">
            <v>8</v>
          </cell>
          <cell r="X20">
            <v>15</v>
          </cell>
          <cell r="Y20"/>
          <cell r="AB20" t="str">
            <v>21967L5</v>
          </cell>
          <cell r="AC20">
            <v>0</v>
          </cell>
          <cell r="AD20">
            <v>0</v>
          </cell>
          <cell r="AE20">
            <v>0</v>
          </cell>
          <cell r="AF20">
            <v>0</v>
          </cell>
          <cell r="AG20">
            <v>0</v>
          </cell>
          <cell r="AH20">
            <v>1</v>
          </cell>
          <cell r="AI20">
            <v>1</v>
          </cell>
          <cell r="AL20" t="str">
            <v>2196BMT</v>
          </cell>
          <cell r="AM20">
            <v>0</v>
          </cell>
          <cell r="AN20">
            <v>5</v>
          </cell>
          <cell r="AO20">
            <v>0</v>
          </cell>
          <cell r="AP20">
            <v>0</v>
          </cell>
          <cell r="AQ20">
            <v>0</v>
          </cell>
          <cell r="AR20">
            <v>1</v>
          </cell>
          <cell r="AS20">
            <v>6</v>
          </cell>
        </row>
        <row r="21">
          <cell r="D21" t="str">
            <v>219713J</v>
          </cell>
          <cell r="E21">
            <v>0</v>
          </cell>
          <cell r="F21">
            <v>0</v>
          </cell>
          <cell r="G21">
            <v>1</v>
          </cell>
          <cell r="H21">
            <v>50</v>
          </cell>
          <cell r="I21">
            <v>3</v>
          </cell>
          <cell r="J21">
            <v>0</v>
          </cell>
          <cell r="K21">
            <v>54</v>
          </cell>
          <cell r="Q21" t="str">
            <v>219713J</v>
          </cell>
          <cell r="R21">
            <v>5</v>
          </cell>
          <cell r="S21">
            <v>0</v>
          </cell>
          <cell r="T21">
            <v>0</v>
          </cell>
          <cell r="U21">
            <v>6</v>
          </cell>
          <cell r="V21">
            <v>3</v>
          </cell>
          <cell r="W21">
            <v>2</v>
          </cell>
          <cell r="X21">
            <v>16</v>
          </cell>
          <cell r="Y21"/>
          <cell r="AB21" t="str">
            <v>21967RT</v>
          </cell>
          <cell r="AC21">
            <v>0</v>
          </cell>
          <cell r="AD21">
            <v>0</v>
          </cell>
          <cell r="AE21">
            <v>0</v>
          </cell>
          <cell r="AF21">
            <v>0</v>
          </cell>
          <cell r="AG21">
            <v>0</v>
          </cell>
          <cell r="AH21">
            <v>0</v>
          </cell>
          <cell r="AI21">
            <v>58</v>
          </cell>
          <cell r="AL21" t="str">
            <v>219647L</v>
          </cell>
          <cell r="AM21">
            <v>0</v>
          </cell>
          <cell r="AN21">
            <v>0</v>
          </cell>
          <cell r="AO21">
            <v>0</v>
          </cell>
          <cell r="AP21">
            <v>1</v>
          </cell>
          <cell r="AQ21">
            <v>200</v>
          </cell>
          <cell r="AR21">
            <v>27</v>
          </cell>
          <cell r="AS21">
            <v>301</v>
          </cell>
          <cell r="AT21">
            <v>301</v>
          </cell>
        </row>
        <row r="22">
          <cell r="D22" t="str">
            <v>219713J</v>
          </cell>
          <cell r="E22">
            <v>0</v>
          </cell>
          <cell r="F22">
            <v>0</v>
          </cell>
          <cell r="G22">
            <v>0</v>
          </cell>
          <cell r="H22">
            <v>0</v>
          </cell>
          <cell r="I22">
            <v>8</v>
          </cell>
          <cell r="J22">
            <v>23</v>
          </cell>
          <cell r="K22">
            <v>31</v>
          </cell>
          <cell r="Q22" t="str">
            <v>219713J</v>
          </cell>
          <cell r="R22">
            <v>11</v>
          </cell>
          <cell r="S22">
            <v>0</v>
          </cell>
          <cell r="T22">
            <v>0</v>
          </cell>
          <cell r="U22">
            <v>0</v>
          </cell>
          <cell r="V22">
            <v>21</v>
          </cell>
          <cell r="W22">
            <v>12</v>
          </cell>
          <cell r="X22">
            <v>44</v>
          </cell>
          <cell r="Y22"/>
          <cell r="AB22" t="str">
            <v>21967R5</v>
          </cell>
          <cell r="AC22">
            <v>0</v>
          </cell>
          <cell r="AD22">
            <v>0</v>
          </cell>
          <cell r="AE22">
            <v>0</v>
          </cell>
          <cell r="AF22">
            <v>0</v>
          </cell>
          <cell r="AG22">
            <v>0</v>
          </cell>
          <cell r="AH22">
            <v>0</v>
          </cell>
          <cell r="AI22">
            <v>87</v>
          </cell>
          <cell r="AL22" t="str">
            <v>219647L</v>
          </cell>
          <cell r="AM22">
            <v>0</v>
          </cell>
          <cell r="AN22">
            <v>0</v>
          </cell>
          <cell r="AO22">
            <v>0</v>
          </cell>
          <cell r="AP22">
            <v>0</v>
          </cell>
          <cell r="AQ22">
            <v>200</v>
          </cell>
          <cell r="AR22">
            <v>0</v>
          </cell>
          <cell r="AS22">
            <v>200</v>
          </cell>
        </row>
        <row r="23">
          <cell r="D23" t="str">
            <v>21974DM</v>
          </cell>
          <cell r="E23">
            <v>0</v>
          </cell>
          <cell r="F23">
            <v>0</v>
          </cell>
          <cell r="G23">
            <v>0</v>
          </cell>
          <cell r="H23">
            <v>0</v>
          </cell>
          <cell r="I23">
            <v>150</v>
          </cell>
          <cell r="J23">
            <v>0</v>
          </cell>
          <cell r="K23">
            <v>150</v>
          </cell>
          <cell r="Q23" t="str">
            <v>219713J</v>
          </cell>
          <cell r="R23">
            <v>1</v>
          </cell>
          <cell r="S23">
            <v>0</v>
          </cell>
          <cell r="T23">
            <v>0</v>
          </cell>
          <cell r="U23">
            <v>0</v>
          </cell>
          <cell r="V23">
            <v>0</v>
          </cell>
          <cell r="W23">
            <v>0</v>
          </cell>
          <cell r="X23">
            <v>1</v>
          </cell>
          <cell r="Y23"/>
          <cell r="AB23" t="str">
            <v>2197DMT</v>
          </cell>
          <cell r="AC23">
            <v>20</v>
          </cell>
          <cell r="AD23">
            <v>5</v>
          </cell>
          <cell r="AE23">
            <v>0</v>
          </cell>
          <cell r="AF23">
            <v>0</v>
          </cell>
          <cell r="AG23">
            <v>100</v>
          </cell>
          <cell r="AH23">
            <v>10</v>
          </cell>
          <cell r="AI23">
            <v>135</v>
          </cell>
          <cell r="AL23" t="str">
            <v>21967LF</v>
          </cell>
          <cell r="AM23">
            <v>0</v>
          </cell>
          <cell r="AN23">
            <v>0</v>
          </cell>
          <cell r="AO23">
            <v>0</v>
          </cell>
          <cell r="AP23">
            <v>1</v>
          </cell>
          <cell r="AQ23">
            <v>0</v>
          </cell>
          <cell r="AR23">
            <v>0</v>
          </cell>
          <cell r="AS23">
            <v>1</v>
          </cell>
        </row>
        <row r="24">
          <cell r="D24" t="str">
            <v>21974DM</v>
          </cell>
          <cell r="E24">
            <v>0</v>
          </cell>
          <cell r="F24">
            <v>0</v>
          </cell>
          <cell r="G24">
            <v>0</v>
          </cell>
          <cell r="H24">
            <v>0</v>
          </cell>
          <cell r="I24">
            <v>50</v>
          </cell>
          <cell r="J24">
            <v>0</v>
          </cell>
          <cell r="K24">
            <v>50</v>
          </cell>
          <cell r="Q24" t="str">
            <v>219713J</v>
          </cell>
          <cell r="R24">
            <v>3</v>
          </cell>
          <cell r="S24">
            <v>2</v>
          </cell>
          <cell r="T24">
            <v>0</v>
          </cell>
          <cell r="U24">
            <v>0</v>
          </cell>
          <cell r="V24">
            <v>5</v>
          </cell>
          <cell r="W24">
            <v>5</v>
          </cell>
          <cell r="X24">
            <v>15</v>
          </cell>
          <cell r="Y24"/>
          <cell r="AB24" t="str">
            <v>2197DM5</v>
          </cell>
          <cell r="AC24">
            <v>6</v>
          </cell>
          <cell r="AD24">
            <v>0</v>
          </cell>
          <cell r="AE24">
            <v>3</v>
          </cell>
          <cell r="AF24">
            <v>20</v>
          </cell>
          <cell r="AG24">
            <v>150</v>
          </cell>
          <cell r="AH24">
            <v>0</v>
          </cell>
          <cell r="AI24">
            <v>179</v>
          </cell>
          <cell r="AL24" t="str">
            <v>21967L5</v>
          </cell>
          <cell r="AM24">
            <v>0</v>
          </cell>
          <cell r="AN24">
            <v>0</v>
          </cell>
          <cell r="AO24">
            <v>0</v>
          </cell>
          <cell r="AP24">
            <v>0</v>
          </cell>
          <cell r="AQ24">
            <v>0</v>
          </cell>
          <cell r="AR24">
            <v>27</v>
          </cell>
          <cell r="AS24">
            <v>27</v>
          </cell>
        </row>
        <row r="25">
          <cell r="D25" t="str">
            <v>21974DM</v>
          </cell>
          <cell r="E25">
            <v>0</v>
          </cell>
          <cell r="F25">
            <v>0</v>
          </cell>
          <cell r="G25">
            <v>0</v>
          </cell>
          <cell r="H25">
            <v>0</v>
          </cell>
          <cell r="I25">
            <v>50</v>
          </cell>
          <cell r="J25">
            <v>0</v>
          </cell>
          <cell r="K25">
            <v>50</v>
          </cell>
          <cell r="Q25" t="str">
            <v>219713J</v>
          </cell>
          <cell r="R25">
            <v>5</v>
          </cell>
          <cell r="S25">
            <v>0</v>
          </cell>
          <cell r="T25">
            <v>0</v>
          </cell>
          <cell r="U25">
            <v>0</v>
          </cell>
          <cell r="V25">
            <v>0</v>
          </cell>
          <cell r="W25">
            <v>0</v>
          </cell>
          <cell r="X25">
            <v>5</v>
          </cell>
          <cell r="Y25"/>
          <cell r="AB25" t="str">
            <v>2197DM7</v>
          </cell>
          <cell r="AC25">
            <v>35</v>
          </cell>
          <cell r="AD25">
            <v>18</v>
          </cell>
          <cell r="AE25">
            <v>0</v>
          </cell>
          <cell r="AF25">
            <v>30</v>
          </cell>
          <cell r="AG25">
            <v>300</v>
          </cell>
          <cell r="AH25">
            <v>0</v>
          </cell>
          <cell r="AI25">
            <v>383</v>
          </cell>
          <cell r="AL25" t="str">
            <v>21967RT</v>
          </cell>
          <cell r="AM25">
            <v>0</v>
          </cell>
          <cell r="AN25">
            <v>0</v>
          </cell>
          <cell r="AO25">
            <v>0</v>
          </cell>
          <cell r="AP25">
            <v>0</v>
          </cell>
          <cell r="AQ25">
            <v>0</v>
          </cell>
          <cell r="AR25">
            <v>0</v>
          </cell>
          <cell r="AS25">
            <v>73</v>
          </cell>
        </row>
        <row r="26">
          <cell r="D26" t="str">
            <v>21974DM</v>
          </cell>
          <cell r="E26">
            <v>0</v>
          </cell>
          <cell r="F26">
            <v>0</v>
          </cell>
          <cell r="G26">
            <v>0</v>
          </cell>
          <cell r="H26">
            <v>0</v>
          </cell>
          <cell r="I26">
            <v>50</v>
          </cell>
          <cell r="J26">
            <v>0</v>
          </cell>
          <cell r="K26">
            <v>50</v>
          </cell>
          <cell r="Q26" t="str">
            <v>219750L</v>
          </cell>
          <cell r="R26">
            <v>0</v>
          </cell>
          <cell r="S26">
            <v>0</v>
          </cell>
          <cell r="T26">
            <v>0</v>
          </cell>
          <cell r="U26">
            <v>0</v>
          </cell>
          <cell r="V26">
            <v>0</v>
          </cell>
          <cell r="W26">
            <v>1</v>
          </cell>
          <cell r="X26">
            <v>1</v>
          </cell>
          <cell r="Y26"/>
          <cell r="AB26" t="str">
            <v>21970M5</v>
          </cell>
          <cell r="AC26">
            <v>0</v>
          </cell>
          <cell r="AD26">
            <v>0</v>
          </cell>
          <cell r="AE26">
            <v>0</v>
          </cell>
          <cell r="AF26">
            <v>0</v>
          </cell>
          <cell r="AG26">
            <v>1</v>
          </cell>
          <cell r="AH26">
            <v>0</v>
          </cell>
          <cell r="AI26">
            <v>1</v>
          </cell>
          <cell r="AL26" t="str">
            <v>21967R5</v>
          </cell>
          <cell r="AM26">
            <v>0</v>
          </cell>
          <cell r="AN26">
            <v>0</v>
          </cell>
          <cell r="AO26">
            <v>0</v>
          </cell>
          <cell r="AP26">
            <v>0</v>
          </cell>
          <cell r="AQ26">
            <v>0</v>
          </cell>
          <cell r="AR26">
            <v>0</v>
          </cell>
          <cell r="AS26">
            <v>75</v>
          </cell>
        </row>
        <row r="27">
          <cell r="D27" t="str">
            <v>219753M</v>
          </cell>
          <cell r="E27">
            <v>4</v>
          </cell>
          <cell r="F27">
            <v>0</v>
          </cell>
          <cell r="G27">
            <v>0</v>
          </cell>
          <cell r="H27">
            <v>3</v>
          </cell>
          <cell r="I27">
            <v>6</v>
          </cell>
          <cell r="J27">
            <v>0</v>
          </cell>
          <cell r="K27">
            <v>13</v>
          </cell>
          <cell r="Q27" t="str">
            <v>219753M</v>
          </cell>
          <cell r="R27">
            <v>2</v>
          </cell>
          <cell r="S27">
            <v>0</v>
          </cell>
          <cell r="T27">
            <v>1</v>
          </cell>
          <cell r="U27">
            <v>13</v>
          </cell>
          <cell r="V27">
            <v>9</v>
          </cell>
          <cell r="W27">
            <v>0</v>
          </cell>
          <cell r="X27">
            <v>25</v>
          </cell>
          <cell r="AB27" t="str">
            <v>21973MA</v>
          </cell>
          <cell r="AC27">
            <v>0</v>
          </cell>
          <cell r="AD27">
            <v>0</v>
          </cell>
          <cell r="AE27">
            <v>0</v>
          </cell>
          <cell r="AF27">
            <v>4</v>
          </cell>
          <cell r="AG27">
            <v>16</v>
          </cell>
          <cell r="AH27">
            <v>0</v>
          </cell>
          <cell r="AI27">
            <v>20</v>
          </cell>
          <cell r="AL27" t="str">
            <v>2197DMT</v>
          </cell>
          <cell r="AM27">
            <v>21</v>
          </cell>
          <cell r="AN27">
            <v>1</v>
          </cell>
          <cell r="AO27">
            <v>0</v>
          </cell>
          <cell r="AP27">
            <v>65</v>
          </cell>
          <cell r="AQ27">
            <v>100</v>
          </cell>
          <cell r="AR27">
            <v>30</v>
          </cell>
          <cell r="AS27">
            <v>217</v>
          </cell>
        </row>
        <row r="28">
          <cell r="D28" t="str">
            <v>219753M</v>
          </cell>
          <cell r="E28">
            <v>0</v>
          </cell>
          <cell r="F28">
            <v>0</v>
          </cell>
          <cell r="G28">
            <v>0</v>
          </cell>
          <cell r="H28">
            <v>0</v>
          </cell>
          <cell r="I28">
            <v>2</v>
          </cell>
          <cell r="J28">
            <v>0</v>
          </cell>
          <cell r="K28">
            <v>2</v>
          </cell>
          <cell r="Q28" t="str">
            <v>219753M</v>
          </cell>
          <cell r="R28">
            <v>1</v>
          </cell>
          <cell r="S28">
            <v>0</v>
          </cell>
          <cell r="T28">
            <v>0</v>
          </cell>
          <cell r="U28">
            <v>0</v>
          </cell>
          <cell r="V28">
            <v>3</v>
          </cell>
          <cell r="W28">
            <v>0</v>
          </cell>
          <cell r="X28">
            <v>4</v>
          </cell>
          <cell r="Y28" t="str">
            <v>*</v>
          </cell>
          <cell r="AB28" t="str">
            <v>21973MT</v>
          </cell>
          <cell r="AC28">
            <v>0</v>
          </cell>
          <cell r="AD28">
            <v>3</v>
          </cell>
          <cell r="AE28">
            <v>2</v>
          </cell>
          <cell r="AF28">
            <v>14</v>
          </cell>
          <cell r="AG28">
            <v>56</v>
          </cell>
          <cell r="AH28">
            <v>0</v>
          </cell>
          <cell r="AI28">
            <v>75</v>
          </cell>
          <cell r="AL28" t="str">
            <v>2197DM5</v>
          </cell>
          <cell r="AM28">
            <v>6</v>
          </cell>
          <cell r="AN28">
            <v>0</v>
          </cell>
          <cell r="AO28">
            <v>2</v>
          </cell>
          <cell r="AP28">
            <v>20</v>
          </cell>
          <cell r="AQ28">
            <v>80</v>
          </cell>
          <cell r="AR28">
            <v>781</v>
          </cell>
          <cell r="AS28">
            <v>889</v>
          </cell>
        </row>
        <row r="29">
          <cell r="D29" t="str">
            <v>219753M</v>
          </cell>
          <cell r="E29">
            <v>0</v>
          </cell>
          <cell r="F29">
            <v>0</v>
          </cell>
          <cell r="G29">
            <v>0</v>
          </cell>
          <cell r="H29">
            <v>1</v>
          </cell>
          <cell r="I29">
            <v>2</v>
          </cell>
          <cell r="J29">
            <v>0</v>
          </cell>
          <cell r="K29">
            <v>3</v>
          </cell>
          <cell r="Q29" t="str">
            <v>219753M</v>
          </cell>
          <cell r="R29">
            <v>1</v>
          </cell>
          <cell r="S29">
            <v>0</v>
          </cell>
          <cell r="T29">
            <v>0</v>
          </cell>
          <cell r="U29">
            <v>0</v>
          </cell>
          <cell r="V29">
            <v>1</v>
          </cell>
          <cell r="W29">
            <v>0</v>
          </cell>
          <cell r="X29">
            <v>2</v>
          </cell>
          <cell r="Y29"/>
          <cell r="AB29" t="str">
            <v>21973M7</v>
          </cell>
          <cell r="AC29">
            <v>0</v>
          </cell>
          <cell r="AD29">
            <v>2</v>
          </cell>
          <cell r="AE29">
            <v>0</v>
          </cell>
          <cell r="AF29">
            <v>4</v>
          </cell>
          <cell r="AG29">
            <v>46</v>
          </cell>
          <cell r="AH29">
            <v>0</v>
          </cell>
          <cell r="AI29">
            <v>52</v>
          </cell>
          <cell r="AL29" t="str">
            <v>2197DM7</v>
          </cell>
          <cell r="AM29">
            <v>29</v>
          </cell>
          <cell r="AN29">
            <v>1</v>
          </cell>
          <cell r="AO29">
            <v>0</v>
          </cell>
          <cell r="AP29">
            <v>70</v>
          </cell>
          <cell r="AQ29">
            <v>200</v>
          </cell>
          <cell r="AR29">
            <v>200</v>
          </cell>
          <cell r="AS29">
            <v>500</v>
          </cell>
        </row>
        <row r="30">
          <cell r="D30" t="str">
            <v>219753M</v>
          </cell>
          <cell r="E30">
            <v>2</v>
          </cell>
          <cell r="F30">
            <v>0</v>
          </cell>
          <cell r="G30">
            <v>0</v>
          </cell>
          <cell r="H30">
            <v>0</v>
          </cell>
          <cell r="I30">
            <v>0</v>
          </cell>
          <cell r="J30">
            <v>0</v>
          </cell>
          <cell r="K30">
            <v>2</v>
          </cell>
          <cell r="Q30" t="str">
            <v>219753M</v>
          </cell>
          <cell r="R30">
            <v>0</v>
          </cell>
          <cell r="S30">
            <v>0</v>
          </cell>
          <cell r="T30">
            <v>0</v>
          </cell>
          <cell r="U30">
            <v>2</v>
          </cell>
          <cell r="V30">
            <v>4</v>
          </cell>
          <cell r="W30">
            <v>0</v>
          </cell>
          <cell r="X30">
            <v>6</v>
          </cell>
          <cell r="Y30"/>
          <cell r="AB30" t="str">
            <v>21974DM</v>
          </cell>
          <cell r="AC30">
            <v>61</v>
          </cell>
          <cell r="AD30">
            <v>28</v>
          </cell>
          <cell r="AE30">
            <v>3</v>
          </cell>
          <cell r="AF30">
            <v>50</v>
          </cell>
          <cell r="AG30">
            <v>550</v>
          </cell>
          <cell r="AH30">
            <v>260</v>
          </cell>
          <cell r="AI30">
            <v>952</v>
          </cell>
          <cell r="AJ30">
            <v>952</v>
          </cell>
          <cell r="AL30" t="str">
            <v>219713E</v>
          </cell>
          <cell r="AM30">
            <v>0</v>
          </cell>
          <cell r="AN30">
            <v>0</v>
          </cell>
          <cell r="AO30">
            <v>0</v>
          </cell>
          <cell r="AP30">
            <v>1</v>
          </cell>
          <cell r="AQ30">
            <v>1</v>
          </cell>
          <cell r="AR30">
            <v>2</v>
          </cell>
          <cell r="AS30">
            <v>4</v>
          </cell>
        </row>
        <row r="31">
          <cell r="D31" t="str">
            <v>219753M</v>
          </cell>
          <cell r="E31">
            <v>1</v>
          </cell>
          <cell r="F31">
            <v>0</v>
          </cell>
          <cell r="G31">
            <v>0</v>
          </cell>
          <cell r="H31">
            <v>0</v>
          </cell>
          <cell r="I31">
            <v>1</v>
          </cell>
          <cell r="J31">
            <v>0</v>
          </cell>
          <cell r="K31">
            <v>2</v>
          </cell>
          <cell r="Q31" t="str">
            <v>219753M</v>
          </cell>
          <cell r="R31">
            <v>0</v>
          </cell>
          <cell r="S31">
            <v>0</v>
          </cell>
          <cell r="T31">
            <v>0</v>
          </cell>
          <cell r="U31">
            <v>1</v>
          </cell>
          <cell r="V31">
            <v>1</v>
          </cell>
          <cell r="W31">
            <v>0</v>
          </cell>
          <cell r="X31">
            <v>2</v>
          </cell>
          <cell r="Y31"/>
          <cell r="AB31" t="str">
            <v>21974DM</v>
          </cell>
          <cell r="AC31">
            <v>0</v>
          </cell>
          <cell r="AD31">
            <v>5</v>
          </cell>
          <cell r="AE31">
            <v>0</v>
          </cell>
          <cell r="AF31">
            <v>0</v>
          </cell>
          <cell r="AG31">
            <v>0</v>
          </cell>
          <cell r="AH31">
            <v>250</v>
          </cell>
          <cell r="AI31">
            <v>255</v>
          </cell>
          <cell r="AL31" t="str">
            <v>219713J</v>
          </cell>
          <cell r="AM31">
            <v>10</v>
          </cell>
          <cell r="AN31">
            <v>0</v>
          </cell>
          <cell r="AO31">
            <v>1</v>
          </cell>
          <cell r="AP31">
            <v>6</v>
          </cell>
          <cell r="AQ31">
            <v>19</v>
          </cell>
          <cell r="AR31">
            <v>55</v>
          </cell>
          <cell r="AS31">
            <v>91</v>
          </cell>
          <cell r="AT31">
            <v>91</v>
          </cell>
        </row>
        <row r="32">
          <cell r="D32" t="str">
            <v>219753M</v>
          </cell>
          <cell r="E32">
            <v>1</v>
          </cell>
          <cell r="F32">
            <v>0</v>
          </cell>
          <cell r="G32">
            <v>0</v>
          </cell>
          <cell r="H32">
            <v>0</v>
          </cell>
          <cell r="I32">
            <v>1</v>
          </cell>
          <cell r="J32">
            <v>0</v>
          </cell>
          <cell r="K32">
            <v>2</v>
          </cell>
          <cell r="Q32" t="str">
            <v>219753M</v>
          </cell>
          <cell r="R32">
            <v>0</v>
          </cell>
          <cell r="S32">
            <v>0</v>
          </cell>
          <cell r="T32">
            <v>1</v>
          </cell>
          <cell r="U32">
            <v>10</v>
          </cell>
          <cell r="V32">
            <v>0</v>
          </cell>
          <cell r="W32">
            <v>0</v>
          </cell>
          <cell r="X32">
            <v>11</v>
          </cell>
          <cell r="Y32"/>
          <cell r="AB32" t="str">
            <v>219750M</v>
          </cell>
          <cell r="AC32">
            <v>0</v>
          </cell>
          <cell r="AD32">
            <v>0</v>
          </cell>
          <cell r="AE32">
            <v>0</v>
          </cell>
          <cell r="AF32">
            <v>0</v>
          </cell>
          <cell r="AG32">
            <v>0</v>
          </cell>
          <cell r="AH32">
            <v>1</v>
          </cell>
          <cell r="AI32">
            <v>1</v>
          </cell>
          <cell r="AL32" t="str">
            <v>219713J</v>
          </cell>
          <cell r="AM32">
            <v>6</v>
          </cell>
          <cell r="AN32">
            <v>0</v>
          </cell>
          <cell r="AO32">
            <v>0</v>
          </cell>
          <cell r="AP32">
            <v>1</v>
          </cell>
          <cell r="AQ32">
            <v>6</v>
          </cell>
          <cell r="AR32">
            <v>6</v>
          </cell>
          <cell r="AS32">
            <v>19</v>
          </cell>
        </row>
        <row r="33">
          <cell r="D33" t="str">
            <v>219753M</v>
          </cell>
          <cell r="E33">
            <v>0</v>
          </cell>
          <cell r="F33">
            <v>0</v>
          </cell>
          <cell r="G33">
            <v>0</v>
          </cell>
          <cell r="H33">
            <v>2</v>
          </cell>
          <cell r="I33">
            <v>0</v>
          </cell>
          <cell r="J33">
            <v>0</v>
          </cell>
          <cell r="K33">
            <v>2</v>
          </cell>
          <cell r="Q33" t="str">
            <v>21977EJ</v>
          </cell>
          <cell r="R33">
            <v>8</v>
          </cell>
          <cell r="S33">
            <v>0</v>
          </cell>
          <cell r="T33">
            <v>1</v>
          </cell>
          <cell r="U33">
            <v>0</v>
          </cell>
          <cell r="V33">
            <v>1</v>
          </cell>
          <cell r="W33">
            <v>81</v>
          </cell>
          <cell r="X33">
            <v>91</v>
          </cell>
          <cell r="AB33" t="str">
            <v>219753M</v>
          </cell>
          <cell r="AC33">
            <v>0</v>
          </cell>
          <cell r="AD33">
            <v>8</v>
          </cell>
          <cell r="AE33">
            <v>4</v>
          </cell>
          <cell r="AF33">
            <v>23</v>
          </cell>
          <cell r="AG33">
            <v>147</v>
          </cell>
          <cell r="AH33">
            <v>0</v>
          </cell>
          <cell r="AI33">
            <v>182</v>
          </cell>
          <cell r="AJ33">
            <v>182</v>
          </cell>
          <cell r="AL33" t="str">
            <v>219713R</v>
          </cell>
          <cell r="AM33">
            <v>1</v>
          </cell>
          <cell r="AN33">
            <v>0</v>
          </cell>
          <cell r="AO33">
            <v>0</v>
          </cell>
          <cell r="AP33">
            <v>1</v>
          </cell>
          <cell r="AQ33">
            <v>2</v>
          </cell>
          <cell r="AR33">
            <v>6</v>
          </cell>
          <cell r="AS33">
            <v>10</v>
          </cell>
        </row>
        <row r="34">
          <cell r="D34" t="str">
            <v>21977EJ</v>
          </cell>
          <cell r="E34">
            <v>1</v>
          </cell>
          <cell r="F34">
            <v>0</v>
          </cell>
          <cell r="G34">
            <v>0</v>
          </cell>
          <cell r="H34">
            <v>0</v>
          </cell>
          <cell r="I34">
            <v>0</v>
          </cell>
          <cell r="J34">
            <v>5</v>
          </cell>
          <cell r="K34">
            <v>6</v>
          </cell>
          <cell r="Q34" t="str">
            <v>21977EJ</v>
          </cell>
          <cell r="R34">
            <v>0</v>
          </cell>
          <cell r="S34">
            <v>0</v>
          </cell>
          <cell r="T34">
            <v>0</v>
          </cell>
          <cell r="U34">
            <v>0</v>
          </cell>
          <cell r="V34">
            <v>0</v>
          </cell>
          <cell r="W34">
            <v>30</v>
          </cell>
          <cell r="X34">
            <v>30</v>
          </cell>
          <cell r="Y34" t="str">
            <v>*</v>
          </cell>
          <cell r="AB34" t="str">
            <v>219753M</v>
          </cell>
          <cell r="AC34">
            <v>0</v>
          </cell>
          <cell r="AD34">
            <v>3</v>
          </cell>
          <cell r="AE34">
            <v>2</v>
          </cell>
          <cell r="AF34">
            <v>1</v>
          </cell>
          <cell r="AG34">
            <v>29</v>
          </cell>
          <cell r="AH34">
            <v>0</v>
          </cell>
          <cell r="AI34">
            <v>35</v>
          </cell>
          <cell r="AL34" t="str">
            <v>219713T</v>
          </cell>
          <cell r="AM34">
            <v>2</v>
          </cell>
          <cell r="AN34">
            <v>0</v>
          </cell>
          <cell r="AO34">
            <v>0</v>
          </cell>
          <cell r="AP34">
            <v>1</v>
          </cell>
          <cell r="AQ34">
            <v>3</v>
          </cell>
          <cell r="AR34">
            <v>6</v>
          </cell>
          <cell r="AS34">
            <v>12</v>
          </cell>
        </row>
        <row r="35">
          <cell r="D35" t="str">
            <v>21977EJ</v>
          </cell>
          <cell r="E35">
            <v>0</v>
          </cell>
          <cell r="F35">
            <v>0</v>
          </cell>
          <cell r="G35">
            <v>0</v>
          </cell>
          <cell r="H35">
            <v>0</v>
          </cell>
          <cell r="I35">
            <v>0</v>
          </cell>
          <cell r="J35">
            <v>5</v>
          </cell>
          <cell r="K35">
            <v>5</v>
          </cell>
          <cell r="Q35" t="str">
            <v>21977EJ</v>
          </cell>
          <cell r="R35">
            <v>1</v>
          </cell>
          <cell r="S35">
            <v>0</v>
          </cell>
          <cell r="T35">
            <v>0</v>
          </cell>
          <cell r="U35">
            <v>0</v>
          </cell>
          <cell r="V35">
            <v>0</v>
          </cell>
          <cell r="W35">
            <v>1</v>
          </cell>
          <cell r="X35">
            <v>2</v>
          </cell>
          <cell r="Y35"/>
          <cell r="AB35" t="str">
            <v>21977EJ</v>
          </cell>
          <cell r="AC35">
            <v>40</v>
          </cell>
          <cell r="AD35">
            <v>40</v>
          </cell>
          <cell r="AE35">
            <v>60</v>
          </cell>
          <cell r="AF35">
            <v>115</v>
          </cell>
          <cell r="AG35">
            <v>280</v>
          </cell>
          <cell r="AH35">
            <v>220</v>
          </cell>
          <cell r="AI35">
            <v>755</v>
          </cell>
          <cell r="AJ35">
            <v>755</v>
          </cell>
          <cell r="AL35" t="str">
            <v>2197131</v>
          </cell>
          <cell r="AM35">
            <v>0</v>
          </cell>
          <cell r="AN35">
            <v>0</v>
          </cell>
          <cell r="AO35">
            <v>0</v>
          </cell>
          <cell r="AP35">
            <v>0</v>
          </cell>
          <cell r="AQ35">
            <v>1</v>
          </cell>
          <cell r="AR35">
            <v>0</v>
          </cell>
          <cell r="AS35">
            <v>1</v>
          </cell>
        </row>
        <row r="36">
          <cell r="D36" t="str">
            <v>21977EJ</v>
          </cell>
          <cell r="E36">
            <v>1</v>
          </cell>
          <cell r="F36">
            <v>0</v>
          </cell>
          <cell r="G36">
            <v>0</v>
          </cell>
          <cell r="H36">
            <v>0</v>
          </cell>
          <cell r="I36">
            <v>0</v>
          </cell>
          <cell r="J36">
            <v>0</v>
          </cell>
          <cell r="K36">
            <v>1</v>
          </cell>
          <cell r="Q36" t="str">
            <v>21977EJ</v>
          </cell>
          <cell r="R36">
            <v>0</v>
          </cell>
          <cell r="S36">
            <v>0</v>
          </cell>
          <cell r="T36">
            <v>1</v>
          </cell>
          <cell r="U36">
            <v>0</v>
          </cell>
          <cell r="V36">
            <v>0</v>
          </cell>
          <cell r="W36">
            <v>10</v>
          </cell>
          <cell r="X36">
            <v>11</v>
          </cell>
          <cell r="Y36"/>
          <cell r="AB36" t="str">
            <v>21977EJ</v>
          </cell>
          <cell r="AC36">
            <v>30</v>
          </cell>
          <cell r="AD36">
            <v>10</v>
          </cell>
          <cell r="AE36">
            <v>0</v>
          </cell>
          <cell r="AF36">
            <v>15</v>
          </cell>
          <cell r="AG36">
            <v>30</v>
          </cell>
          <cell r="AH36">
            <v>10</v>
          </cell>
          <cell r="AI36">
            <v>95</v>
          </cell>
          <cell r="AL36" t="str">
            <v>2197135</v>
          </cell>
          <cell r="AM36">
            <v>0</v>
          </cell>
          <cell r="AN36">
            <v>0</v>
          </cell>
          <cell r="AO36">
            <v>0</v>
          </cell>
          <cell r="AP36">
            <v>0</v>
          </cell>
          <cell r="AQ36">
            <v>0</v>
          </cell>
          <cell r="AR36">
            <v>1</v>
          </cell>
          <cell r="AS36">
            <v>1</v>
          </cell>
        </row>
        <row r="37">
          <cell r="D37" t="str">
            <v>260971J</v>
          </cell>
          <cell r="E37">
            <v>10</v>
          </cell>
          <cell r="F37">
            <v>0</v>
          </cell>
          <cell r="G37">
            <v>0</v>
          </cell>
          <cell r="H37">
            <v>0</v>
          </cell>
          <cell r="I37">
            <v>0</v>
          </cell>
          <cell r="J37">
            <v>50</v>
          </cell>
          <cell r="K37">
            <v>60</v>
          </cell>
          <cell r="Q37" t="str">
            <v>21977EJ</v>
          </cell>
          <cell r="R37">
            <v>3</v>
          </cell>
          <cell r="S37">
            <v>0</v>
          </cell>
          <cell r="T37">
            <v>0</v>
          </cell>
          <cell r="U37">
            <v>0</v>
          </cell>
          <cell r="V37">
            <v>0</v>
          </cell>
          <cell r="W37">
            <v>40</v>
          </cell>
          <cell r="X37">
            <v>43</v>
          </cell>
          <cell r="Y37"/>
          <cell r="AB37" t="str">
            <v>21977E5</v>
          </cell>
          <cell r="AC37">
            <v>5</v>
          </cell>
          <cell r="AD37">
            <v>10</v>
          </cell>
          <cell r="AE37">
            <v>30</v>
          </cell>
          <cell r="AF37">
            <v>50</v>
          </cell>
          <cell r="AG37">
            <v>100</v>
          </cell>
          <cell r="AH37">
            <v>80</v>
          </cell>
          <cell r="AI37">
            <v>275</v>
          </cell>
          <cell r="AL37" t="str">
            <v>2197137</v>
          </cell>
          <cell r="AM37">
            <v>1</v>
          </cell>
          <cell r="AN37">
            <v>0</v>
          </cell>
          <cell r="AO37">
            <v>1</v>
          </cell>
          <cell r="AP37">
            <v>2</v>
          </cell>
          <cell r="AQ37">
            <v>6</v>
          </cell>
          <cell r="AR37">
            <v>34</v>
          </cell>
          <cell r="AS37">
            <v>44</v>
          </cell>
        </row>
        <row r="38">
          <cell r="D38" t="str">
            <v>260973J</v>
          </cell>
          <cell r="E38">
            <v>5</v>
          </cell>
          <cell r="F38">
            <v>0</v>
          </cell>
          <cell r="G38">
            <v>0</v>
          </cell>
          <cell r="H38">
            <v>0</v>
          </cell>
          <cell r="I38">
            <v>0</v>
          </cell>
          <cell r="J38">
            <v>0</v>
          </cell>
          <cell r="K38">
            <v>5</v>
          </cell>
          <cell r="Q38" t="str">
            <v>21977EJ</v>
          </cell>
          <cell r="R38">
            <v>3</v>
          </cell>
          <cell r="S38">
            <v>0</v>
          </cell>
          <cell r="T38">
            <v>0</v>
          </cell>
          <cell r="U38">
            <v>0</v>
          </cell>
          <cell r="V38">
            <v>0</v>
          </cell>
          <cell r="W38">
            <v>0</v>
          </cell>
          <cell r="X38">
            <v>3</v>
          </cell>
          <cell r="Y38"/>
          <cell r="AB38" t="str">
            <v>21977E7</v>
          </cell>
          <cell r="AC38">
            <v>5</v>
          </cell>
          <cell r="AD38">
            <v>20</v>
          </cell>
          <cell r="AE38">
            <v>30</v>
          </cell>
          <cell r="AF38">
            <v>50</v>
          </cell>
          <cell r="AG38">
            <v>150</v>
          </cell>
          <cell r="AH38">
            <v>130</v>
          </cell>
          <cell r="AI38">
            <v>385</v>
          </cell>
          <cell r="AL38" t="str">
            <v>21973MA</v>
          </cell>
          <cell r="AM38">
            <v>0</v>
          </cell>
          <cell r="AN38">
            <v>0</v>
          </cell>
          <cell r="AO38">
            <v>1</v>
          </cell>
          <cell r="AP38">
            <v>0</v>
          </cell>
          <cell r="AQ38">
            <v>0</v>
          </cell>
          <cell r="AR38">
            <v>0</v>
          </cell>
          <cell r="AS38">
            <v>1</v>
          </cell>
        </row>
        <row r="39">
          <cell r="D39" t="str">
            <v>260982J</v>
          </cell>
          <cell r="E39">
            <v>8</v>
          </cell>
          <cell r="F39">
            <v>10</v>
          </cell>
          <cell r="G39">
            <v>0</v>
          </cell>
          <cell r="H39">
            <v>0</v>
          </cell>
          <cell r="I39">
            <v>0</v>
          </cell>
          <cell r="J39">
            <v>10</v>
          </cell>
          <cell r="K39">
            <v>28</v>
          </cell>
          <cell r="Q39" t="str">
            <v>21977EJ</v>
          </cell>
          <cell r="R39">
            <v>1</v>
          </cell>
          <cell r="S39">
            <v>0</v>
          </cell>
          <cell r="T39">
            <v>0</v>
          </cell>
          <cell r="U39">
            <v>0</v>
          </cell>
          <cell r="V39">
            <v>1</v>
          </cell>
          <cell r="W39">
            <v>0</v>
          </cell>
          <cell r="X39">
            <v>2</v>
          </cell>
          <cell r="Y39"/>
          <cell r="AB39" t="str">
            <v>260961J</v>
          </cell>
          <cell r="AC39">
            <v>0</v>
          </cell>
          <cell r="AD39">
            <v>0</v>
          </cell>
          <cell r="AE39">
            <v>0</v>
          </cell>
          <cell r="AF39">
            <v>-17</v>
          </cell>
          <cell r="AG39">
            <v>0</v>
          </cell>
          <cell r="AH39">
            <v>0</v>
          </cell>
          <cell r="AI39">
            <v>-17</v>
          </cell>
          <cell r="AL39" t="str">
            <v>21973MB</v>
          </cell>
          <cell r="AM39">
            <v>0</v>
          </cell>
          <cell r="AN39">
            <v>0</v>
          </cell>
          <cell r="AO39">
            <v>0</v>
          </cell>
          <cell r="AP39">
            <v>1</v>
          </cell>
          <cell r="AQ39">
            <v>0</v>
          </cell>
          <cell r="AR39">
            <v>0</v>
          </cell>
          <cell r="AS39">
            <v>1</v>
          </cell>
        </row>
        <row r="40">
          <cell r="D40" t="str">
            <v>260993J</v>
          </cell>
          <cell r="E40">
            <v>85</v>
          </cell>
          <cell r="F40">
            <v>30</v>
          </cell>
          <cell r="G40">
            <v>39</v>
          </cell>
          <cell r="H40">
            <v>120</v>
          </cell>
          <cell r="I40">
            <v>130</v>
          </cell>
          <cell r="J40">
            <v>290</v>
          </cell>
          <cell r="K40">
            <v>694</v>
          </cell>
          <cell r="Q40" t="str">
            <v>260971J</v>
          </cell>
          <cell r="R40">
            <v>50</v>
          </cell>
          <cell r="S40">
            <v>10</v>
          </cell>
          <cell r="T40">
            <v>9</v>
          </cell>
          <cell r="U40">
            <v>30</v>
          </cell>
          <cell r="V40">
            <v>15</v>
          </cell>
          <cell r="W40">
            <v>0</v>
          </cell>
          <cell r="X40">
            <v>114</v>
          </cell>
          <cell r="Y40"/>
          <cell r="AB40" t="str">
            <v>260971J</v>
          </cell>
          <cell r="AC40">
            <v>340</v>
          </cell>
          <cell r="AD40">
            <v>20</v>
          </cell>
          <cell r="AE40">
            <v>0</v>
          </cell>
          <cell r="AF40">
            <v>30</v>
          </cell>
          <cell r="AG40">
            <v>30</v>
          </cell>
          <cell r="AH40">
            <v>40</v>
          </cell>
          <cell r="AI40">
            <v>460</v>
          </cell>
          <cell r="AL40" t="str">
            <v>21973MC</v>
          </cell>
          <cell r="AM40">
            <v>0</v>
          </cell>
          <cell r="AN40">
            <v>0</v>
          </cell>
          <cell r="AO40">
            <v>0</v>
          </cell>
          <cell r="AP40">
            <v>0</v>
          </cell>
          <cell r="AQ40">
            <v>1</v>
          </cell>
          <cell r="AR40">
            <v>0</v>
          </cell>
          <cell r="AS40">
            <v>1</v>
          </cell>
        </row>
        <row r="41">
          <cell r="D41" t="str">
            <v>26099DJ</v>
          </cell>
          <cell r="E41">
            <v>5</v>
          </cell>
          <cell r="F41">
            <v>0</v>
          </cell>
          <cell r="G41">
            <v>3</v>
          </cell>
          <cell r="H41">
            <v>0</v>
          </cell>
          <cell r="I41">
            <v>0</v>
          </cell>
          <cell r="J41">
            <v>0</v>
          </cell>
          <cell r="K41">
            <v>8</v>
          </cell>
          <cell r="Q41" t="str">
            <v>260972J</v>
          </cell>
          <cell r="R41">
            <v>0</v>
          </cell>
          <cell r="S41">
            <v>0</v>
          </cell>
          <cell r="T41">
            <v>0</v>
          </cell>
          <cell r="U41">
            <v>5</v>
          </cell>
          <cell r="V41">
            <v>0</v>
          </cell>
          <cell r="W41">
            <v>10</v>
          </cell>
          <cell r="X41">
            <v>15</v>
          </cell>
          <cell r="Y41"/>
          <cell r="AB41" t="str">
            <v>260972J</v>
          </cell>
          <cell r="AC41">
            <v>10</v>
          </cell>
          <cell r="AD41">
            <v>5</v>
          </cell>
          <cell r="AE41">
            <v>36</v>
          </cell>
          <cell r="AF41">
            <v>0</v>
          </cell>
          <cell r="AG41">
            <v>10</v>
          </cell>
          <cell r="AH41">
            <v>10</v>
          </cell>
          <cell r="AI41">
            <v>71</v>
          </cell>
          <cell r="AL41" t="str">
            <v>21973MF</v>
          </cell>
          <cell r="AM41">
            <v>0</v>
          </cell>
          <cell r="AN41">
            <v>0</v>
          </cell>
          <cell r="AO41">
            <v>0</v>
          </cell>
          <cell r="AP41">
            <v>0</v>
          </cell>
          <cell r="AQ41">
            <v>1</v>
          </cell>
          <cell r="AR41">
            <v>0</v>
          </cell>
          <cell r="AS41">
            <v>1</v>
          </cell>
        </row>
        <row r="42">
          <cell r="D42" t="str">
            <v>26099VJ</v>
          </cell>
          <cell r="E42">
            <v>31</v>
          </cell>
          <cell r="F42">
            <v>5</v>
          </cell>
          <cell r="G42">
            <v>6</v>
          </cell>
          <cell r="H42">
            <v>20</v>
          </cell>
          <cell r="I42">
            <v>40</v>
          </cell>
          <cell r="J42">
            <v>30</v>
          </cell>
          <cell r="K42">
            <v>132</v>
          </cell>
          <cell r="Q42" t="str">
            <v>260973J</v>
          </cell>
          <cell r="R42">
            <v>20</v>
          </cell>
          <cell r="S42">
            <v>20</v>
          </cell>
          <cell r="T42">
            <v>0</v>
          </cell>
          <cell r="U42">
            <v>0</v>
          </cell>
          <cell r="V42">
            <v>0</v>
          </cell>
          <cell r="W42">
            <v>0</v>
          </cell>
          <cell r="X42">
            <v>40</v>
          </cell>
          <cell r="Y42"/>
          <cell r="AB42" t="str">
            <v>260973J</v>
          </cell>
          <cell r="AC42">
            <v>15</v>
          </cell>
          <cell r="AD42">
            <v>0</v>
          </cell>
          <cell r="AE42">
            <v>0</v>
          </cell>
          <cell r="AF42">
            <v>10</v>
          </cell>
          <cell r="AG42">
            <v>50</v>
          </cell>
          <cell r="AH42">
            <v>0</v>
          </cell>
          <cell r="AI42">
            <v>75</v>
          </cell>
          <cell r="AL42" t="str">
            <v>21973MT</v>
          </cell>
          <cell r="AM42">
            <v>0</v>
          </cell>
          <cell r="AN42">
            <v>1</v>
          </cell>
          <cell r="AO42">
            <v>1</v>
          </cell>
          <cell r="AP42">
            <v>4</v>
          </cell>
          <cell r="AQ42">
            <v>14</v>
          </cell>
          <cell r="AR42">
            <v>0</v>
          </cell>
          <cell r="AS42">
            <v>20</v>
          </cell>
        </row>
        <row r="43">
          <cell r="D43" t="str">
            <v>2628C2J</v>
          </cell>
          <cell r="E43">
            <v>5</v>
          </cell>
          <cell r="F43">
            <v>0</v>
          </cell>
          <cell r="G43">
            <v>0</v>
          </cell>
          <cell r="H43">
            <v>10</v>
          </cell>
          <cell r="I43">
            <v>0</v>
          </cell>
          <cell r="J43">
            <v>0</v>
          </cell>
          <cell r="K43">
            <v>15</v>
          </cell>
          <cell r="Q43" t="str">
            <v>260981J</v>
          </cell>
          <cell r="R43">
            <v>20</v>
          </cell>
          <cell r="S43">
            <v>0</v>
          </cell>
          <cell r="T43">
            <v>0</v>
          </cell>
          <cell r="U43">
            <v>60</v>
          </cell>
          <cell r="V43">
            <v>20</v>
          </cell>
          <cell r="W43">
            <v>30</v>
          </cell>
          <cell r="X43">
            <v>130</v>
          </cell>
          <cell r="Y43"/>
          <cell r="AB43" t="str">
            <v>260981J</v>
          </cell>
          <cell r="AC43">
            <v>0</v>
          </cell>
          <cell r="AD43">
            <v>20</v>
          </cell>
          <cell r="AE43">
            <v>0</v>
          </cell>
          <cell r="AF43">
            <v>90</v>
          </cell>
          <cell r="AG43">
            <v>30</v>
          </cell>
          <cell r="AH43">
            <v>50</v>
          </cell>
          <cell r="AI43">
            <v>190</v>
          </cell>
          <cell r="AL43" t="str">
            <v>21973M7</v>
          </cell>
          <cell r="AM43">
            <v>0</v>
          </cell>
          <cell r="AN43">
            <v>0</v>
          </cell>
          <cell r="AO43">
            <v>0</v>
          </cell>
          <cell r="AP43">
            <v>1</v>
          </cell>
          <cell r="AQ43">
            <v>6</v>
          </cell>
          <cell r="AR43">
            <v>0</v>
          </cell>
          <cell r="AS43">
            <v>7</v>
          </cell>
        </row>
        <row r="44">
          <cell r="D44" t="str">
            <v>2628C7J</v>
          </cell>
          <cell r="E44">
            <v>225</v>
          </cell>
          <cell r="F44">
            <v>0</v>
          </cell>
          <cell r="G44">
            <v>0</v>
          </cell>
          <cell r="H44">
            <v>0</v>
          </cell>
          <cell r="I44">
            <v>0</v>
          </cell>
          <cell r="J44">
            <v>0</v>
          </cell>
          <cell r="K44">
            <v>225</v>
          </cell>
          <cell r="Q44" t="str">
            <v>260982J</v>
          </cell>
          <cell r="R44">
            <v>30</v>
          </cell>
          <cell r="S44">
            <v>37</v>
          </cell>
          <cell r="T44">
            <v>0</v>
          </cell>
          <cell r="U44">
            <v>40</v>
          </cell>
          <cell r="V44">
            <v>0</v>
          </cell>
          <cell r="W44">
            <v>40</v>
          </cell>
          <cell r="X44">
            <v>147</v>
          </cell>
          <cell r="Y44"/>
          <cell r="AB44" t="str">
            <v>260982J</v>
          </cell>
          <cell r="AC44">
            <v>60</v>
          </cell>
          <cell r="AD44">
            <v>50</v>
          </cell>
          <cell r="AE44">
            <v>51</v>
          </cell>
          <cell r="AF44">
            <v>70</v>
          </cell>
          <cell r="AG44">
            <v>50</v>
          </cell>
          <cell r="AH44">
            <v>83</v>
          </cell>
          <cell r="AI44">
            <v>364</v>
          </cell>
          <cell r="AL44" t="str">
            <v>21974BM</v>
          </cell>
          <cell r="AM44">
            <v>0</v>
          </cell>
          <cell r="AN44">
            <v>5</v>
          </cell>
          <cell r="AO44">
            <v>0</v>
          </cell>
          <cell r="AP44">
            <v>0</v>
          </cell>
          <cell r="AQ44">
            <v>0</v>
          </cell>
          <cell r="AR44">
            <v>1</v>
          </cell>
          <cell r="AS44">
            <v>6</v>
          </cell>
          <cell r="AT44">
            <v>6</v>
          </cell>
        </row>
        <row r="45">
          <cell r="D45" t="str">
            <v>2628F2J</v>
          </cell>
          <cell r="E45">
            <v>5</v>
          </cell>
          <cell r="F45">
            <v>10</v>
          </cell>
          <cell r="G45">
            <v>0</v>
          </cell>
          <cell r="H45">
            <v>25</v>
          </cell>
          <cell r="I45">
            <v>140</v>
          </cell>
          <cell r="J45">
            <v>20</v>
          </cell>
          <cell r="K45">
            <v>200</v>
          </cell>
          <cell r="Q45" t="str">
            <v>260993J</v>
          </cell>
          <cell r="R45">
            <v>0</v>
          </cell>
          <cell r="S45">
            <v>0</v>
          </cell>
          <cell r="T45">
            <v>0</v>
          </cell>
          <cell r="U45">
            <v>0</v>
          </cell>
          <cell r="V45">
            <v>0</v>
          </cell>
          <cell r="W45">
            <v>1</v>
          </cell>
          <cell r="X45">
            <v>1</v>
          </cell>
          <cell r="Y45"/>
          <cell r="AB45" t="str">
            <v>260993J</v>
          </cell>
          <cell r="AC45">
            <v>0</v>
          </cell>
          <cell r="AD45">
            <v>0</v>
          </cell>
          <cell r="AE45">
            <v>0</v>
          </cell>
          <cell r="AF45">
            <v>0</v>
          </cell>
          <cell r="AG45">
            <v>40</v>
          </cell>
          <cell r="AH45">
            <v>0</v>
          </cell>
          <cell r="AI45">
            <v>40</v>
          </cell>
          <cell r="AL45" t="str">
            <v>21974DM</v>
          </cell>
          <cell r="AM45">
            <v>62</v>
          </cell>
          <cell r="AN45">
            <v>8</v>
          </cell>
          <cell r="AO45">
            <v>2</v>
          </cell>
          <cell r="AP45">
            <v>155</v>
          </cell>
          <cell r="AQ45">
            <v>400</v>
          </cell>
          <cell r="AR45">
            <v>1812</v>
          </cell>
          <cell r="AS45">
            <v>2439</v>
          </cell>
          <cell r="AT45">
            <v>2439</v>
          </cell>
        </row>
        <row r="46">
          <cell r="D46" t="str">
            <v>2628F7J</v>
          </cell>
          <cell r="E46">
            <v>40</v>
          </cell>
          <cell r="F46">
            <v>0</v>
          </cell>
          <cell r="G46">
            <v>0</v>
          </cell>
          <cell r="H46">
            <v>0</v>
          </cell>
          <cell r="I46">
            <v>0</v>
          </cell>
          <cell r="J46">
            <v>35</v>
          </cell>
          <cell r="K46">
            <v>75</v>
          </cell>
          <cell r="Q46" t="str">
            <v>26099DJ</v>
          </cell>
          <cell r="R46">
            <v>5</v>
          </cell>
          <cell r="S46">
            <v>0</v>
          </cell>
          <cell r="T46">
            <v>0</v>
          </cell>
          <cell r="U46">
            <v>1</v>
          </cell>
          <cell r="V46">
            <v>0</v>
          </cell>
          <cell r="W46">
            <v>3</v>
          </cell>
          <cell r="X46">
            <v>9</v>
          </cell>
          <cell r="Y46"/>
          <cell r="AB46" t="str">
            <v>2621486</v>
          </cell>
          <cell r="AC46">
            <v>0</v>
          </cell>
          <cell r="AD46">
            <v>13</v>
          </cell>
          <cell r="AE46">
            <v>0</v>
          </cell>
          <cell r="AF46">
            <v>0</v>
          </cell>
          <cell r="AG46">
            <v>0</v>
          </cell>
          <cell r="AH46">
            <v>0</v>
          </cell>
          <cell r="AI46">
            <v>13</v>
          </cell>
          <cell r="AL46" t="str">
            <v>21974DM</v>
          </cell>
          <cell r="AM46">
            <v>6</v>
          </cell>
          <cell r="AN46">
            <v>6</v>
          </cell>
          <cell r="AO46">
            <v>0</v>
          </cell>
          <cell r="AP46">
            <v>0</v>
          </cell>
          <cell r="AQ46">
            <v>20</v>
          </cell>
          <cell r="AR46">
            <v>801</v>
          </cell>
          <cell r="AS46">
            <v>833</v>
          </cell>
        </row>
        <row r="47">
          <cell r="D47" t="str">
            <v>2628G1J</v>
          </cell>
          <cell r="E47">
            <v>0</v>
          </cell>
          <cell r="F47">
            <v>5</v>
          </cell>
          <cell r="G47">
            <v>0</v>
          </cell>
          <cell r="H47">
            <v>20</v>
          </cell>
          <cell r="I47">
            <v>20</v>
          </cell>
          <cell r="J47">
            <v>0</v>
          </cell>
          <cell r="K47">
            <v>45</v>
          </cell>
          <cell r="Q47" t="str">
            <v>2628C7J</v>
          </cell>
          <cell r="R47">
            <v>10</v>
          </cell>
          <cell r="S47">
            <v>5</v>
          </cell>
          <cell r="T47">
            <v>0</v>
          </cell>
          <cell r="U47">
            <v>10</v>
          </cell>
          <cell r="V47">
            <v>21</v>
          </cell>
          <cell r="W47">
            <v>0</v>
          </cell>
          <cell r="X47">
            <v>46</v>
          </cell>
          <cell r="Y47"/>
          <cell r="AB47" t="str">
            <v>2626G5J</v>
          </cell>
          <cell r="AC47">
            <v>1</v>
          </cell>
          <cell r="AD47">
            <v>0</v>
          </cell>
          <cell r="AE47">
            <v>0</v>
          </cell>
          <cell r="AF47">
            <v>0</v>
          </cell>
          <cell r="AG47">
            <v>0</v>
          </cell>
          <cell r="AH47">
            <v>0</v>
          </cell>
          <cell r="AI47">
            <v>1</v>
          </cell>
          <cell r="AL47" t="str">
            <v>219750L</v>
          </cell>
          <cell r="AM47">
            <v>0</v>
          </cell>
          <cell r="AN47">
            <v>0</v>
          </cell>
          <cell r="AO47">
            <v>0</v>
          </cell>
          <cell r="AP47">
            <v>0</v>
          </cell>
          <cell r="AQ47">
            <v>1</v>
          </cell>
          <cell r="AR47">
            <v>0</v>
          </cell>
          <cell r="AS47">
            <v>1</v>
          </cell>
          <cell r="AT47">
            <v>1</v>
          </cell>
        </row>
        <row r="48">
          <cell r="D48" t="str">
            <v>2628G2J</v>
          </cell>
          <cell r="E48">
            <v>0</v>
          </cell>
          <cell r="F48">
            <v>0</v>
          </cell>
          <cell r="G48">
            <v>0</v>
          </cell>
          <cell r="H48">
            <v>35</v>
          </cell>
          <cell r="I48">
            <v>10</v>
          </cell>
          <cell r="J48">
            <v>35</v>
          </cell>
          <cell r="K48">
            <v>80</v>
          </cell>
          <cell r="Q48" t="str">
            <v>2628F2J</v>
          </cell>
          <cell r="R48">
            <v>5</v>
          </cell>
          <cell r="S48">
            <v>2</v>
          </cell>
          <cell r="T48">
            <v>0</v>
          </cell>
          <cell r="U48">
            <v>20</v>
          </cell>
          <cell r="V48">
            <v>0</v>
          </cell>
          <cell r="W48">
            <v>0</v>
          </cell>
          <cell r="X48">
            <v>27</v>
          </cell>
          <cell r="Y48"/>
          <cell r="AB48" t="str">
            <v>2626L0J</v>
          </cell>
          <cell r="AC48">
            <v>1</v>
          </cell>
          <cell r="AD48">
            <v>0</v>
          </cell>
          <cell r="AE48">
            <v>0</v>
          </cell>
          <cell r="AF48">
            <v>0</v>
          </cell>
          <cell r="AG48">
            <v>0</v>
          </cell>
          <cell r="AH48">
            <v>0</v>
          </cell>
          <cell r="AI48">
            <v>1</v>
          </cell>
          <cell r="AL48" t="str">
            <v>219750M</v>
          </cell>
          <cell r="AM48">
            <v>0</v>
          </cell>
          <cell r="AN48">
            <v>0</v>
          </cell>
          <cell r="AO48">
            <v>0</v>
          </cell>
          <cell r="AP48">
            <v>0</v>
          </cell>
          <cell r="AQ48">
            <v>1</v>
          </cell>
          <cell r="AR48">
            <v>0</v>
          </cell>
          <cell r="AS48">
            <v>1</v>
          </cell>
        </row>
        <row r="49">
          <cell r="D49" t="str">
            <v>2628IAJ</v>
          </cell>
          <cell r="E49">
            <v>40</v>
          </cell>
          <cell r="F49">
            <v>20</v>
          </cell>
          <cell r="G49">
            <v>0</v>
          </cell>
          <cell r="H49">
            <v>0</v>
          </cell>
          <cell r="I49">
            <v>0</v>
          </cell>
          <cell r="J49">
            <v>700</v>
          </cell>
          <cell r="K49">
            <v>760</v>
          </cell>
          <cell r="Q49" t="str">
            <v>2628F7J</v>
          </cell>
          <cell r="R49">
            <v>20</v>
          </cell>
          <cell r="S49">
            <v>0</v>
          </cell>
          <cell r="T49">
            <v>0</v>
          </cell>
          <cell r="U49">
            <v>0</v>
          </cell>
          <cell r="V49">
            <v>0</v>
          </cell>
          <cell r="W49">
            <v>25</v>
          </cell>
          <cell r="X49">
            <v>45</v>
          </cell>
          <cell r="Y49"/>
          <cell r="AB49" t="str">
            <v>2626L5J</v>
          </cell>
          <cell r="AC49">
            <v>1</v>
          </cell>
          <cell r="AD49">
            <v>0</v>
          </cell>
          <cell r="AE49">
            <v>0</v>
          </cell>
          <cell r="AF49">
            <v>0</v>
          </cell>
          <cell r="AG49">
            <v>0</v>
          </cell>
          <cell r="AH49">
            <v>0</v>
          </cell>
          <cell r="AI49">
            <v>1</v>
          </cell>
          <cell r="AL49" t="str">
            <v>219753M</v>
          </cell>
          <cell r="AM49">
            <v>0</v>
          </cell>
          <cell r="AN49">
            <v>6</v>
          </cell>
          <cell r="AO49">
            <v>5</v>
          </cell>
          <cell r="AP49">
            <v>9</v>
          </cell>
          <cell r="AQ49">
            <v>37</v>
          </cell>
          <cell r="AR49">
            <v>0</v>
          </cell>
          <cell r="AS49">
            <v>57</v>
          </cell>
          <cell r="AT49">
            <v>57</v>
          </cell>
        </row>
        <row r="50">
          <cell r="D50" t="str">
            <v>2628J2J</v>
          </cell>
          <cell r="E50">
            <v>10</v>
          </cell>
          <cell r="F50">
            <v>10</v>
          </cell>
          <cell r="G50">
            <v>0</v>
          </cell>
          <cell r="H50">
            <v>30</v>
          </cell>
          <cell r="I50">
            <v>100</v>
          </cell>
          <cell r="J50">
            <v>0</v>
          </cell>
          <cell r="K50">
            <v>150</v>
          </cell>
          <cell r="Q50" t="str">
            <v>2628G1E</v>
          </cell>
          <cell r="R50">
            <v>1</v>
          </cell>
          <cell r="S50">
            <v>0</v>
          </cell>
          <cell r="T50">
            <v>0</v>
          </cell>
          <cell r="U50">
            <v>0</v>
          </cell>
          <cell r="V50">
            <v>0</v>
          </cell>
          <cell r="W50">
            <v>0</v>
          </cell>
          <cell r="X50">
            <v>1</v>
          </cell>
          <cell r="Y50"/>
          <cell r="AB50" t="str">
            <v>2628C1J</v>
          </cell>
          <cell r="AC50">
            <v>23</v>
          </cell>
          <cell r="AD50">
            <v>0</v>
          </cell>
          <cell r="AE50">
            <v>0</v>
          </cell>
          <cell r="AF50">
            <v>10</v>
          </cell>
          <cell r="AG50">
            <v>0</v>
          </cell>
          <cell r="AH50">
            <v>10</v>
          </cell>
          <cell r="AI50">
            <v>43</v>
          </cell>
          <cell r="AL50" t="str">
            <v>219753M</v>
          </cell>
          <cell r="AM50">
            <v>0</v>
          </cell>
          <cell r="AN50">
            <v>5</v>
          </cell>
          <cell r="AO50">
            <v>3</v>
          </cell>
          <cell r="AP50">
            <v>3</v>
          </cell>
          <cell r="AQ50">
            <v>15</v>
          </cell>
          <cell r="AR50">
            <v>0</v>
          </cell>
          <cell r="AS50">
            <v>26</v>
          </cell>
        </row>
        <row r="51">
          <cell r="D51" t="str">
            <v>2628J7J</v>
          </cell>
          <cell r="E51">
            <v>500</v>
          </cell>
          <cell r="F51">
            <v>50</v>
          </cell>
          <cell r="G51">
            <v>0</v>
          </cell>
          <cell r="H51">
            <v>100</v>
          </cell>
          <cell r="I51">
            <v>700</v>
          </cell>
          <cell r="J51">
            <v>0</v>
          </cell>
          <cell r="K51">
            <v>1350</v>
          </cell>
          <cell r="Q51" t="str">
            <v>2628G1J</v>
          </cell>
          <cell r="R51">
            <v>0</v>
          </cell>
          <cell r="S51">
            <v>0</v>
          </cell>
          <cell r="T51">
            <v>8</v>
          </cell>
          <cell r="U51">
            <v>0</v>
          </cell>
          <cell r="V51">
            <v>0</v>
          </cell>
          <cell r="W51">
            <v>3</v>
          </cell>
          <cell r="X51">
            <v>11</v>
          </cell>
          <cell r="Y51"/>
          <cell r="AB51" t="str">
            <v>2628C2J</v>
          </cell>
          <cell r="AC51">
            <v>0</v>
          </cell>
          <cell r="AD51">
            <v>0</v>
          </cell>
          <cell r="AE51">
            <v>0</v>
          </cell>
          <cell r="AF51">
            <v>3</v>
          </cell>
          <cell r="AG51">
            <v>3</v>
          </cell>
          <cell r="AH51">
            <v>0</v>
          </cell>
          <cell r="AI51">
            <v>6</v>
          </cell>
          <cell r="AL51" t="str">
            <v>21977EJ</v>
          </cell>
          <cell r="AM51">
            <v>27</v>
          </cell>
          <cell r="AN51">
            <v>10</v>
          </cell>
          <cell r="AO51">
            <v>2</v>
          </cell>
          <cell r="AP51">
            <v>100</v>
          </cell>
          <cell r="AQ51">
            <v>131</v>
          </cell>
          <cell r="AR51">
            <v>290</v>
          </cell>
          <cell r="AS51">
            <v>560</v>
          </cell>
          <cell r="AT51">
            <v>560</v>
          </cell>
        </row>
        <row r="52">
          <cell r="D52" t="str">
            <v>2629H2J</v>
          </cell>
          <cell r="E52">
            <v>0</v>
          </cell>
          <cell r="F52">
            <v>0</v>
          </cell>
          <cell r="G52">
            <v>0</v>
          </cell>
          <cell r="H52">
            <v>12</v>
          </cell>
          <cell r="I52">
            <v>10</v>
          </cell>
          <cell r="J52">
            <v>35</v>
          </cell>
          <cell r="K52">
            <v>57</v>
          </cell>
          <cell r="Q52" t="str">
            <v>2628IAJ</v>
          </cell>
          <cell r="R52">
            <v>45</v>
          </cell>
          <cell r="S52">
            <v>10</v>
          </cell>
          <cell r="T52">
            <v>6</v>
          </cell>
          <cell r="U52">
            <v>0</v>
          </cell>
          <cell r="V52">
            <v>0</v>
          </cell>
          <cell r="W52">
            <v>0</v>
          </cell>
          <cell r="X52">
            <v>61</v>
          </cell>
          <cell r="Y52"/>
          <cell r="AB52" t="str">
            <v>2628F1J</v>
          </cell>
          <cell r="AC52">
            <v>0</v>
          </cell>
          <cell r="AD52">
            <v>0</v>
          </cell>
          <cell r="AE52">
            <v>2</v>
          </cell>
          <cell r="AF52">
            <v>30</v>
          </cell>
          <cell r="AG52">
            <v>78</v>
          </cell>
          <cell r="AH52">
            <v>83</v>
          </cell>
          <cell r="AI52">
            <v>193</v>
          </cell>
          <cell r="AL52" t="str">
            <v>21977EJ</v>
          </cell>
          <cell r="AM52">
            <v>0</v>
          </cell>
          <cell r="AN52">
            <v>0</v>
          </cell>
          <cell r="AO52">
            <v>2</v>
          </cell>
          <cell r="AP52">
            <v>0</v>
          </cell>
          <cell r="AQ52">
            <v>0</v>
          </cell>
          <cell r="AR52">
            <v>30</v>
          </cell>
          <cell r="AS52">
            <v>32</v>
          </cell>
        </row>
        <row r="53">
          <cell r="D53" t="str">
            <v>2629H7J</v>
          </cell>
          <cell r="E53">
            <v>5</v>
          </cell>
          <cell r="F53">
            <v>1</v>
          </cell>
          <cell r="G53">
            <v>0</v>
          </cell>
          <cell r="H53">
            <v>12</v>
          </cell>
          <cell r="I53">
            <v>0</v>
          </cell>
          <cell r="J53">
            <v>15</v>
          </cell>
          <cell r="K53">
            <v>33</v>
          </cell>
          <cell r="Q53" t="str">
            <v>2628J2J</v>
          </cell>
          <cell r="R53">
            <v>5</v>
          </cell>
          <cell r="S53">
            <v>0</v>
          </cell>
          <cell r="T53">
            <v>0</v>
          </cell>
          <cell r="U53">
            <v>85</v>
          </cell>
          <cell r="V53">
            <v>0</v>
          </cell>
          <cell r="W53">
            <v>1</v>
          </cell>
          <cell r="X53">
            <v>91</v>
          </cell>
          <cell r="Y53"/>
          <cell r="AB53" t="str">
            <v>2628F2J</v>
          </cell>
          <cell r="AC53">
            <v>14</v>
          </cell>
          <cell r="AD53">
            <v>5</v>
          </cell>
          <cell r="AE53">
            <v>0</v>
          </cell>
          <cell r="AF53">
            <v>5</v>
          </cell>
          <cell r="AG53">
            <v>37</v>
          </cell>
          <cell r="AH53">
            <v>28</v>
          </cell>
          <cell r="AI53">
            <v>89</v>
          </cell>
          <cell r="AL53" t="str">
            <v>21977ER</v>
          </cell>
          <cell r="AM53">
            <v>10</v>
          </cell>
          <cell r="AN53">
            <v>0</v>
          </cell>
          <cell r="AO53">
            <v>0</v>
          </cell>
          <cell r="AP53">
            <v>50</v>
          </cell>
          <cell r="AQ53">
            <v>30</v>
          </cell>
          <cell r="AR53">
            <v>40</v>
          </cell>
          <cell r="AS53">
            <v>130</v>
          </cell>
        </row>
        <row r="54">
          <cell r="D54" t="str">
            <v>26474AJ</v>
          </cell>
          <cell r="E54">
            <v>10</v>
          </cell>
          <cell r="F54">
            <v>0</v>
          </cell>
          <cell r="G54">
            <v>0</v>
          </cell>
          <cell r="H54">
            <v>0</v>
          </cell>
          <cell r="I54">
            <v>0</v>
          </cell>
          <cell r="J54">
            <v>15</v>
          </cell>
          <cell r="K54">
            <v>25</v>
          </cell>
          <cell r="Q54" t="str">
            <v>2629H2J</v>
          </cell>
          <cell r="R54">
            <v>0</v>
          </cell>
          <cell r="S54">
            <v>3</v>
          </cell>
          <cell r="T54">
            <v>0</v>
          </cell>
          <cell r="U54">
            <v>0</v>
          </cell>
          <cell r="V54">
            <v>0</v>
          </cell>
          <cell r="W54">
            <v>1</v>
          </cell>
          <cell r="X54">
            <v>4</v>
          </cell>
          <cell r="Y54"/>
          <cell r="AB54" t="str">
            <v>2628G1E</v>
          </cell>
          <cell r="AC54">
            <v>6</v>
          </cell>
          <cell r="AD54">
            <v>0</v>
          </cell>
          <cell r="AE54">
            <v>0</v>
          </cell>
          <cell r="AF54">
            <v>0</v>
          </cell>
          <cell r="AG54">
            <v>0</v>
          </cell>
          <cell r="AH54">
            <v>1</v>
          </cell>
          <cell r="AI54">
            <v>7</v>
          </cell>
          <cell r="AL54" t="str">
            <v>21977ET</v>
          </cell>
          <cell r="AM54">
            <v>10</v>
          </cell>
          <cell r="AN54">
            <v>10</v>
          </cell>
          <cell r="AO54">
            <v>0</v>
          </cell>
          <cell r="AP54">
            <v>50</v>
          </cell>
          <cell r="AQ54">
            <v>100</v>
          </cell>
          <cell r="AR54">
            <v>70</v>
          </cell>
          <cell r="AS54">
            <v>240</v>
          </cell>
        </row>
        <row r="55">
          <cell r="D55" t="str">
            <v>26476AJ</v>
          </cell>
          <cell r="E55">
            <v>5</v>
          </cell>
          <cell r="F55">
            <v>0</v>
          </cell>
          <cell r="G55">
            <v>0</v>
          </cell>
          <cell r="H55">
            <v>0</v>
          </cell>
          <cell r="I55">
            <v>0</v>
          </cell>
          <cell r="J55">
            <v>17</v>
          </cell>
          <cell r="K55">
            <v>22</v>
          </cell>
          <cell r="Q55" t="str">
            <v>2629H7J</v>
          </cell>
          <cell r="R55">
            <v>6</v>
          </cell>
          <cell r="S55">
            <v>0</v>
          </cell>
          <cell r="T55">
            <v>0</v>
          </cell>
          <cell r="U55">
            <v>0</v>
          </cell>
          <cell r="V55">
            <v>0</v>
          </cell>
          <cell r="W55">
            <v>0</v>
          </cell>
          <cell r="X55">
            <v>6</v>
          </cell>
          <cell r="Y55"/>
          <cell r="AB55" t="str">
            <v>2628G1J</v>
          </cell>
          <cell r="AC55">
            <v>27</v>
          </cell>
          <cell r="AD55">
            <v>0</v>
          </cell>
          <cell r="AE55">
            <v>0</v>
          </cell>
          <cell r="AF55">
            <v>0</v>
          </cell>
          <cell r="AG55">
            <v>1</v>
          </cell>
          <cell r="AH55">
            <v>40</v>
          </cell>
          <cell r="AI55">
            <v>68</v>
          </cell>
          <cell r="AL55" t="str">
            <v>21977E1</v>
          </cell>
          <cell r="AM55">
            <v>1</v>
          </cell>
          <cell r="AN55">
            <v>0</v>
          </cell>
          <cell r="AO55">
            <v>0</v>
          </cell>
          <cell r="AP55">
            <v>0</v>
          </cell>
          <cell r="AQ55">
            <v>0</v>
          </cell>
          <cell r="AR55">
            <v>0</v>
          </cell>
          <cell r="AS55">
            <v>1</v>
          </cell>
        </row>
        <row r="56">
          <cell r="D56" t="str">
            <v>26478AJ</v>
          </cell>
          <cell r="E56">
            <v>6</v>
          </cell>
          <cell r="F56">
            <v>0</v>
          </cell>
          <cell r="G56">
            <v>0</v>
          </cell>
          <cell r="H56">
            <v>11</v>
          </cell>
          <cell r="I56">
            <v>0</v>
          </cell>
          <cell r="J56">
            <v>22</v>
          </cell>
          <cell r="K56">
            <v>39</v>
          </cell>
          <cell r="Q56" t="str">
            <v>26474AJ</v>
          </cell>
          <cell r="R56">
            <v>20</v>
          </cell>
          <cell r="S56">
            <v>2</v>
          </cell>
          <cell r="T56">
            <v>0</v>
          </cell>
          <cell r="U56">
            <v>0</v>
          </cell>
          <cell r="V56">
            <v>15</v>
          </cell>
          <cell r="W56">
            <v>15</v>
          </cell>
          <cell r="X56">
            <v>52</v>
          </cell>
          <cell r="Y56"/>
          <cell r="AB56" t="str">
            <v>2628G2E</v>
          </cell>
          <cell r="AC56">
            <v>1</v>
          </cell>
          <cell r="AD56">
            <v>0</v>
          </cell>
          <cell r="AE56">
            <v>0</v>
          </cell>
          <cell r="AF56">
            <v>0</v>
          </cell>
          <cell r="AG56">
            <v>0</v>
          </cell>
          <cell r="AH56">
            <v>0</v>
          </cell>
          <cell r="AI56">
            <v>1</v>
          </cell>
          <cell r="AL56" t="str">
            <v>21977E5</v>
          </cell>
          <cell r="AM56">
            <v>1</v>
          </cell>
          <cell r="AN56">
            <v>0</v>
          </cell>
          <cell r="AO56">
            <v>0</v>
          </cell>
          <cell r="AP56">
            <v>0</v>
          </cell>
          <cell r="AQ56">
            <v>0</v>
          </cell>
          <cell r="AR56">
            <v>30</v>
          </cell>
          <cell r="AS56">
            <v>31</v>
          </cell>
        </row>
        <row r="57">
          <cell r="D57" t="str">
            <v>26478AJ</v>
          </cell>
          <cell r="E57">
            <v>1</v>
          </cell>
          <cell r="F57">
            <v>0</v>
          </cell>
          <cell r="G57">
            <v>0</v>
          </cell>
          <cell r="H57">
            <v>1</v>
          </cell>
          <cell r="I57">
            <v>0</v>
          </cell>
          <cell r="J57">
            <v>2</v>
          </cell>
          <cell r="K57">
            <v>4</v>
          </cell>
          <cell r="Q57" t="str">
            <v>26476AJ</v>
          </cell>
          <cell r="R57">
            <v>0</v>
          </cell>
          <cell r="S57">
            <v>0</v>
          </cell>
          <cell r="T57">
            <v>0</v>
          </cell>
          <cell r="U57">
            <v>0</v>
          </cell>
          <cell r="V57">
            <v>0</v>
          </cell>
          <cell r="W57">
            <v>6</v>
          </cell>
          <cell r="X57">
            <v>6</v>
          </cell>
          <cell r="Y57"/>
          <cell r="AB57" t="str">
            <v>2628G2J</v>
          </cell>
          <cell r="AC57">
            <v>0</v>
          </cell>
          <cell r="AD57">
            <v>1</v>
          </cell>
          <cell r="AE57">
            <v>0</v>
          </cell>
          <cell r="AF57">
            <v>0</v>
          </cell>
          <cell r="AG57">
            <v>20</v>
          </cell>
          <cell r="AH57">
            <v>6</v>
          </cell>
          <cell r="AI57">
            <v>27</v>
          </cell>
          <cell r="AL57" t="str">
            <v>21977E7</v>
          </cell>
          <cell r="AM57">
            <v>5</v>
          </cell>
          <cell r="AN57">
            <v>0</v>
          </cell>
          <cell r="AO57">
            <v>0</v>
          </cell>
          <cell r="AP57">
            <v>0</v>
          </cell>
          <cell r="AQ57">
            <v>0</v>
          </cell>
          <cell r="AR57">
            <v>120</v>
          </cell>
          <cell r="AS57">
            <v>125</v>
          </cell>
        </row>
        <row r="58">
          <cell r="D58" t="str">
            <v>26478AJ</v>
          </cell>
          <cell r="E58">
            <v>5</v>
          </cell>
          <cell r="F58">
            <v>0</v>
          </cell>
          <cell r="G58">
            <v>0</v>
          </cell>
          <cell r="H58">
            <v>10</v>
          </cell>
          <cell r="I58">
            <v>0</v>
          </cell>
          <cell r="J58">
            <v>20</v>
          </cell>
          <cell r="K58">
            <v>35</v>
          </cell>
          <cell r="Q58" t="str">
            <v>26478AJ</v>
          </cell>
          <cell r="R58">
            <v>5</v>
          </cell>
          <cell r="S58">
            <v>3</v>
          </cell>
          <cell r="T58">
            <v>0</v>
          </cell>
          <cell r="U58">
            <v>0</v>
          </cell>
          <cell r="V58">
            <v>0</v>
          </cell>
          <cell r="W58">
            <v>15</v>
          </cell>
          <cell r="X58">
            <v>23</v>
          </cell>
          <cell r="Y58"/>
          <cell r="AB58" t="str">
            <v>2628J1J</v>
          </cell>
          <cell r="AC58">
            <v>0</v>
          </cell>
          <cell r="AD58">
            <v>20</v>
          </cell>
          <cell r="AE58">
            <v>0</v>
          </cell>
          <cell r="AF58">
            <v>110</v>
          </cell>
          <cell r="AG58">
            <v>411</v>
          </cell>
          <cell r="AH58">
            <v>0</v>
          </cell>
          <cell r="AI58">
            <v>541</v>
          </cell>
          <cell r="AL58" t="str">
            <v>21977E9</v>
          </cell>
          <cell r="AM58">
            <v>0</v>
          </cell>
          <cell r="AN58">
            <v>0</v>
          </cell>
          <cell r="AO58">
            <v>0</v>
          </cell>
          <cell r="AP58">
            <v>0</v>
          </cell>
          <cell r="AQ58">
            <v>1</v>
          </cell>
          <cell r="AR58">
            <v>0</v>
          </cell>
          <cell r="AS58">
            <v>1</v>
          </cell>
        </row>
        <row r="59">
          <cell r="D59" t="str">
            <v>26479AJ</v>
          </cell>
          <cell r="E59">
            <v>27</v>
          </cell>
          <cell r="F59">
            <v>2</v>
          </cell>
          <cell r="G59">
            <v>0</v>
          </cell>
          <cell r="H59">
            <v>25</v>
          </cell>
          <cell r="I59">
            <v>20</v>
          </cell>
          <cell r="J59">
            <v>30</v>
          </cell>
          <cell r="K59">
            <v>104</v>
          </cell>
          <cell r="Q59" t="str">
            <v>26479AJ</v>
          </cell>
          <cell r="R59">
            <v>0</v>
          </cell>
          <cell r="S59">
            <v>0</v>
          </cell>
          <cell r="T59">
            <v>10</v>
          </cell>
          <cell r="U59">
            <v>0</v>
          </cell>
          <cell r="V59">
            <v>0</v>
          </cell>
          <cell r="W59">
            <v>15</v>
          </cell>
          <cell r="X59">
            <v>25</v>
          </cell>
          <cell r="Y59"/>
          <cell r="AB59" t="str">
            <v>2628J2J</v>
          </cell>
          <cell r="AC59">
            <v>0</v>
          </cell>
          <cell r="AD59">
            <v>0</v>
          </cell>
          <cell r="AE59">
            <v>0</v>
          </cell>
          <cell r="AF59">
            <v>35</v>
          </cell>
          <cell r="AG59">
            <v>2</v>
          </cell>
          <cell r="AH59">
            <v>0</v>
          </cell>
          <cell r="AI59">
            <v>37</v>
          </cell>
          <cell r="AL59" t="str">
            <v>21979L5</v>
          </cell>
          <cell r="AM59">
            <v>0</v>
          </cell>
          <cell r="AN59">
            <v>0</v>
          </cell>
          <cell r="AO59">
            <v>0</v>
          </cell>
          <cell r="AP59">
            <v>0</v>
          </cell>
          <cell r="AQ59">
            <v>0</v>
          </cell>
          <cell r="AR59">
            <v>500</v>
          </cell>
          <cell r="AS59">
            <v>500</v>
          </cell>
        </row>
        <row r="60">
          <cell r="D60" t="str">
            <v>2647G2J</v>
          </cell>
          <cell r="E60">
            <v>10</v>
          </cell>
          <cell r="F60">
            <v>0</v>
          </cell>
          <cell r="G60">
            <v>0</v>
          </cell>
          <cell r="H60">
            <v>20</v>
          </cell>
          <cell r="I60">
            <v>0</v>
          </cell>
          <cell r="J60">
            <v>5</v>
          </cell>
          <cell r="K60">
            <v>35</v>
          </cell>
          <cell r="Q60" t="str">
            <v>2647G5J</v>
          </cell>
          <cell r="R60">
            <v>0</v>
          </cell>
          <cell r="S60">
            <v>0</v>
          </cell>
          <cell r="T60">
            <v>0</v>
          </cell>
          <cell r="U60">
            <v>0</v>
          </cell>
          <cell r="V60">
            <v>10</v>
          </cell>
          <cell r="W60">
            <v>0</v>
          </cell>
          <cell r="X60">
            <v>10</v>
          </cell>
          <cell r="Y60"/>
          <cell r="AB60" t="str">
            <v>2629H1J</v>
          </cell>
          <cell r="AC60">
            <v>20</v>
          </cell>
          <cell r="AD60">
            <v>10</v>
          </cell>
          <cell r="AE60">
            <v>10</v>
          </cell>
          <cell r="AF60">
            <v>30</v>
          </cell>
          <cell r="AG60">
            <v>35</v>
          </cell>
          <cell r="AH60">
            <v>49</v>
          </cell>
          <cell r="AI60">
            <v>154</v>
          </cell>
          <cell r="AL60" t="str">
            <v>260951J</v>
          </cell>
          <cell r="AM60">
            <v>0</v>
          </cell>
          <cell r="AN60">
            <v>0</v>
          </cell>
          <cell r="AO60">
            <v>0</v>
          </cell>
          <cell r="AP60">
            <v>-4</v>
          </cell>
          <cell r="AQ60">
            <v>0</v>
          </cell>
          <cell r="AR60">
            <v>0</v>
          </cell>
          <cell r="AS60">
            <v>-4</v>
          </cell>
        </row>
        <row r="61">
          <cell r="D61" t="str">
            <v>2647G5J</v>
          </cell>
          <cell r="E61">
            <v>5</v>
          </cell>
          <cell r="F61">
            <v>2</v>
          </cell>
          <cell r="G61">
            <v>0</v>
          </cell>
          <cell r="H61">
            <v>10</v>
          </cell>
          <cell r="I61">
            <v>0</v>
          </cell>
          <cell r="J61">
            <v>10</v>
          </cell>
          <cell r="K61">
            <v>27</v>
          </cell>
          <cell r="Q61" t="str">
            <v>265592J</v>
          </cell>
          <cell r="R61">
            <v>0</v>
          </cell>
          <cell r="S61">
            <v>5</v>
          </cell>
          <cell r="T61">
            <v>0</v>
          </cell>
          <cell r="U61">
            <v>0</v>
          </cell>
          <cell r="V61">
            <v>0</v>
          </cell>
          <cell r="W61">
            <v>30</v>
          </cell>
          <cell r="X61">
            <v>35</v>
          </cell>
          <cell r="Y61"/>
          <cell r="AB61" t="str">
            <v>2629H2J</v>
          </cell>
          <cell r="AC61">
            <v>98</v>
          </cell>
          <cell r="AD61">
            <v>6</v>
          </cell>
          <cell r="AE61">
            <v>15</v>
          </cell>
          <cell r="AF61">
            <v>53</v>
          </cell>
          <cell r="AG61">
            <v>57</v>
          </cell>
          <cell r="AH61">
            <v>36</v>
          </cell>
          <cell r="AI61">
            <v>265</v>
          </cell>
          <cell r="AL61" t="str">
            <v>260961J</v>
          </cell>
          <cell r="AM61">
            <v>0</v>
          </cell>
          <cell r="AN61">
            <v>0</v>
          </cell>
          <cell r="AO61">
            <v>0</v>
          </cell>
          <cell r="AP61">
            <v>-32</v>
          </cell>
          <cell r="AQ61">
            <v>0</v>
          </cell>
          <cell r="AR61">
            <v>0</v>
          </cell>
          <cell r="AS61">
            <v>-32</v>
          </cell>
        </row>
        <row r="62">
          <cell r="D62" t="str">
            <v>265542J</v>
          </cell>
          <cell r="E62">
            <v>35</v>
          </cell>
          <cell r="F62">
            <v>30</v>
          </cell>
          <cell r="G62">
            <v>1</v>
          </cell>
          <cell r="H62">
            <v>150</v>
          </cell>
          <cell r="I62">
            <v>400</v>
          </cell>
          <cell r="J62">
            <v>100</v>
          </cell>
          <cell r="K62">
            <v>716</v>
          </cell>
          <cell r="Q62" t="str">
            <v>266123J</v>
          </cell>
          <cell r="R62">
            <v>0</v>
          </cell>
          <cell r="S62">
            <v>0</v>
          </cell>
          <cell r="T62">
            <v>0</v>
          </cell>
          <cell r="U62">
            <v>0</v>
          </cell>
          <cell r="V62">
            <v>0</v>
          </cell>
          <cell r="W62">
            <v>2</v>
          </cell>
          <cell r="X62">
            <v>2</v>
          </cell>
          <cell r="Y62"/>
          <cell r="AB62" t="str">
            <v>2632I1J</v>
          </cell>
          <cell r="AC62">
            <v>0</v>
          </cell>
          <cell r="AD62">
            <v>30</v>
          </cell>
          <cell r="AE62">
            <v>0</v>
          </cell>
          <cell r="AF62">
            <v>0</v>
          </cell>
          <cell r="AG62">
            <v>0</v>
          </cell>
          <cell r="AH62">
            <v>0</v>
          </cell>
          <cell r="AI62">
            <v>30</v>
          </cell>
          <cell r="AL62" t="str">
            <v>260962J</v>
          </cell>
          <cell r="AM62">
            <v>10</v>
          </cell>
          <cell r="AN62">
            <v>0</v>
          </cell>
          <cell r="AO62">
            <v>0</v>
          </cell>
          <cell r="AP62">
            <v>0</v>
          </cell>
          <cell r="AQ62">
            <v>0</v>
          </cell>
          <cell r="AR62">
            <v>0</v>
          </cell>
          <cell r="AS62">
            <v>10</v>
          </cell>
        </row>
        <row r="63">
          <cell r="D63" t="str">
            <v>265592J</v>
          </cell>
          <cell r="E63">
            <v>5</v>
          </cell>
          <cell r="F63">
            <v>10</v>
          </cell>
          <cell r="G63">
            <v>1</v>
          </cell>
          <cell r="H63">
            <v>47</v>
          </cell>
          <cell r="I63">
            <v>30</v>
          </cell>
          <cell r="J63">
            <v>50</v>
          </cell>
          <cell r="K63">
            <v>143</v>
          </cell>
          <cell r="Q63" t="str">
            <v>266125J</v>
          </cell>
          <cell r="R63">
            <v>0</v>
          </cell>
          <cell r="S63">
            <v>30</v>
          </cell>
          <cell r="T63">
            <v>0</v>
          </cell>
          <cell r="U63">
            <v>0</v>
          </cell>
          <cell r="V63">
            <v>0</v>
          </cell>
          <cell r="W63">
            <v>0</v>
          </cell>
          <cell r="X63">
            <v>30</v>
          </cell>
          <cell r="Y63"/>
          <cell r="AB63" t="str">
            <v>26474AE</v>
          </cell>
          <cell r="AC63">
            <v>1</v>
          </cell>
          <cell r="AD63">
            <v>0</v>
          </cell>
          <cell r="AE63">
            <v>0</v>
          </cell>
          <cell r="AF63">
            <v>0</v>
          </cell>
          <cell r="AG63">
            <v>0</v>
          </cell>
          <cell r="AH63">
            <v>1</v>
          </cell>
          <cell r="AI63">
            <v>2</v>
          </cell>
          <cell r="AL63" t="str">
            <v>260971J</v>
          </cell>
          <cell r="AM63">
            <v>100</v>
          </cell>
          <cell r="AN63">
            <v>40</v>
          </cell>
          <cell r="AO63">
            <v>50</v>
          </cell>
          <cell r="AP63">
            <v>75</v>
          </cell>
          <cell r="AQ63">
            <v>0</v>
          </cell>
          <cell r="AR63">
            <v>170</v>
          </cell>
          <cell r="AS63">
            <v>435</v>
          </cell>
        </row>
        <row r="64">
          <cell r="D64" t="str">
            <v>266125J</v>
          </cell>
          <cell r="E64">
            <v>0</v>
          </cell>
          <cell r="F64">
            <v>0</v>
          </cell>
          <cell r="G64">
            <v>0</v>
          </cell>
          <cell r="H64">
            <v>0</v>
          </cell>
          <cell r="I64">
            <v>0</v>
          </cell>
          <cell r="J64">
            <v>10</v>
          </cell>
          <cell r="K64">
            <v>10</v>
          </cell>
          <cell r="Q64" t="str">
            <v>26612CJ</v>
          </cell>
          <cell r="R64">
            <v>23</v>
          </cell>
          <cell r="S64">
            <v>0</v>
          </cell>
          <cell r="T64">
            <v>0</v>
          </cell>
          <cell r="U64">
            <v>0</v>
          </cell>
          <cell r="V64">
            <v>0</v>
          </cell>
          <cell r="W64">
            <v>0</v>
          </cell>
          <cell r="X64">
            <v>23</v>
          </cell>
          <cell r="Y64"/>
          <cell r="AB64" t="str">
            <v>26474AJ</v>
          </cell>
          <cell r="AC64">
            <v>0</v>
          </cell>
          <cell r="AD64">
            <v>0</v>
          </cell>
          <cell r="AE64">
            <v>0</v>
          </cell>
          <cell r="AF64">
            <v>10</v>
          </cell>
          <cell r="AG64">
            <v>3</v>
          </cell>
          <cell r="AH64">
            <v>22</v>
          </cell>
          <cell r="AI64">
            <v>35</v>
          </cell>
          <cell r="AL64" t="str">
            <v>260972J</v>
          </cell>
          <cell r="AM64">
            <v>20</v>
          </cell>
          <cell r="AN64">
            <v>20</v>
          </cell>
          <cell r="AO64">
            <v>14</v>
          </cell>
          <cell r="AP64">
            <v>20</v>
          </cell>
          <cell r="AQ64">
            <v>30</v>
          </cell>
          <cell r="AR64">
            <v>25</v>
          </cell>
          <cell r="AS64">
            <v>129</v>
          </cell>
        </row>
        <row r="65">
          <cell r="D65" t="str">
            <v>26612CJ</v>
          </cell>
          <cell r="E65">
            <v>10</v>
          </cell>
          <cell r="F65">
            <v>0</v>
          </cell>
          <cell r="G65">
            <v>0</v>
          </cell>
          <cell r="H65">
            <v>0</v>
          </cell>
          <cell r="I65">
            <v>0</v>
          </cell>
          <cell r="J65">
            <v>0</v>
          </cell>
          <cell r="K65">
            <v>10</v>
          </cell>
          <cell r="Q65" t="str">
            <v>266228J</v>
          </cell>
          <cell r="R65">
            <v>0</v>
          </cell>
          <cell r="S65">
            <v>10</v>
          </cell>
          <cell r="T65">
            <v>0</v>
          </cell>
          <cell r="U65">
            <v>0</v>
          </cell>
          <cell r="V65">
            <v>0</v>
          </cell>
          <cell r="W65">
            <v>16</v>
          </cell>
          <cell r="X65">
            <v>26</v>
          </cell>
          <cell r="Y65"/>
          <cell r="AB65" t="str">
            <v>26475AJ</v>
          </cell>
          <cell r="AC65">
            <v>0</v>
          </cell>
          <cell r="AD65">
            <v>0</v>
          </cell>
          <cell r="AE65">
            <v>0</v>
          </cell>
          <cell r="AF65">
            <v>0</v>
          </cell>
          <cell r="AG65">
            <v>0</v>
          </cell>
          <cell r="AH65">
            <v>4</v>
          </cell>
          <cell r="AI65">
            <v>4</v>
          </cell>
          <cell r="AL65" t="str">
            <v>260973J</v>
          </cell>
          <cell r="AM65">
            <v>31</v>
          </cell>
          <cell r="AN65">
            <v>20</v>
          </cell>
          <cell r="AO65">
            <v>0</v>
          </cell>
          <cell r="AP65">
            <v>1</v>
          </cell>
          <cell r="AQ65">
            <v>50</v>
          </cell>
          <cell r="AR65">
            <v>0</v>
          </cell>
          <cell r="AS65">
            <v>102</v>
          </cell>
        </row>
        <row r="66">
          <cell r="D66" t="str">
            <v>266228J</v>
          </cell>
          <cell r="E66">
            <v>60</v>
          </cell>
          <cell r="F66">
            <v>25</v>
          </cell>
          <cell r="G66">
            <v>6</v>
          </cell>
          <cell r="H66">
            <v>0</v>
          </cell>
          <cell r="I66">
            <v>0</v>
          </cell>
          <cell r="J66">
            <v>35</v>
          </cell>
          <cell r="K66">
            <v>126</v>
          </cell>
          <cell r="Q66" t="str">
            <v>266233J</v>
          </cell>
          <cell r="R66">
            <v>45</v>
          </cell>
          <cell r="S66">
            <v>15</v>
          </cell>
          <cell r="T66">
            <v>3</v>
          </cell>
          <cell r="U66">
            <v>10</v>
          </cell>
          <cell r="V66">
            <v>47</v>
          </cell>
          <cell r="W66">
            <v>24</v>
          </cell>
          <cell r="X66">
            <v>184</v>
          </cell>
          <cell r="Y66"/>
          <cell r="AB66" t="str">
            <v>26476AJ</v>
          </cell>
          <cell r="AC66">
            <v>0</v>
          </cell>
          <cell r="AD66">
            <v>0</v>
          </cell>
          <cell r="AE66">
            <v>0</v>
          </cell>
          <cell r="AF66">
            <v>0</v>
          </cell>
          <cell r="AG66">
            <v>20</v>
          </cell>
          <cell r="AH66">
            <v>10</v>
          </cell>
          <cell r="AI66">
            <v>30</v>
          </cell>
          <cell r="AL66" t="str">
            <v>260981J</v>
          </cell>
          <cell r="AM66">
            <v>0</v>
          </cell>
          <cell r="AN66">
            <v>240</v>
          </cell>
          <cell r="AO66">
            <v>10</v>
          </cell>
          <cell r="AP66">
            <v>0</v>
          </cell>
          <cell r="AQ66">
            <v>0</v>
          </cell>
          <cell r="AR66">
            <v>31</v>
          </cell>
          <cell r="AS66">
            <v>281</v>
          </cell>
        </row>
        <row r="67">
          <cell r="D67" t="str">
            <v>266233J</v>
          </cell>
          <cell r="E67">
            <v>10</v>
          </cell>
          <cell r="F67">
            <v>0</v>
          </cell>
          <cell r="G67">
            <v>0</v>
          </cell>
          <cell r="H67">
            <v>0</v>
          </cell>
          <cell r="I67">
            <v>0</v>
          </cell>
          <cell r="J67">
            <v>2</v>
          </cell>
          <cell r="K67">
            <v>12</v>
          </cell>
          <cell r="Q67" t="str">
            <v>266234J</v>
          </cell>
          <cell r="R67">
            <v>20</v>
          </cell>
          <cell r="S67">
            <v>20</v>
          </cell>
          <cell r="T67">
            <v>0</v>
          </cell>
          <cell r="U67">
            <v>20</v>
          </cell>
          <cell r="V67">
            <v>0</v>
          </cell>
          <cell r="W67">
            <v>80</v>
          </cell>
          <cell r="X67">
            <v>140</v>
          </cell>
          <cell r="Y67"/>
          <cell r="AB67" t="str">
            <v>26478AJ</v>
          </cell>
          <cell r="AC67">
            <v>20</v>
          </cell>
          <cell r="AD67">
            <v>3</v>
          </cell>
          <cell r="AE67">
            <v>10</v>
          </cell>
          <cell r="AF67">
            <v>40</v>
          </cell>
          <cell r="AG67">
            <v>20</v>
          </cell>
          <cell r="AH67">
            <v>44</v>
          </cell>
          <cell r="AI67">
            <v>137</v>
          </cell>
          <cell r="AL67" t="str">
            <v>260982J</v>
          </cell>
          <cell r="AM67">
            <v>20</v>
          </cell>
          <cell r="AN67">
            <v>45</v>
          </cell>
          <cell r="AO67">
            <v>30</v>
          </cell>
          <cell r="AP67">
            <v>20</v>
          </cell>
          <cell r="AQ67">
            <v>50</v>
          </cell>
          <cell r="AR67">
            <v>150</v>
          </cell>
          <cell r="AS67">
            <v>315</v>
          </cell>
        </row>
        <row r="68">
          <cell r="D68" t="str">
            <v>266234J</v>
          </cell>
          <cell r="E68">
            <v>20</v>
          </cell>
          <cell r="F68">
            <v>10</v>
          </cell>
          <cell r="G68">
            <v>0</v>
          </cell>
          <cell r="H68">
            <v>0</v>
          </cell>
          <cell r="I68">
            <v>0</v>
          </cell>
          <cell r="J68">
            <v>55</v>
          </cell>
          <cell r="K68">
            <v>85</v>
          </cell>
          <cell r="Q68" t="str">
            <v>266235J</v>
          </cell>
          <cell r="R68">
            <v>1</v>
          </cell>
          <cell r="S68">
            <v>15</v>
          </cell>
          <cell r="T68">
            <v>0</v>
          </cell>
          <cell r="U68">
            <v>0</v>
          </cell>
          <cell r="V68">
            <v>0</v>
          </cell>
          <cell r="W68">
            <v>31</v>
          </cell>
          <cell r="X68">
            <v>47</v>
          </cell>
          <cell r="AB68" t="str">
            <v>26479AJ</v>
          </cell>
          <cell r="AC68">
            <v>0</v>
          </cell>
          <cell r="AD68">
            <v>0</v>
          </cell>
          <cell r="AE68">
            <v>1</v>
          </cell>
          <cell r="AF68">
            <v>5</v>
          </cell>
          <cell r="AG68">
            <v>0</v>
          </cell>
          <cell r="AH68">
            <v>40</v>
          </cell>
          <cell r="AI68">
            <v>46</v>
          </cell>
          <cell r="AL68" t="str">
            <v>26099DJ</v>
          </cell>
          <cell r="AM68">
            <v>10</v>
          </cell>
          <cell r="AN68">
            <v>20</v>
          </cell>
          <cell r="AO68">
            <v>0</v>
          </cell>
          <cell r="AP68">
            <v>0</v>
          </cell>
          <cell r="AQ68">
            <v>30</v>
          </cell>
          <cell r="AR68">
            <v>6</v>
          </cell>
          <cell r="AS68">
            <v>66</v>
          </cell>
        </row>
        <row r="69">
          <cell r="D69" t="str">
            <v>266235J</v>
          </cell>
          <cell r="E69">
            <v>65</v>
          </cell>
          <cell r="F69">
            <v>35</v>
          </cell>
          <cell r="G69">
            <v>0</v>
          </cell>
          <cell r="H69">
            <v>50</v>
          </cell>
          <cell r="I69">
            <v>0</v>
          </cell>
          <cell r="J69">
            <v>60</v>
          </cell>
          <cell r="K69">
            <v>210</v>
          </cell>
          <cell r="Q69" t="str">
            <v>266235J</v>
          </cell>
          <cell r="R69">
            <v>1</v>
          </cell>
          <cell r="S69">
            <v>0</v>
          </cell>
          <cell r="T69">
            <v>0</v>
          </cell>
          <cell r="U69">
            <v>0</v>
          </cell>
          <cell r="V69">
            <v>0</v>
          </cell>
          <cell r="W69">
            <v>1</v>
          </cell>
          <cell r="X69">
            <v>2</v>
          </cell>
          <cell r="Y69" t="str">
            <v>*</v>
          </cell>
          <cell r="AB69" t="str">
            <v>26612CJ</v>
          </cell>
          <cell r="AC69">
            <v>20</v>
          </cell>
          <cell r="AD69">
            <v>0</v>
          </cell>
          <cell r="AE69">
            <v>0</v>
          </cell>
          <cell r="AF69">
            <v>20</v>
          </cell>
          <cell r="AG69">
            <v>100</v>
          </cell>
          <cell r="AH69">
            <v>0</v>
          </cell>
          <cell r="AI69">
            <v>140</v>
          </cell>
          <cell r="AL69" t="str">
            <v>26099VJ</v>
          </cell>
          <cell r="AM69">
            <v>9</v>
          </cell>
          <cell r="AN69">
            <v>20</v>
          </cell>
          <cell r="AO69">
            <v>4</v>
          </cell>
          <cell r="AP69">
            <v>35</v>
          </cell>
          <cell r="AQ69">
            <v>40</v>
          </cell>
          <cell r="AR69">
            <v>12</v>
          </cell>
          <cell r="AS69">
            <v>120</v>
          </cell>
        </row>
        <row r="70">
          <cell r="D70" t="str">
            <v>26623RJ</v>
          </cell>
          <cell r="E70">
            <v>3</v>
          </cell>
          <cell r="F70">
            <v>0</v>
          </cell>
          <cell r="G70">
            <v>2</v>
          </cell>
          <cell r="H70">
            <v>0</v>
          </cell>
          <cell r="I70">
            <v>0</v>
          </cell>
          <cell r="J70">
            <v>4</v>
          </cell>
          <cell r="K70">
            <v>9</v>
          </cell>
          <cell r="Q70" t="str">
            <v>266235J</v>
          </cell>
          <cell r="R70">
            <v>0</v>
          </cell>
          <cell r="S70">
            <v>15</v>
          </cell>
          <cell r="T70">
            <v>0</v>
          </cell>
          <cell r="U70">
            <v>0</v>
          </cell>
          <cell r="V70">
            <v>0</v>
          </cell>
          <cell r="W70">
            <v>30</v>
          </cell>
          <cell r="X70">
            <v>45</v>
          </cell>
          <cell r="Y70"/>
          <cell r="AB70" t="str">
            <v>266124J</v>
          </cell>
          <cell r="AC70">
            <v>0</v>
          </cell>
          <cell r="AD70">
            <v>0</v>
          </cell>
          <cell r="AE70">
            <v>0</v>
          </cell>
          <cell r="AF70">
            <v>0</v>
          </cell>
          <cell r="AG70">
            <v>37</v>
          </cell>
          <cell r="AH70">
            <v>45</v>
          </cell>
          <cell r="AI70">
            <v>82</v>
          </cell>
          <cell r="AL70" t="str">
            <v>260993J</v>
          </cell>
          <cell r="AM70">
            <v>99</v>
          </cell>
          <cell r="AN70">
            <v>100</v>
          </cell>
          <cell r="AO70">
            <v>41</v>
          </cell>
          <cell r="AP70">
            <v>125</v>
          </cell>
          <cell r="AQ70">
            <v>200</v>
          </cell>
          <cell r="AR70">
            <v>438</v>
          </cell>
          <cell r="AS70">
            <v>1003</v>
          </cell>
          <cell r="AT70">
            <v>1003</v>
          </cell>
        </row>
        <row r="71">
          <cell r="D71" t="str">
            <v>26623SJ</v>
          </cell>
          <cell r="E71">
            <v>21</v>
          </cell>
          <cell r="F71">
            <v>3</v>
          </cell>
          <cell r="G71">
            <v>0</v>
          </cell>
          <cell r="H71">
            <v>8</v>
          </cell>
          <cell r="I71">
            <v>50</v>
          </cell>
          <cell r="J71">
            <v>9</v>
          </cell>
          <cell r="K71">
            <v>91</v>
          </cell>
          <cell r="Q71" t="str">
            <v>26623VJ</v>
          </cell>
          <cell r="R71">
            <v>0</v>
          </cell>
          <cell r="S71">
            <v>0</v>
          </cell>
          <cell r="T71">
            <v>1</v>
          </cell>
          <cell r="U71">
            <v>0</v>
          </cell>
          <cell r="V71">
            <v>0</v>
          </cell>
          <cell r="W71">
            <v>1</v>
          </cell>
          <cell r="X71">
            <v>2</v>
          </cell>
          <cell r="Y71"/>
          <cell r="AB71" t="str">
            <v>266125J</v>
          </cell>
          <cell r="AC71">
            <v>0</v>
          </cell>
          <cell r="AD71">
            <v>40</v>
          </cell>
          <cell r="AE71">
            <v>0</v>
          </cell>
          <cell r="AF71">
            <v>0</v>
          </cell>
          <cell r="AG71">
            <v>20</v>
          </cell>
          <cell r="AH71">
            <v>0</v>
          </cell>
          <cell r="AI71">
            <v>60</v>
          </cell>
          <cell r="AL71" t="str">
            <v>260993J</v>
          </cell>
          <cell r="AM71">
            <v>80</v>
          </cell>
          <cell r="AN71">
            <v>60</v>
          </cell>
          <cell r="AO71">
            <v>37</v>
          </cell>
          <cell r="AP71">
            <v>90</v>
          </cell>
          <cell r="AQ71">
            <v>130</v>
          </cell>
          <cell r="AR71">
            <v>420</v>
          </cell>
          <cell r="AS71">
            <v>817</v>
          </cell>
        </row>
        <row r="72">
          <cell r="D72" t="str">
            <v>26623VJ</v>
          </cell>
          <cell r="E72">
            <v>0</v>
          </cell>
          <cell r="F72">
            <v>0</v>
          </cell>
          <cell r="G72">
            <v>0</v>
          </cell>
          <cell r="H72">
            <v>0</v>
          </cell>
          <cell r="I72">
            <v>0</v>
          </cell>
          <cell r="J72">
            <v>2</v>
          </cell>
          <cell r="K72">
            <v>2</v>
          </cell>
          <cell r="Q72" t="str">
            <v>6266G2J</v>
          </cell>
          <cell r="R72">
            <v>40</v>
          </cell>
          <cell r="S72">
            <v>25</v>
          </cell>
          <cell r="T72">
            <v>3</v>
          </cell>
          <cell r="U72">
            <v>0</v>
          </cell>
          <cell r="V72">
            <v>315</v>
          </cell>
          <cell r="W72">
            <v>187</v>
          </cell>
          <cell r="X72">
            <v>570</v>
          </cell>
          <cell r="AB72" t="str">
            <v>266234E</v>
          </cell>
          <cell r="AC72">
            <v>0</v>
          </cell>
          <cell r="AD72">
            <v>0</v>
          </cell>
          <cell r="AE72">
            <v>0</v>
          </cell>
          <cell r="AF72">
            <v>1</v>
          </cell>
          <cell r="AG72">
            <v>0</v>
          </cell>
          <cell r="AH72">
            <v>0</v>
          </cell>
          <cell r="AI72">
            <v>1</v>
          </cell>
          <cell r="AL72" t="str">
            <v>2628C1J</v>
          </cell>
          <cell r="AM72">
            <v>1</v>
          </cell>
          <cell r="AN72">
            <v>10</v>
          </cell>
          <cell r="AO72">
            <v>0</v>
          </cell>
          <cell r="AP72">
            <v>10</v>
          </cell>
          <cell r="AQ72">
            <v>100</v>
          </cell>
          <cell r="AR72">
            <v>50</v>
          </cell>
          <cell r="AS72">
            <v>171</v>
          </cell>
        </row>
        <row r="73">
          <cell r="D73" t="str">
            <v>6266G2J</v>
          </cell>
          <cell r="E73">
            <v>429</v>
          </cell>
          <cell r="F73">
            <v>0</v>
          </cell>
          <cell r="G73">
            <v>0</v>
          </cell>
          <cell r="H73">
            <v>64</v>
          </cell>
          <cell r="I73">
            <v>30</v>
          </cell>
          <cell r="J73">
            <v>230</v>
          </cell>
          <cell r="K73">
            <v>753</v>
          </cell>
          <cell r="Q73" t="str">
            <v>6266G2J</v>
          </cell>
          <cell r="R73">
            <v>30</v>
          </cell>
          <cell r="S73">
            <v>10</v>
          </cell>
          <cell r="T73">
            <v>0</v>
          </cell>
          <cell r="U73">
            <v>0</v>
          </cell>
          <cell r="V73">
            <v>300</v>
          </cell>
          <cell r="W73">
            <v>70</v>
          </cell>
          <cell r="X73">
            <v>410</v>
          </cell>
          <cell r="Y73" t="str">
            <v>*</v>
          </cell>
          <cell r="AB73" t="str">
            <v>266234J</v>
          </cell>
          <cell r="AC73">
            <v>10</v>
          </cell>
          <cell r="AD73">
            <v>0</v>
          </cell>
          <cell r="AE73">
            <v>0</v>
          </cell>
          <cell r="AF73">
            <v>100</v>
          </cell>
          <cell r="AG73">
            <v>70</v>
          </cell>
          <cell r="AH73">
            <v>0</v>
          </cell>
          <cell r="AI73">
            <v>180</v>
          </cell>
          <cell r="AL73" t="str">
            <v>2628C2J</v>
          </cell>
          <cell r="AM73">
            <v>0</v>
          </cell>
          <cell r="AN73">
            <v>0</v>
          </cell>
          <cell r="AO73">
            <v>0</v>
          </cell>
          <cell r="AP73">
            <v>32</v>
          </cell>
          <cell r="AQ73">
            <v>7</v>
          </cell>
          <cell r="AR73">
            <v>16</v>
          </cell>
          <cell r="AS73">
            <v>55</v>
          </cell>
        </row>
        <row r="74">
          <cell r="D74" t="str">
            <v>6266G2J</v>
          </cell>
          <cell r="E74">
            <v>220</v>
          </cell>
          <cell r="F74">
            <v>0</v>
          </cell>
          <cell r="G74">
            <v>0</v>
          </cell>
          <cell r="H74">
            <v>0</v>
          </cell>
          <cell r="I74">
            <v>0</v>
          </cell>
          <cell r="J74">
            <v>55</v>
          </cell>
          <cell r="K74">
            <v>275</v>
          </cell>
          <cell r="Q74" t="str">
            <v>6266G2J</v>
          </cell>
          <cell r="R74">
            <v>0</v>
          </cell>
          <cell r="S74">
            <v>5</v>
          </cell>
          <cell r="T74">
            <v>0</v>
          </cell>
          <cell r="U74">
            <v>0</v>
          </cell>
          <cell r="V74">
            <v>0</v>
          </cell>
          <cell r="W74">
            <v>30</v>
          </cell>
          <cell r="X74">
            <v>35</v>
          </cell>
          <cell r="Y74"/>
          <cell r="AB74" t="str">
            <v>266235E</v>
          </cell>
          <cell r="AC74">
            <v>0</v>
          </cell>
          <cell r="AD74">
            <v>2</v>
          </cell>
          <cell r="AE74">
            <v>1</v>
          </cell>
          <cell r="AF74">
            <v>4</v>
          </cell>
          <cell r="AG74">
            <v>0</v>
          </cell>
          <cell r="AH74">
            <v>0</v>
          </cell>
          <cell r="AI74">
            <v>7</v>
          </cell>
          <cell r="AL74" t="str">
            <v>2628C7J</v>
          </cell>
          <cell r="AM74">
            <v>30</v>
          </cell>
          <cell r="AN74">
            <v>0</v>
          </cell>
          <cell r="AO74">
            <v>0</v>
          </cell>
          <cell r="AP74">
            <v>50</v>
          </cell>
          <cell r="AQ74">
            <v>79</v>
          </cell>
          <cell r="AR74">
            <v>5</v>
          </cell>
          <cell r="AS74">
            <v>164</v>
          </cell>
        </row>
        <row r="75">
          <cell r="D75" t="str">
            <v>6266G2J</v>
          </cell>
          <cell r="E75">
            <v>51</v>
          </cell>
          <cell r="F75">
            <v>0</v>
          </cell>
          <cell r="G75">
            <v>0</v>
          </cell>
          <cell r="H75">
            <v>0</v>
          </cell>
          <cell r="I75">
            <v>0</v>
          </cell>
          <cell r="J75">
            <v>50</v>
          </cell>
          <cell r="K75">
            <v>101</v>
          </cell>
          <cell r="Q75" t="str">
            <v>6266G2J</v>
          </cell>
          <cell r="R75">
            <v>0</v>
          </cell>
          <cell r="S75">
            <v>0</v>
          </cell>
          <cell r="T75">
            <v>0</v>
          </cell>
          <cell r="U75">
            <v>0</v>
          </cell>
          <cell r="V75">
            <v>0</v>
          </cell>
          <cell r="W75">
            <v>30</v>
          </cell>
          <cell r="X75">
            <v>30</v>
          </cell>
          <cell r="Y75"/>
          <cell r="AB75" t="str">
            <v>266235J</v>
          </cell>
          <cell r="AC75">
            <v>45</v>
          </cell>
          <cell r="AD75">
            <v>0</v>
          </cell>
          <cell r="AE75">
            <v>0</v>
          </cell>
          <cell r="AF75">
            <v>20</v>
          </cell>
          <cell r="AG75">
            <v>30</v>
          </cell>
          <cell r="AH75">
            <v>0</v>
          </cell>
          <cell r="AI75">
            <v>95</v>
          </cell>
          <cell r="AL75" t="str">
            <v>2628F1J</v>
          </cell>
          <cell r="AM75">
            <v>10</v>
          </cell>
          <cell r="AN75">
            <v>0</v>
          </cell>
          <cell r="AO75">
            <v>0</v>
          </cell>
          <cell r="AP75">
            <v>0</v>
          </cell>
          <cell r="AQ75">
            <v>50</v>
          </cell>
          <cell r="AR75">
            <v>82</v>
          </cell>
          <cell r="AS75">
            <v>142</v>
          </cell>
        </row>
        <row r="76">
          <cell r="D76" t="str">
            <v>6266G2J</v>
          </cell>
          <cell r="E76">
            <v>0</v>
          </cell>
          <cell r="F76">
            <v>0</v>
          </cell>
          <cell r="G76">
            <v>0</v>
          </cell>
          <cell r="H76">
            <v>0</v>
          </cell>
          <cell r="I76">
            <v>0</v>
          </cell>
          <cell r="J76">
            <v>45</v>
          </cell>
          <cell r="K76">
            <v>45</v>
          </cell>
          <cell r="Q76" t="str">
            <v>6266G2J</v>
          </cell>
          <cell r="R76">
            <v>10</v>
          </cell>
          <cell r="S76">
            <v>0</v>
          </cell>
          <cell r="T76">
            <v>0</v>
          </cell>
          <cell r="U76">
            <v>0</v>
          </cell>
          <cell r="V76">
            <v>15</v>
          </cell>
          <cell r="W76">
            <v>2</v>
          </cell>
          <cell r="X76">
            <v>27</v>
          </cell>
          <cell r="Y76"/>
          <cell r="AB76" t="str">
            <v>6266G2J</v>
          </cell>
          <cell r="AC76">
            <v>698</v>
          </cell>
          <cell r="AD76">
            <v>49</v>
          </cell>
          <cell r="AE76">
            <v>36</v>
          </cell>
          <cell r="AF76">
            <v>222</v>
          </cell>
          <cell r="AG76">
            <v>682</v>
          </cell>
          <cell r="AH76">
            <v>113</v>
          </cell>
          <cell r="AI76">
            <v>1800</v>
          </cell>
          <cell r="AJ76">
            <v>1800</v>
          </cell>
          <cell r="AL76" t="str">
            <v>2628F2J</v>
          </cell>
          <cell r="AM76">
            <v>55</v>
          </cell>
          <cell r="AN76">
            <v>15</v>
          </cell>
          <cell r="AO76">
            <v>0</v>
          </cell>
          <cell r="AP76">
            <v>50</v>
          </cell>
          <cell r="AQ76">
            <v>33</v>
          </cell>
          <cell r="AR76">
            <v>117</v>
          </cell>
          <cell r="AS76">
            <v>270</v>
          </cell>
        </row>
        <row r="77">
          <cell r="D77" t="str">
            <v>6266G2J</v>
          </cell>
          <cell r="E77">
            <v>10</v>
          </cell>
          <cell r="F77">
            <v>0</v>
          </cell>
          <cell r="G77">
            <v>0</v>
          </cell>
          <cell r="H77">
            <v>0</v>
          </cell>
          <cell r="I77">
            <v>30</v>
          </cell>
          <cell r="J77">
            <v>20</v>
          </cell>
          <cell r="K77">
            <v>60</v>
          </cell>
          <cell r="Q77" t="str">
            <v>6266G2J</v>
          </cell>
          <cell r="R77">
            <v>0</v>
          </cell>
          <cell r="S77">
            <v>10</v>
          </cell>
          <cell r="T77">
            <v>3</v>
          </cell>
          <cell r="U77">
            <v>0</v>
          </cell>
          <cell r="V77">
            <v>0</v>
          </cell>
          <cell r="W77">
            <v>55</v>
          </cell>
          <cell r="X77">
            <v>68</v>
          </cell>
          <cell r="Y77"/>
          <cell r="AB77" t="str">
            <v>6266G2J</v>
          </cell>
          <cell r="AC77">
            <v>122</v>
          </cell>
          <cell r="AD77">
            <v>10</v>
          </cell>
          <cell r="AE77">
            <v>20</v>
          </cell>
          <cell r="AF77">
            <v>63</v>
          </cell>
          <cell r="AG77">
            <v>122</v>
          </cell>
          <cell r="AH77">
            <v>63</v>
          </cell>
          <cell r="AI77">
            <v>400</v>
          </cell>
          <cell r="AL77" t="str">
            <v>2628F7J</v>
          </cell>
          <cell r="AM77">
            <v>130</v>
          </cell>
          <cell r="AN77">
            <v>5</v>
          </cell>
          <cell r="AO77">
            <v>11</v>
          </cell>
          <cell r="AP77">
            <v>30</v>
          </cell>
          <cell r="AQ77">
            <v>100</v>
          </cell>
          <cell r="AR77">
            <v>25</v>
          </cell>
          <cell r="AS77">
            <v>301</v>
          </cell>
        </row>
        <row r="78">
          <cell r="D78" t="str">
            <v>6266G2J</v>
          </cell>
          <cell r="E78">
            <v>28</v>
          </cell>
          <cell r="F78">
            <v>0</v>
          </cell>
          <cell r="G78">
            <v>0</v>
          </cell>
          <cell r="H78">
            <v>4</v>
          </cell>
          <cell r="I78">
            <v>0</v>
          </cell>
          <cell r="J78">
            <v>15</v>
          </cell>
          <cell r="K78">
            <v>47</v>
          </cell>
          <cell r="Q78" t="str">
            <v>6266G4J</v>
          </cell>
          <cell r="R78">
            <v>25</v>
          </cell>
          <cell r="S78">
            <v>20</v>
          </cell>
          <cell r="T78">
            <v>0</v>
          </cell>
          <cell r="U78">
            <v>0</v>
          </cell>
          <cell r="V78">
            <v>0</v>
          </cell>
          <cell r="W78">
            <v>40</v>
          </cell>
          <cell r="X78">
            <v>85</v>
          </cell>
          <cell r="Y78"/>
          <cell r="AB78" t="str">
            <v>6266G4J</v>
          </cell>
          <cell r="AC78">
            <v>55</v>
          </cell>
          <cell r="AD78">
            <v>10</v>
          </cell>
          <cell r="AE78">
            <v>10</v>
          </cell>
          <cell r="AF78">
            <v>35</v>
          </cell>
          <cell r="AG78">
            <v>70</v>
          </cell>
          <cell r="AH78">
            <v>20</v>
          </cell>
          <cell r="AI78">
            <v>200</v>
          </cell>
          <cell r="AL78" t="str">
            <v>2628G1E</v>
          </cell>
          <cell r="AM78">
            <v>1</v>
          </cell>
          <cell r="AN78">
            <v>0</v>
          </cell>
          <cell r="AO78">
            <v>3</v>
          </cell>
          <cell r="AP78">
            <v>2</v>
          </cell>
          <cell r="AQ78">
            <v>0</v>
          </cell>
          <cell r="AR78">
            <v>1</v>
          </cell>
          <cell r="AS78">
            <v>7</v>
          </cell>
        </row>
        <row r="79">
          <cell r="D79" t="str">
            <v>6266G2J</v>
          </cell>
          <cell r="E79">
            <v>120</v>
          </cell>
          <cell r="F79">
            <v>0</v>
          </cell>
          <cell r="G79">
            <v>0</v>
          </cell>
          <cell r="H79">
            <v>60</v>
          </cell>
          <cell r="I79">
            <v>0</v>
          </cell>
          <cell r="J79">
            <v>45</v>
          </cell>
          <cell r="K79">
            <v>225</v>
          </cell>
          <cell r="Q79" t="str">
            <v>6578PAJ</v>
          </cell>
          <cell r="R79">
            <v>1</v>
          </cell>
          <cell r="S79">
            <v>0</v>
          </cell>
          <cell r="T79">
            <v>0</v>
          </cell>
          <cell r="U79">
            <v>0</v>
          </cell>
          <cell r="V79">
            <v>0</v>
          </cell>
          <cell r="W79">
            <v>0</v>
          </cell>
          <cell r="X79">
            <v>1</v>
          </cell>
          <cell r="Y79"/>
          <cell r="AB79" t="str">
            <v>6266JA1</v>
          </cell>
          <cell r="AC79">
            <v>219</v>
          </cell>
          <cell r="AD79">
            <v>13</v>
          </cell>
          <cell r="AE79">
            <v>6</v>
          </cell>
          <cell r="AF79">
            <v>68</v>
          </cell>
          <cell r="AG79">
            <v>174</v>
          </cell>
          <cell r="AH79">
            <v>20</v>
          </cell>
          <cell r="AI79">
            <v>500</v>
          </cell>
          <cell r="AL79" t="str">
            <v>2628G1J</v>
          </cell>
          <cell r="AM79">
            <v>0</v>
          </cell>
          <cell r="AN79">
            <v>0</v>
          </cell>
          <cell r="AO79">
            <v>12</v>
          </cell>
          <cell r="AP79">
            <v>0</v>
          </cell>
          <cell r="AQ79">
            <v>70</v>
          </cell>
          <cell r="AR79">
            <v>82</v>
          </cell>
          <cell r="AS79">
            <v>164</v>
          </cell>
        </row>
        <row r="80">
          <cell r="D80" t="str">
            <v>6266G4J</v>
          </cell>
          <cell r="E80">
            <v>90</v>
          </cell>
          <cell r="F80">
            <v>0</v>
          </cell>
          <cell r="G80">
            <v>0</v>
          </cell>
          <cell r="H80">
            <v>30</v>
          </cell>
          <cell r="I80">
            <v>0</v>
          </cell>
          <cell r="J80">
            <v>40</v>
          </cell>
          <cell r="K80">
            <v>160</v>
          </cell>
          <cell r="Q80" t="str">
            <v>6578PBJ</v>
          </cell>
          <cell r="R80">
            <v>0</v>
          </cell>
          <cell r="S80">
            <v>0</v>
          </cell>
          <cell r="T80">
            <v>0</v>
          </cell>
          <cell r="U80">
            <v>0</v>
          </cell>
          <cell r="V80">
            <v>0</v>
          </cell>
          <cell r="W80">
            <v>15</v>
          </cell>
          <cell r="X80">
            <v>15</v>
          </cell>
          <cell r="Y80"/>
          <cell r="AB80" t="str">
            <v>6266JA2</v>
          </cell>
          <cell r="AC80">
            <v>239</v>
          </cell>
          <cell r="AD80">
            <v>16</v>
          </cell>
          <cell r="AE80">
            <v>10</v>
          </cell>
          <cell r="AF80">
            <v>54</v>
          </cell>
          <cell r="AG80">
            <v>165</v>
          </cell>
          <cell r="AH80">
            <v>16</v>
          </cell>
          <cell r="AI80">
            <v>500</v>
          </cell>
          <cell r="AL80" t="str">
            <v>2628G2J</v>
          </cell>
          <cell r="AM80">
            <v>0</v>
          </cell>
          <cell r="AN80">
            <v>5</v>
          </cell>
          <cell r="AO80">
            <v>0</v>
          </cell>
          <cell r="AP80">
            <v>50</v>
          </cell>
          <cell r="AQ80">
            <v>20</v>
          </cell>
          <cell r="AR80">
            <v>54</v>
          </cell>
          <cell r="AS80">
            <v>129</v>
          </cell>
        </row>
        <row r="81">
          <cell r="D81" t="str">
            <v>6578PAJ</v>
          </cell>
          <cell r="E81">
            <v>35</v>
          </cell>
          <cell r="F81">
            <v>1</v>
          </cell>
          <cell r="G81">
            <v>0</v>
          </cell>
          <cell r="H81">
            <v>55</v>
          </cell>
          <cell r="I81">
            <v>80</v>
          </cell>
          <cell r="J81">
            <v>10</v>
          </cell>
          <cell r="K81">
            <v>181</v>
          </cell>
          <cell r="Q81" t="str">
            <v>6579LDJ</v>
          </cell>
          <cell r="R81">
            <v>0</v>
          </cell>
          <cell r="S81">
            <v>1</v>
          </cell>
          <cell r="T81">
            <v>0</v>
          </cell>
          <cell r="U81">
            <v>0</v>
          </cell>
          <cell r="V81">
            <v>7</v>
          </cell>
          <cell r="W81">
            <v>0</v>
          </cell>
          <cell r="X81">
            <v>8</v>
          </cell>
          <cell r="Y81"/>
          <cell r="AB81" t="str">
            <v>6266S2J</v>
          </cell>
          <cell r="AC81">
            <v>118</v>
          </cell>
          <cell r="AD81">
            <v>10</v>
          </cell>
          <cell r="AE81">
            <v>0</v>
          </cell>
          <cell r="AF81">
            <v>37</v>
          </cell>
          <cell r="AG81">
            <v>221</v>
          </cell>
          <cell r="AH81">
            <v>14</v>
          </cell>
          <cell r="AI81">
            <v>400</v>
          </cell>
          <cell r="AL81" t="str">
            <v>2628IAJ</v>
          </cell>
          <cell r="AM81">
            <v>73</v>
          </cell>
          <cell r="AN81">
            <v>125</v>
          </cell>
          <cell r="AO81">
            <v>14</v>
          </cell>
          <cell r="AP81">
            <v>120</v>
          </cell>
          <cell r="AQ81">
            <v>350</v>
          </cell>
          <cell r="AR81">
            <v>400</v>
          </cell>
          <cell r="AS81">
            <v>1082</v>
          </cell>
        </row>
        <row r="82">
          <cell r="D82" t="str">
            <v>6578PAJ</v>
          </cell>
          <cell r="E82">
            <v>5</v>
          </cell>
          <cell r="F82">
            <v>1</v>
          </cell>
          <cell r="G82">
            <v>0</v>
          </cell>
          <cell r="H82">
            <v>0</v>
          </cell>
          <cell r="I82">
            <v>30</v>
          </cell>
          <cell r="J82">
            <v>0</v>
          </cell>
          <cell r="K82">
            <v>36</v>
          </cell>
          <cell r="Q82" t="str">
            <v>6579LEJ</v>
          </cell>
          <cell r="R82">
            <v>5</v>
          </cell>
          <cell r="S82">
            <v>0</v>
          </cell>
          <cell r="T82">
            <v>0</v>
          </cell>
          <cell r="U82">
            <v>16</v>
          </cell>
          <cell r="V82">
            <v>0</v>
          </cell>
          <cell r="W82">
            <v>0</v>
          </cell>
          <cell r="X82">
            <v>21</v>
          </cell>
          <cell r="Y82"/>
          <cell r="AB82" t="str">
            <v>634424J</v>
          </cell>
          <cell r="AC82">
            <v>0</v>
          </cell>
          <cell r="AD82">
            <v>0</v>
          </cell>
          <cell r="AE82">
            <v>0</v>
          </cell>
          <cell r="AF82">
            <v>0</v>
          </cell>
          <cell r="AG82">
            <v>0</v>
          </cell>
          <cell r="AH82">
            <v>1</v>
          </cell>
          <cell r="AI82">
            <v>1</v>
          </cell>
          <cell r="AL82" t="str">
            <v>2628J1J</v>
          </cell>
          <cell r="AM82">
            <v>0</v>
          </cell>
          <cell r="AN82">
            <v>10</v>
          </cell>
          <cell r="AO82">
            <v>0</v>
          </cell>
          <cell r="AP82">
            <v>0</v>
          </cell>
          <cell r="AQ82">
            <v>389</v>
          </cell>
          <cell r="AR82">
            <v>0</v>
          </cell>
          <cell r="AS82">
            <v>399</v>
          </cell>
        </row>
        <row r="83">
          <cell r="D83" t="str">
            <v>6578PAJ</v>
          </cell>
          <cell r="E83">
            <v>30</v>
          </cell>
          <cell r="F83">
            <v>0</v>
          </cell>
          <cell r="G83">
            <v>0</v>
          </cell>
          <cell r="H83">
            <v>55</v>
          </cell>
          <cell r="I83">
            <v>50</v>
          </cell>
          <cell r="J83">
            <v>10</v>
          </cell>
          <cell r="K83">
            <v>145</v>
          </cell>
          <cell r="Q83" t="str">
            <v>6579NAJ</v>
          </cell>
          <cell r="R83">
            <v>0</v>
          </cell>
          <cell r="S83">
            <v>3</v>
          </cell>
          <cell r="T83">
            <v>0</v>
          </cell>
          <cell r="U83">
            <v>0</v>
          </cell>
          <cell r="V83">
            <v>10</v>
          </cell>
          <cell r="W83">
            <v>8</v>
          </cell>
          <cell r="X83">
            <v>21</v>
          </cell>
          <cell r="Y83"/>
          <cell r="AB83" t="str">
            <v>6565B2J</v>
          </cell>
          <cell r="AC83">
            <v>0</v>
          </cell>
          <cell r="AD83">
            <v>0</v>
          </cell>
          <cell r="AE83">
            <v>0</v>
          </cell>
          <cell r="AF83">
            <v>0</v>
          </cell>
          <cell r="AG83">
            <v>0</v>
          </cell>
          <cell r="AH83">
            <v>3</v>
          </cell>
          <cell r="AI83">
            <v>3</v>
          </cell>
          <cell r="AL83" t="str">
            <v>2628J2J</v>
          </cell>
          <cell r="AM83">
            <v>95</v>
          </cell>
          <cell r="AN83">
            <v>25</v>
          </cell>
          <cell r="AO83">
            <v>0</v>
          </cell>
          <cell r="AP83">
            <v>130</v>
          </cell>
          <cell r="AQ83">
            <v>48</v>
          </cell>
          <cell r="AR83">
            <v>70</v>
          </cell>
          <cell r="AS83">
            <v>368</v>
          </cell>
        </row>
        <row r="84">
          <cell r="D84" t="str">
            <v>6578PBJ</v>
          </cell>
          <cell r="E84">
            <v>30</v>
          </cell>
          <cell r="F84">
            <v>0</v>
          </cell>
          <cell r="G84">
            <v>0</v>
          </cell>
          <cell r="H84">
            <v>35</v>
          </cell>
          <cell r="I84">
            <v>90</v>
          </cell>
          <cell r="J84">
            <v>10</v>
          </cell>
          <cell r="K84">
            <v>165</v>
          </cell>
          <cell r="Q84" t="str">
            <v>6579NBJ</v>
          </cell>
          <cell r="R84">
            <v>1</v>
          </cell>
          <cell r="S84">
            <v>2</v>
          </cell>
          <cell r="T84">
            <v>0</v>
          </cell>
          <cell r="U84">
            <v>5</v>
          </cell>
          <cell r="V84">
            <v>20</v>
          </cell>
          <cell r="W84">
            <v>0</v>
          </cell>
          <cell r="X84">
            <v>28</v>
          </cell>
          <cell r="Y84"/>
          <cell r="AB84" t="str">
            <v>6579LDJ</v>
          </cell>
          <cell r="AC84">
            <v>8</v>
          </cell>
          <cell r="AD84">
            <v>0</v>
          </cell>
          <cell r="AE84">
            <v>0</v>
          </cell>
          <cell r="AF84">
            <v>0</v>
          </cell>
          <cell r="AG84">
            <v>0</v>
          </cell>
          <cell r="AH84">
            <v>1</v>
          </cell>
          <cell r="AI84">
            <v>9</v>
          </cell>
          <cell r="AL84" t="str">
            <v>2628J7J</v>
          </cell>
          <cell r="AM84">
            <v>110</v>
          </cell>
          <cell r="AN84">
            <v>16</v>
          </cell>
          <cell r="AO84">
            <v>20</v>
          </cell>
          <cell r="AP84">
            <v>200</v>
          </cell>
          <cell r="AQ84">
            <v>200</v>
          </cell>
          <cell r="AR84">
            <v>11</v>
          </cell>
          <cell r="AS84">
            <v>557</v>
          </cell>
        </row>
        <row r="85">
          <cell r="D85" t="str">
            <v>6578PBJ</v>
          </cell>
          <cell r="E85">
            <v>10</v>
          </cell>
          <cell r="F85">
            <v>0</v>
          </cell>
          <cell r="G85">
            <v>0</v>
          </cell>
          <cell r="H85">
            <v>0</v>
          </cell>
          <cell r="I85">
            <v>10</v>
          </cell>
          <cell r="J85">
            <v>0</v>
          </cell>
          <cell r="K85">
            <v>20</v>
          </cell>
          <cell r="Q85" t="str">
            <v>6579PCJ</v>
          </cell>
          <cell r="R85">
            <v>3</v>
          </cell>
          <cell r="S85">
            <v>0</v>
          </cell>
          <cell r="T85">
            <v>0</v>
          </cell>
          <cell r="U85">
            <v>0</v>
          </cell>
          <cell r="V85">
            <v>0</v>
          </cell>
          <cell r="W85">
            <v>0</v>
          </cell>
          <cell r="X85">
            <v>3</v>
          </cell>
          <cell r="Y85"/>
          <cell r="AB85" t="str">
            <v>6579LEJ</v>
          </cell>
          <cell r="AC85">
            <v>42</v>
          </cell>
          <cell r="AD85">
            <v>0</v>
          </cell>
          <cell r="AE85">
            <v>0</v>
          </cell>
          <cell r="AF85">
            <v>10</v>
          </cell>
          <cell r="AG85">
            <v>20</v>
          </cell>
          <cell r="AH85">
            <v>10</v>
          </cell>
          <cell r="AI85">
            <v>82</v>
          </cell>
          <cell r="AL85" t="str">
            <v>2629H1J</v>
          </cell>
          <cell r="AM85">
            <v>0</v>
          </cell>
          <cell r="AN85">
            <v>0</v>
          </cell>
          <cell r="AO85">
            <v>0</v>
          </cell>
          <cell r="AP85">
            <v>0</v>
          </cell>
          <cell r="AQ85">
            <v>5</v>
          </cell>
          <cell r="AR85">
            <v>11</v>
          </cell>
          <cell r="AS85">
            <v>16</v>
          </cell>
        </row>
        <row r="86">
          <cell r="D86" t="str">
            <v>6578PBJ</v>
          </cell>
          <cell r="E86">
            <v>20</v>
          </cell>
          <cell r="F86">
            <v>0</v>
          </cell>
          <cell r="G86">
            <v>0</v>
          </cell>
          <cell r="H86">
            <v>35</v>
          </cell>
          <cell r="I86">
            <v>80</v>
          </cell>
          <cell r="J86">
            <v>10</v>
          </cell>
          <cell r="K86">
            <v>145</v>
          </cell>
          <cell r="Q86" t="str">
            <v>6841EAJ</v>
          </cell>
          <cell r="R86">
            <v>0</v>
          </cell>
          <cell r="S86">
            <v>0</v>
          </cell>
          <cell r="T86">
            <v>0</v>
          </cell>
          <cell r="U86">
            <v>0</v>
          </cell>
          <cell r="V86">
            <v>0</v>
          </cell>
          <cell r="W86">
            <v>10</v>
          </cell>
          <cell r="X86">
            <v>10</v>
          </cell>
          <cell r="Y86"/>
          <cell r="AB86" t="str">
            <v>6579LJJ</v>
          </cell>
          <cell r="AC86">
            <v>5</v>
          </cell>
          <cell r="AD86">
            <v>0</v>
          </cell>
          <cell r="AE86">
            <v>0</v>
          </cell>
          <cell r="AF86">
            <v>0</v>
          </cell>
          <cell r="AG86">
            <v>13</v>
          </cell>
          <cell r="AH86">
            <v>20</v>
          </cell>
          <cell r="AI86">
            <v>38</v>
          </cell>
          <cell r="AL86" t="str">
            <v>2629H2J</v>
          </cell>
          <cell r="AM86">
            <v>50</v>
          </cell>
          <cell r="AN86">
            <v>11</v>
          </cell>
          <cell r="AO86">
            <v>5</v>
          </cell>
          <cell r="AP86">
            <v>55</v>
          </cell>
          <cell r="AQ86">
            <v>23</v>
          </cell>
          <cell r="AR86">
            <v>74</v>
          </cell>
          <cell r="AS86">
            <v>218</v>
          </cell>
        </row>
        <row r="87">
          <cell r="D87" t="str">
            <v>6579LDJ</v>
          </cell>
          <cell r="E87">
            <v>13</v>
          </cell>
          <cell r="F87">
            <v>3</v>
          </cell>
          <cell r="G87">
            <v>0</v>
          </cell>
          <cell r="H87">
            <v>5</v>
          </cell>
          <cell r="I87">
            <v>0</v>
          </cell>
          <cell r="J87">
            <v>10</v>
          </cell>
          <cell r="K87">
            <v>31</v>
          </cell>
          <cell r="Q87" t="str">
            <v>6841GAJ</v>
          </cell>
          <cell r="R87">
            <v>0</v>
          </cell>
          <cell r="S87">
            <v>0</v>
          </cell>
          <cell r="T87">
            <v>0</v>
          </cell>
          <cell r="U87">
            <v>5</v>
          </cell>
          <cell r="V87">
            <v>0</v>
          </cell>
          <cell r="W87">
            <v>5</v>
          </cell>
          <cell r="X87">
            <v>10</v>
          </cell>
          <cell r="Y87"/>
          <cell r="AB87" t="str">
            <v>6579NAJ</v>
          </cell>
          <cell r="AC87">
            <v>6</v>
          </cell>
          <cell r="AD87">
            <v>0</v>
          </cell>
          <cell r="AE87">
            <v>0</v>
          </cell>
          <cell r="AF87">
            <v>0</v>
          </cell>
          <cell r="AG87">
            <v>0</v>
          </cell>
          <cell r="AH87">
            <v>0</v>
          </cell>
          <cell r="AI87">
            <v>6</v>
          </cell>
          <cell r="AL87" t="str">
            <v>2629H7J</v>
          </cell>
          <cell r="AM87">
            <v>4</v>
          </cell>
          <cell r="AN87">
            <v>5</v>
          </cell>
          <cell r="AO87">
            <v>1</v>
          </cell>
          <cell r="AP87">
            <v>33</v>
          </cell>
          <cell r="AQ87">
            <v>30</v>
          </cell>
          <cell r="AR87">
            <v>5</v>
          </cell>
          <cell r="AS87">
            <v>78</v>
          </cell>
        </row>
        <row r="88">
          <cell r="D88" t="str">
            <v>6579LEJ</v>
          </cell>
          <cell r="E88">
            <v>32</v>
          </cell>
          <cell r="F88">
            <v>0</v>
          </cell>
          <cell r="G88">
            <v>0</v>
          </cell>
          <cell r="H88">
            <v>0</v>
          </cell>
          <cell r="I88">
            <v>0</v>
          </cell>
          <cell r="J88">
            <v>20</v>
          </cell>
          <cell r="K88">
            <v>52</v>
          </cell>
          <cell r="Q88" t="str">
            <v>684250J</v>
          </cell>
          <cell r="R88">
            <v>0</v>
          </cell>
          <cell r="S88">
            <v>20</v>
          </cell>
          <cell r="T88">
            <v>0</v>
          </cell>
          <cell r="U88">
            <v>200</v>
          </cell>
          <cell r="V88">
            <v>180</v>
          </cell>
          <cell r="W88">
            <v>200</v>
          </cell>
          <cell r="X88">
            <v>600</v>
          </cell>
          <cell r="Y88"/>
          <cell r="AB88" t="str">
            <v>6579NJJ</v>
          </cell>
          <cell r="AC88">
            <v>6</v>
          </cell>
          <cell r="AD88">
            <v>0</v>
          </cell>
          <cell r="AE88">
            <v>2</v>
          </cell>
          <cell r="AF88">
            <v>0</v>
          </cell>
          <cell r="AG88">
            <v>0</v>
          </cell>
          <cell r="AH88">
            <v>14</v>
          </cell>
          <cell r="AI88">
            <v>22</v>
          </cell>
          <cell r="AL88" t="str">
            <v>26446A7</v>
          </cell>
          <cell r="AM88">
            <v>0</v>
          </cell>
          <cell r="AN88">
            <v>0</v>
          </cell>
          <cell r="AO88">
            <v>0</v>
          </cell>
          <cell r="AP88">
            <v>0</v>
          </cell>
          <cell r="AQ88">
            <v>0</v>
          </cell>
          <cell r="AR88">
            <v>1</v>
          </cell>
          <cell r="AS88">
            <v>1</v>
          </cell>
        </row>
        <row r="89">
          <cell r="D89" t="str">
            <v>6579NAJ</v>
          </cell>
          <cell r="E89">
            <v>8</v>
          </cell>
          <cell r="F89">
            <v>0</v>
          </cell>
          <cell r="G89">
            <v>0</v>
          </cell>
          <cell r="H89">
            <v>0</v>
          </cell>
          <cell r="I89">
            <v>0</v>
          </cell>
          <cell r="J89">
            <v>0</v>
          </cell>
          <cell r="K89">
            <v>8</v>
          </cell>
          <cell r="Q89" t="str">
            <v>684252J</v>
          </cell>
          <cell r="R89">
            <v>20</v>
          </cell>
          <cell r="S89">
            <v>0</v>
          </cell>
          <cell r="T89">
            <v>4</v>
          </cell>
          <cell r="U89">
            <v>80</v>
          </cell>
          <cell r="V89">
            <v>30</v>
          </cell>
          <cell r="W89">
            <v>100</v>
          </cell>
          <cell r="X89">
            <v>234</v>
          </cell>
          <cell r="Y89"/>
          <cell r="AB89" t="str">
            <v>6579PCJ</v>
          </cell>
          <cell r="AC89">
            <v>8</v>
          </cell>
          <cell r="AD89">
            <v>0</v>
          </cell>
          <cell r="AE89">
            <v>0</v>
          </cell>
          <cell r="AF89">
            <v>0</v>
          </cell>
          <cell r="AG89">
            <v>0</v>
          </cell>
          <cell r="AH89">
            <v>0</v>
          </cell>
          <cell r="AI89">
            <v>8</v>
          </cell>
          <cell r="AL89" t="str">
            <v>2647G2J</v>
          </cell>
          <cell r="AM89">
            <v>0</v>
          </cell>
          <cell r="AN89">
            <v>2</v>
          </cell>
          <cell r="AO89">
            <v>20</v>
          </cell>
          <cell r="AP89">
            <v>0</v>
          </cell>
          <cell r="AQ89">
            <v>20</v>
          </cell>
          <cell r="AR89">
            <v>10</v>
          </cell>
          <cell r="AS89">
            <v>52</v>
          </cell>
        </row>
        <row r="90">
          <cell r="D90" t="str">
            <v>6579NBJ</v>
          </cell>
          <cell r="E90">
            <v>6</v>
          </cell>
          <cell r="F90">
            <v>0</v>
          </cell>
          <cell r="G90">
            <v>0</v>
          </cell>
          <cell r="H90">
            <v>0</v>
          </cell>
          <cell r="I90">
            <v>0</v>
          </cell>
          <cell r="J90">
            <v>15</v>
          </cell>
          <cell r="K90">
            <v>21</v>
          </cell>
          <cell r="Q90" t="str">
            <v>684260J</v>
          </cell>
          <cell r="R90">
            <v>0</v>
          </cell>
          <cell r="S90">
            <v>5</v>
          </cell>
          <cell r="T90">
            <v>0</v>
          </cell>
          <cell r="U90">
            <v>40</v>
          </cell>
          <cell r="V90">
            <v>30</v>
          </cell>
          <cell r="W90">
            <v>50</v>
          </cell>
          <cell r="X90">
            <v>125</v>
          </cell>
          <cell r="Y90"/>
          <cell r="AB90" t="str">
            <v>6579PDJ</v>
          </cell>
          <cell r="AC90">
            <v>7</v>
          </cell>
          <cell r="AD90">
            <v>0</v>
          </cell>
          <cell r="AE90">
            <v>0</v>
          </cell>
          <cell r="AF90">
            <v>5</v>
          </cell>
          <cell r="AG90">
            <v>0</v>
          </cell>
          <cell r="AH90">
            <v>10</v>
          </cell>
          <cell r="AI90">
            <v>22</v>
          </cell>
          <cell r="AL90" t="str">
            <v>2647G5J</v>
          </cell>
          <cell r="AM90">
            <v>0</v>
          </cell>
          <cell r="AN90">
            <v>1</v>
          </cell>
          <cell r="AO90">
            <v>0</v>
          </cell>
          <cell r="AP90">
            <v>0</v>
          </cell>
          <cell r="AQ90">
            <v>10</v>
          </cell>
          <cell r="AR90">
            <v>10</v>
          </cell>
          <cell r="AS90">
            <v>21</v>
          </cell>
        </row>
        <row r="91">
          <cell r="D91" t="str">
            <v>6579PCJ</v>
          </cell>
          <cell r="E91">
            <v>10</v>
          </cell>
          <cell r="F91">
            <v>3</v>
          </cell>
          <cell r="G91">
            <v>3</v>
          </cell>
          <cell r="H91">
            <v>15</v>
          </cell>
          <cell r="I91">
            <v>15</v>
          </cell>
          <cell r="J91">
            <v>10</v>
          </cell>
          <cell r="K91">
            <v>56</v>
          </cell>
          <cell r="Q91" t="str">
            <v>684262J</v>
          </cell>
          <cell r="R91">
            <v>0</v>
          </cell>
          <cell r="S91">
            <v>0</v>
          </cell>
          <cell r="T91">
            <v>1</v>
          </cell>
          <cell r="U91">
            <v>30</v>
          </cell>
          <cell r="V91">
            <v>20</v>
          </cell>
          <cell r="W91">
            <v>40</v>
          </cell>
          <cell r="X91">
            <v>91</v>
          </cell>
          <cell r="Y91"/>
          <cell r="AB91" t="str">
            <v>6579PJJ</v>
          </cell>
          <cell r="AC91">
            <v>9</v>
          </cell>
          <cell r="AD91">
            <v>0</v>
          </cell>
          <cell r="AE91">
            <v>0</v>
          </cell>
          <cell r="AF91">
            <v>5</v>
          </cell>
          <cell r="AG91">
            <v>17</v>
          </cell>
          <cell r="AH91">
            <v>30</v>
          </cell>
          <cell r="AI91">
            <v>61</v>
          </cell>
          <cell r="AL91" t="str">
            <v>26472AJ</v>
          </cell>
          <cell r="AM91">
            <v>0</v>
          </cell>
          <cell r="AN91">
            <v>0</v>
          </cell>
          <cell r="AO91">
            <v>0</v>
          </cell>
          <cell r="AP91">
            <v>0</v>
          </cell>
          <cell r="AQ91">
            <v>0</v>
          </cell>
          <cell r="AR91">
            <v>10</v>
          </cell>
          <cell r="AS91">
            <v>10</v>
          </cell>
        </row>
        <row r="92">
          <cell r="D92" t="str">
            <v>6579PDJ</v>
          </cell>
          <cell r="E92">
            <v>7</v>
          </cell>
          <cell r="F92">
            <v>6</v>
          </cell>
          <cell r="G92">
            <v>0</v>
          </cell>
          <cell r="H92">
            <v>0</v>
          </cell>
          <cell r="I92">
            <v>10</v>
          </cell>
          <cell r="J92">
            <v>23</v>
          </cell>
          <cell r="K92">
            <v>46</v>
          </cell>
          <cell r="Q92" t="str">
            <v>6842S2J</v>
          </cell>
          <cell r="R92">
            <v>20</v>
          </cell>
          <cell r="S92">
            <v>5</v>
          </cell>
          <cell r="T92">
            <v>0</v>
          </cell>
          <cell r="U92">
            <v>87</v>
          </cell>
          <cell r="V92">
            <v>110</v>
          </cell>
          <cell r="W92">
            <v>80</v>
          </cell>
          <cell r="X92">
            <v>302</v>
          </cell>
          <cell r="Y92"/>
          <cell r="AB92" t="str">
            <v>683631J</v>
          </cell>
          <cell r="AC92">
            <v>10</v>
          </cell>
          <cell r="AD92">
            <v>0</v>
          </cell>
          <cell r="AE92">
            <v>0</v>
          </cell>
          <cell r="AF92">
            <v>16</v>
          </cell>
          <cell r="AG92">
            <v>7</v>
          </cell>
          <cell r="AH92">
            <v>3</v>
          </cell>
          <cell r="AI92">
            <v>36</v>
          </cell>
          <cell r="AL92" t="str">
            <v>26474AJ</v>
          </cell>
          <cell r="AM92">
            <v>0</v>
          </cell>
          <cell r="AN92">
            <v>7</v>
          </cell>
          <cell r="AO92">
            <v>5</v>
          </cell>
          <cell r="AP92">
            <v>10</v>
          </cell>
          <cell r="AQ92">
            <v>15</v>
          </cell>
          <cell r="AR92">
            <v>53</v>
          </cell>
          <cell r="AS92">
            <v>90</v>
          </cell>
        </row>
        <row r="93">
          <cell r="D93" t="str">
            <v>6579TAJ</v>
          </cell>
          <cell r="E93">
            <v>5</v>
          </cell>
          <cell r="F93">
            <v>3</v>
          </cell>
          <cell r="G93">
            <v>0</v>
          </cell>
          <cell r="H93">
            <v>19</v>
          </cell>
          <cell r="I93">
            <v>50</v>
          </cell>
          <cell r="J93">
            <v>0</v>
          </cell>
          <cell r="K93">
            <v>77</v>
          </cell>
          <cell r="Q93" t="str">
            <v>6845GN1</v>
          </cell>
          <cell r="R93">
            <v>0</v>
          </cell>
          <cell r="S93">
            <v>0</v>
          </cell>
          <cell r="T93">
            <v>0</v>
          </cell>
          <cell r="U93">
            <v>3</v>
          </cell>
          <cell r="V93">
            <v>11</v>
          </cell>
          <cell r="W93">
            <v>2</v>
          </cell>
          <cell r="X93">
            <v>16</v>
          </cell>
          <cell r="Y93"/>
          <cell r="AB93" t="str">
            <v>683635J</v>
          </cell>
          <cell r="AC93">
            <v>0</v>
          </cell>
          <cell r="AD93">
            <v>0</v>
          </cell>
          <cell r="AE93">
            <v>0</v>
          </cell>
          <cell r="AF93">
            <v>0</v>
          </cell>
          <cell r="AG93">
            <v>20</v>
          </cell>
          <cell r="AH93">
            <v>0</v>
          </cell>
          <cell r="AI93">
            <v>20</v>
          </cell>
          <cell r="AL93" t="str">
            <v>264741E</v>
          </cell>
          <cell r="AM93">
            <v>1</v>
          </cell>
          <cell r="AN93">
            <v>0</v>
          </cell>
          <cell r="AO93">
            <v>0</v>
          </cell>
          <cell r="AP93">
            <v>0</v>
          </cell>
          <cell r="AQ93">
            <v>0</v>
          </cell>
          <cell r="AR93">
            <v>0</v>
          </cell>
          <cell r="AS93">
            <v>1</v>
          </cell>
        </row>
        <row r="94">
          <cell r="D94" t="str">
            <v>6579TGJ</v>
          </cell>
          <cell r="E94">
            <v>5</v>
          </cell>
          <cell r="F94">
            <v>3</v>
          </cell>
          <cell r="G94">
            <v>0</v>
          </cell>
          <cell r="H94">
            <v>19</v>
          </cell>
          <cell r="I94">
            <v>35</v>
          </cell>
          <cell r="J94">
            <v>15</v>
          </cell>
          <cell r="K94">
            <v>77</v>
          </cell>
          <cell r="Q94" t="str">
            <v>6845NBJ</v>
          </cell>
          <cell r="R94">
            <v>0</v>
          </cell>
          <cell r="S94">
            <v>0</v>
          </cell>
          <cell r="T94">
            <v>0</v>
          </cell>
          <cell r="U94">
            <v>2</v>
          </cell>
          <cell r="V94">
            <v>0</v>
          </cell>
          <cell r="W94">
            <v>0</v>
          </cell>
          <cell r="X94">
            <v>2</v>
          </cell>
          <cell r="Y94"/>
          <cell r="AB94" t="str">
            <v>6841EAJ</v>
          </cell>
          <cell r="AC94">
            <v>17</v>
          </cell>
          <cell r="AD94">
            <v>5</v>
          </cell>
          <cell r="AE94">
            <v>0</v>
          </cell>
          <cell r="AF94">
            <v>35</v>
          </cell>
          <cell r="AG94">
            <v>50</v>
          </cell>
          <cell r="AH94">
            <v>20</v>
          </cell>
          <cell r="AI94">
            <v>127</v>
          </cell>
          <cell r="AL94" t="str">
            <v>26475AJ</v>
          </cell>
          <cell r="AM94">
            <v>0</v>
          </cell>
          <cell r="AN94">
            <v>3</v>
          </cell>
          <cell r="AO94">
            <v>0</v>
          </cell>
          <cell r="AP94">
            <v>0</v>
          </cell>
          <cell r="AQ94">
            <v>10</v>
          </cell>
          <cell r="AR94">
            <v>11</v>
          </cell>
          <cell r="AS94">
            <v>24</v>
          </cell>
        </row>
        <row r="95">
          <cell r="D95" t="str">
            <v>683631J</v>
          </cell>
          <cell r="E95">
            <v>17</v>
          </cell>
          <cell r="F95">
            <v>0</v>
          </cell>
          <cell r="G95">
            <v>0</v>
          </cell>
          <cell r="H95">
            <v>66</v>
          </cell>
          <cell r="I95">
            <v>40</v>
          </cell>
          <cell r="J95">
            <v>9</v>
          </cell>
          <cell r="K95">
            <v>132</v>
          </cell>
          <cell r="Q95" t="str">
            <v>684920J</v>
          </cell>
          <cell r="R95">
            <v>1</v>
          </cell>
          <cell r="S95">
            <v>0</v>
          </cell>
          <cell r="T95">
            <v>0</v>
          </cell>
          <cell r="U95">
            <v>0</v>
          </cell>
          <cell r="V95">
            <v>2</v>
          </cell>
          <cell r="W95">
            <v>6</v>
          </cell>
          <cell r="X95">
            <v>9</v>
          </cell>
          <cell r="Y95"/>
          <cell r="AB95" t="str">
            <v>6841GAJ</v>
          </cell>
          <cell r="AC95">
            <v>14</v>
          </cell>
          <cell r="AD95">
            <v>5</v>
          </cell>
          <cell r="AE95">
            <v>1</v>
          </cell>
          <cell r="AF95">
            <v>33</v>
          </cell>
          <cell r="AG95">
            <v>24</v>
          </cell>
          <cell r="AH95">
            <v>10</v>
          </cell>
          <cell r="AI95">
            <v>87</v>
          </cell>
          <cell r="AL95" t="str">
            <v>26476AJ</v>
          </cell>
          <cell r="AM95">
            <v>20</v>
          </cell>
          <cell r="AN95">
            <v>5</v>
          </cell>
          <cell r="AO95">
            <v>11</v>
          </cell>
          <cell r="AP95">
            <v>0</v>
          </cell>
          <cell r="AQ95">
            <v>0</v>
          </cell>
          <cell r="AR95">
            <v>18</v>
          </cell>
          <cell r="AS95">
            <v>54</v>
          </cell>
        </row>
        <row r="96">
          <cell r="D96" t="str">
            <v>683635J</v>
          </cell>
          <cell r="E96">
            <v>3</v>
          </cell>
          <cell r="F96">
            <v>0</v>
          </cell>
          <cell r="G96">
            <v>1</v>
          </cell>
          <cell r="H96">
            <v>0</v>
          </cell>
          <cell r="I96">
            <v>10</v>
          </cell>
          <cell r="J96">
            <v>1</v>
          </cell>
          <cell r="K96">
            <v>15</v>
          </cell>
          <cell r="Q96" t="str">
            <v>684923J</v>
          </cell>
          <cell r="R96">
            <v>1</v>
          </cell>
          <cell r="S96">
            <v>0</v>
          </cell>
          <cell r="T96">
            <v>0</v>
          </cell>
          <cell r="U96">
            <v>1</v>
          </cell>
          <cell r="V96">
            <v>0</v>
          </cell>
          <cell r="W96">
            <v>1</v>
          </cell>
          <cell r="X96">
            <v>3</v>
          </cell>
          <cell r="Y96"/>
          <cell r="AB96" t="str">
            <v>6845NBJ</v>
          </cell>
          <cell r="AC96">
            <v>1</v>
          </cell>
          <cell r="AD96">
            <v>0</v>
          </cell>
          <cell r="AE96">
            <v>0</v>
          </cell>
          <cell r="AF96">
            <v>0</v>
          </cell>
          <cell r="AG96">
            <v>0</v>
          </cell>
          <cell r="AH96">
            <v>0</v>
          </cell>
          <cell r="AI96">
            <v>1</v>
          </cell>
          <cell r="AL96" t="str">
            <v>26478AE</v>
          </cell>
          <cell r="AM96">
            <v>2</v>
          </cell>
          <cell r="AN96">
            <v>0</v>
          </cell>
          <cell r="AO96">
            <v>0</v>
          </cell>
          <cell r="AP96">
            <v>5</v>
          </cell>
          <cell r="AQ96">
            <v>0</v>
          </cell>
          <cell r="AR96">
            <v>0</v>
          </cell>
          <cell r="AS96">
            <v>7</v>
          </cell>
        </row>
        <row r="97">
          <cell r="D97" t="str">
            <v>6841EAJ</v>
          </cell>
          <cell r="E97">
            <v>5</v>
          </cell>
          <cell r="F97">
            <v>0</v>
          </cell>
          <cell r="G97">
            <v>0</v>
          </cell>
          <cell r="H97">
            <v>5</v>
          </cell>
          <cell r="I97">
            <v>30</v>
          </cell>
          <cell r="J97">
            <v>35</v>
          </cell>
          <cell r="K97">
            <v>75</v>
          </cell>
          <cell r="Q97" t="str">
            <v>686862J</v>
          </cell>
          <cell r="R97">
            <v>2</v>
          </cell>
          <cell r="S97">
            <v>0</v>
          </cell>
          <cell r="T97">
            <v>0</v>
          </cell>
          <cell r="U97">
            <v>0</v>
          </cell>
          <cell r="V97">
            <v>0</v>
          </cell>
          <cell r="W97">
            <v>0</v>
          </cell>
          <cell r="X97">
            <v>3</v>
          </cell>
          <cell r="Y97"/>
          <cell r="AB97" t="str">
            <v>684920J</v>
          </cell>
          <cell r="AC97">
            <v>6</v>
          </cell>
          <cell r="AD97">
            <v>0</v>
          </cell>
          <cell r="AE97">
            <v>0</v>
          </cell>
          <cell r="AF97">
            <v>3</v>
          </cell>
          <cell r="AG97">
            <v>1</v>
          </cell>
          <cell r="AH97">
            <v>2</v>
          </cell>
          <cell r="AI97">
            <v>12</v>
          </cell>
          <cell r="AL97" t="str">
            <v>26478AJ</v>
          </cell>
          <cell r="AM97">
            <v>15</v>
          </cell>
          <cell r="AN97">
            <v>7</v>
          </cell>
          <cell r="AO97">
            <v>0</v>
          </cell>
          <cell r="AP97">
            <v>0</v>
          </cell>
          <cell r="AQ97">
            <v>40</v>
          </cell>
          <cell r="AR97">
            <v>58</v>
          </cell>
          <cell r="AS97">
            <v>120</v>
          </cell>
        </row>
        <row r="98">
          <cell r="D98" t="str">
            <v>6841GAJ</v>
          </cell>
          <cell r="E98">
            <v>3</v>
          </cell>
          <cell r="F98">
            <v>2</v>
          </cell>
          <cell r="G98">
            <v>0</v>
          </cell>
          <cell r="H98">
            <v>10</v>
          </cell>
          <cell r="I98">
            <v>0</v>
          </cell>
          <cell r="J98">
            <v>5</v>
          </cell>
          <cell r="K98">
            <v>20</v>
          </cell>
          <cell r="Q98" t="str">
            <v>686872J</v>
          </cell>
          <cell r="R98">
            <v>0</v>
          </cell>
          <cell r="S98">
            <v>0</v>
          </cell>
          <cell r="T98">
            <v>0</v>
          </cell>
          <cell r="U98">
            <v>0</v>
          </cell>
          <cell r="V98">
            <v>1</v>
          </cell>
          <cell r="W98">
            <v>0</v>
          </cell>
          <cell r="X98">
            <v>1</v>
          </cell>
          <cell r="Y98"/>
          <cell r="AB98" t="str">
            <v>684923J</v>
          </cell>
          <cell r="AC98">
            <v>3</v>
          </cell>
          <cell r="AD98">
            <v>0</v>
          </cell>
          <cell r="AE98">
            <v>0</v>
          </cell>
          <cell r="AF98">
            <v>1</v>
          </cell>
          <cell r="AG98">
            <v>0</v>
          </cell>
          <cell r="AH98">
            <v>1</v>
          </cell>
          <cell r="AI98">
            <v>5</v>
          </cell>
          <cell r="AL98" t="str">
            <v>26479AJ</v>
          </cell>
          <cell r="AM98">
            <v>11</v>
          </cell>
          <cell r="AN98">
            <v>4</v>
          </cell>
          <cell r="AO98">
            <v>0</v>
          </cell>
          <cell r="AP98">
            <v>45</v>
          </cell>
          <cell r="AQ98">
            <v>20</v>
          </cell>
          <cell r="AR98">
            <v>62</v>
          </cell>
          <cell r="AS98">
            <v>142</v>
          </cell>
        </row>
        <row r="99">
          <cell r="D99" t="str">
            <v>6841TAJ</v>
          </cell>
          <cell r="E99">
            <v>14</v>
          </cell>
          <cell r="F99">
            <v>0</v>
          </cell>
          <cell r="G99">
            <v>0</v>
          </cell>
          <cell r="H99">
            <v>25</v>
          </cell>
          <cell r="I99">
            <v>15</v>
          </cell>
          <cell r="J99">
            <v>20</v>
          </cell>
          <cell r="K99">
            <v>74</v>
          </cell>
          <cell r="Q99" t="str">
            <v>686876J</v>
          </cell>
          <cell r="R99">
            <v>0</v>
          </cell>
          <cell r="S99">
            <v>0</v>
          </cell>
          <cell r="T99">
            <v>0</v>
          </cell>
          <cell r="U99">
            <v>1</v>
          </cell>
          <cell r="V99">
            <v>0</v>
          </cell>
          <cell r="W99">
            <v>3</v>
          </cell>
          <cell r="X99">
            <v>5</v>
          </cell>
          <cell r="Y99"/>
          <cell r="AB99" t="str">
            <v>686650J</v>
          </cell>
          <cell r="AC99">
            <v>0</v>
          </cell>
          <cell r="AD99">
            <v>0</v>
          </cell>
          <cell r="AE99">
            <v>0</v>
          </cell>
          <cell r="AF99">
            <v>0</v>
          </cell>
          <cell r="AG99">
            <v>1</v>
          </cell>
          <cell r="AH99">
            <v>0</v>
          </cell>
          <cell r="AI99">
            <v>1</v>
          </cell>
          <cell r="AL99" t="str">
            <v>26612CJ</v>
          </cell>
          <cell r="AM99">
            <v>35</v>
          </cell>
          <cell r="AN99">
            <v>0</v>
          </cell>
          <cell r="AO99">
            <v>0</v>
          </cell>
          <cell r="AP99">
            <v>0</v>
          </cell>
          <cell r="AQ99">
            <v>50</v>
          </cell>
          <cell r="AR99">
            <v>0</v>
          </cell>
          <cell r="AS99">
            <v>85</v>
          </cell>
        </row>
        <row r="100">
          <cell r="D100" t="str">
            <v>684250J</v>
          </cell>
          <cell r="E100">
            <v>30</v>
          </cell>
          <cell r="F100">
            <v>0</v>
          </cell>
          <cell r="G100">
            <v>0</v>
          </cell>
          <cell r="H100">
            <v>50</v>
          </cell>
          <cell r="I100">
            <v>250</v>
          </cell>
          <cell r="J100">
            <v>30</v>
          </cell>
          <cell r="K100">
            <v>360</v>
          </cell>
          <cell r="Q100" t="str">
            <v>6870JPK</v>
          </cell>
          <cell r="R100">
            <v>0</v>
          </cell>
          <cell r="S100">
            <v>0</v>
          </cell>
          <cell r="T100">
            <v>0</v>
          </cell>
          <cell r="U100">
            <v>0</v>
          </cell>
          <cell r="V100">
            <v>0</v>
          </cell>
          <cell r="W100">
            <v>1</v>
          </cell>
          <cell r="X100">
            <v>1</v>
          </cell>
          <cell r="Y100"/>
          <cell r="AB100" t="str">
            <v>686669J</v>
          </cell>
          <cell r="AC100">
            <v>5</v>
          </cell>
          <cell r="AD100">
            <v>0</v>
          </cell>
          <cell r="AE100">
            <v>0</v>
          </cell>
          <cell r="AF100">
            <v>0</v>
          </cell>
          <cell r="AG100">
            <v>0</v>
          </cell>
          <cell r="AH100">
            <v>1</v>
          </cell>
          <cell r="AI100">
            <v>6</v>
          </cell>
          <cell r="AL100" t="str">
            <v>266124J</v>
          </cell>
          <cell r="AM100">
            <v>0</v>
          </cell>
          <cell r="AN100">
            <v>0</v>
          </cell>
          <cell r="AO100">
            <v>0</v>
          </cell>
          <cell r="AP100">
            <v>0</v>
          </cell>
          <cell r="AQ100">
            <v>33</v>
          </cell>
          <cell r="AR100">
            <v>0</v>
          </cell>
          <cell r="AS100">
            <v>33</v>
          </cell>
        </row>
        <row r="101">
          <cell r="D101" t="str">
            <v>684250J</v>
          </cell>
          <cell r="E101">
            <v>0</v>
          </cell>
          <cell r="F101">
            <v>0</v>
          </cell>
          <cell r="G101">
            <v>0</v>
          </cell>
          <cell r="H101">
            <v>0</v>
          </cell>
          <cell r="I101">
            <v>150</v>
          </cell>
          <cell r="J101">
            <v>30</v>
          </cell>
          <cell r="K101">
            <v>180</v>
          </cell>
          <cell r="Q101" t="str">
            <v>6870JTN</v>
          </cell>
          <cell r="R101">
            <v>5</v>
          </cell>
          <cell r="S101">
            <v>0</v>
          </cell>
          <cell r="T101">
            <v>0</v>
          </cell>
          <cell r="U101">
            <v>0</v>
          </cell>
          <cell r="V101">
            <v>0</v>
          </cell>
          <cell r="W101">
            <v>9</v>
          </cell>
          <cell r="X101">
            <v>14</v>
          </cell>
          <cell r="Y101"/>
          <cell r="AB101" t="str">
            <v>686862J</v>
          </cell>
          <cell r="AC101">
            <v>6</v>
          </cell>
          <cell r="AD101">
            <v>1</v>
          </cell>
          <cell r="AE101">
            <v>0</v>
          </cell>
          <cell r="AF101">
            <v>0</v>
          </cell>
          <cell r="AG101">
            <v>0</v>
          </cell>
          <cell r="AH101">
            <v>1</v>
          </cell>
          <cell r="AI101">
            <v>8</v>
          </cell>
          <cell r="AL101" t="str">
            <v>266125J</v>
          </cell>
          <cell r="AM101">
            <v>0</v>
          </cell>
          <cell r="AN101">
            <v>35</v>
          </cell>
          <cell r="AO101">
            <v>37</v>
          </cell>
          <cell r="AP101">
            <v>20</v>
          </cell>
          <cell r="AQ101">
            <v>50</v>
          </cell>
          <cell r="AR101">
            <v>30</v>
          </cell>
          <cell r="AS101">
            <v>172</v>
          </cell>
        </row>
        <row r="102">
          <cell r="D102" t="str">
            <v>684250J</v>
          </cell>
          <cell r="E102">
            <v>30</v>
          </cell>
          <cell r="F102">
            <v>0</v>
          </cell>
          <cell r="G102">
            <v>0</v>
          </cell>
          <cell r="H102">
            <v>50</v>
          </cell>
          <cell r="I102">
            <v>100</v>
          </cell>
          <cell r="J102">
            <v>0</v>
          </cell>
          <cell r="K102">
            <v>180</v>
          </cell>
          <cell r="Q102" t="str">
            <v>688123J</v>
          </cell>
          <cell r="R102">
            <v>0</v>
          </cell>
          <cell r="S102">
            <v>0</v>
          </cell>
          <cell r="T102">
            <v>0</v>
          </cell>
          <cell r="U102">
            <v>0</v>
          </cell>
          <cell r="V102">
            <v>100</v>
          </cell>
          <cell r="W102">
            <v>0</v>
          </cell>
          <cell r="X102">
            <v>100</v>
          </cell>
          <cell r="Y102"/>
          <cell r="AB102" t="str">
            <v>686876J</v>
          </cell>
          <cell r="AC102">
            <v>3</v>
          </cell>
          <cell r="AD102">
            <v>0</v>
          </cell>
          <cell r="AE102">
            <v>0</v>
          </cell>
          <cell r="AF102">
            <v>4</v>
          </cell>
          <cell r="AG102">
            <v>2</v>
          </cell>
          <cell r="AH102">
            <v>4</v>
          </cell>
          <cell r="AI102">
            <v>13</v>
          </cell>
          <cell r="AL102" t="str">
            <v>266228J</v>
          </cell>
          <cell r="AM102">
            <v>60</v>
          </cell>
          <cell r="AN102">
            <v>121</v>
          </cell>
          <cell r="AO102">
            <v>0</v>
          </cell>
          <cell r="AP102">
            <v>120</v>
          </cell>
          <cell r="AQ102">
            <v>100</v>
          </cell>
          <cell r="AR102">
            <v>20</v>
          </cell>
          <cell r="AS102">
            <v>421</v>
          </cell>
        </row>
        <row r="103">
          <cell r="D103" t="str">
            <v>684252J</v>
          </cell>
          <cell r="E103">
            <v>40</v>
          </cell>
          <cell r="F103">
            <v>0</v>
          </cell>
          <cell r="G103">
            <v>0</v>
          </cell>
          <cell r="H103">
            <v>0</v>
          </cell>
          <cell r="I103">
            <v>0</v>
          </cell>
          <cell r="J103">
            <v>0</v>
          </cell>
          <cell r="K103">
            <v>40</v>
          </cell>
          <cell r="Q103" t="str">
            <v>688133J</v>
          </cell>
          <cell r="R103">
            <v>0</v>
          </cell>
          <cell r="S103">
            <v>0</v>
          </cell>
          <cell r="T103">
            <v>0</v>
          </cell>
          <cell r="U103">
            <v>0</v>
          </cell>
          <cell r="V103">
            <v>50</v>
          </cell>
          <cell r="W103">
            <v>0</v>
          </cell>
          <cell r="X103">
            <v>50</v>
          </cell>
          <cell r="Y103"/>
          <cell r="AB103" t="str">
            <v>686878J</v>
          </cell>
          <cell r="AC103">
            <v>0</v>
          </cell>
          <cell r="AD103">
            <v>0</v>
          </cell>
          <cell r="AE103">
            <v>0</v>
          </cell>
          <cell r="AF103">
            <v>0</v>
          </cell>
          <cell r="AG103">
            <v>2</v>
          </cell>
          <cell r="AH103">
            <v>1</v>
          </cell>
          <cell r="AI103">
            <v>3</v>
          </cell>
          <cell r="AL103" t="str">
            <v>26623RJ</v>
          </cell>
          <cell r="AM103">
            <v>8</v>
          </cell>
          <cell r="AN103">
            <v>10</v>
          </cell>
          <cell r="AO103">
            <v>0</v>
          </cell>
          <cell r="AP103">
            <v>25</v>
          </cell>
          <cell r="AQ103">
            <v>50</v>
          </cell>
          <cell r="AR103">
            <v>4</v>
          </cell>
          <cell r="AS103">
            <v>97</v>
          </cell>
        </row>
        <row r="104">
          <cell r="D104" t="str">
            <v>684260J</v>
          </cell>
          <cell r="E104">
            <v>60</v>
          </cell>
          <cell r="F104">
            <v>15</v>
          </cell>
          <cell r="G104">
            <v>0</v>
          </cell>
          <cell r="H104">
            <v>160</v>
          </cell>
          <cell r="I104">
            <v>70</v>
          </cell>
          <cell r="J104">
            <v>50</v>
          </cell>
          <cell r="K104">
            <v>355</v>
          </cell>
          <cell r="Q104" t="str">
            <v>688163J</v>
          </cell>
          <cell r="R104">
            <v>0</v>
          </cell>
          <cell r="S104">
            <v>0</v>
          </cell>
          <cell r="T104">
            <v>0</v>
          </cell>
          <cell r="U104">
            <v>0</v>
          </cell>
          <cell r="V104">
            <v>100</v>
          </cell>
          <cell r="W104">
            <v>0</v>
          </cell>
          <cell r="X104">
            <v>100</v>
          </cell>
          <cell r="Y104"/>
          <cell r="AB104" t="str">
            <v>6870JPK</v>
          </cell>
          <cell r="AC104">
            <v>15</v>
          </cell>
          <cell r="AD104">
            <v>0</v>
          </cell>
          <cell r="AE104">
            <v>0</v>
          </cell>
          <cell r="AF104">
            <v>0</v>
          </cell>
          <cell r="AG104">
            <v>10</v>
          </cell>
          <cell r="AH104">
            <v>0</v>
          </cell>
          <cell r="AI104">
            <v>25</v>
          </cell>
          <cell r="AL104" t="str">
            <v>26623SJ</v>
          </cell>
          <cell r="AM104">
            <v>1</v>
          </cell>
          <cell r="AN104">
            <v>0</v>
          </cell>
          <cell r="AO104">
            <v>1</v>
          </cell>
          <cell r="AP104">
            <v>0</v>
          </cell>
          <cell r="AQ104">
            <v>0</v>
          </cell>
          <cell r="AR104">
            <v>3</v>
          </cell>
          <cell r="AS104">
            <v>5</v>
          </cell>
        </row>
        <row r="105">
          <cell r="D105" t="str">
            <v>684262J</v>
          </cell>
          <cell r="E105">
            <v>40</v>
          </cell>
          <cell r="F105">
            <v>10</v>
          </cell>
          <cell r="G105">
            <v>0</v>
          </cell>
          <cell r="H105">
            <v>120</v>
          </cell>
          <cell r="I105">
            <v>30</v>
          </cell>
          <cell r="J105">
            <v>60</v>
          </cell>
          <cell r="K105">
            <v>260</v>
          </cell>
          <cell r="Q105" t="str">
            <v>847841X</v>
          </cell>
          <cell r="R105">
            <v>0</v>
          </cell>
          <cell r="S105">
            <v>30</v>
          </cell>
          <cell r="T105">
            <v>0</v>
          </cell>
          <cell r="U105">
            <v>11</v>
          </cell>
          <cell r="V105">
            <v>76</v>
          </cell>
          <cell r="W105">
            <v>42</v>
          </cell>
          <cell r="X105">
            <v>159</v>
          </cell>
          <cell r="AB105" t="str">
            <v>6870JTN</v>
          </cell>
          <cell r="AC105">
            <v>0</v>
          </cell>
          <cell r="AD105">
            <v>0</v>
          </cell>
          <cell r="AE105">
            <v>0</v>
          </cell>
          <cell r="AF105">
            <v>1</v>
          </cell>
          <cell r="AG105">
            <v>0</v>
          </cell>
          <cell r="AH105">
            <v>17</v>
          </cell>
          <cell r="AI105">
            <v>18</v>
          </cell>
          <cell r="AL105" t="str">
            <v>26623VJ</v>
          </cell>
          <cell r="AM105">
            <v>5</v>
          </cell>
          <cell r="AN105">
            <v>5</v>
          </cell>
          <cell r="AO105">
            <v>0</v>
          </cell>
          <cell r="AP105">
            <v>1</v>
          </cell>
          <cell r="AQ105">
            <v>50</v>
          </cell>
          <cell r="AR105">
            <v>3</v>
          </cell>
          <cell r="AS105">
            <v>64</v>
          </cell>
        </row>
        <row r="106">
          <cell r="D106" t="str">
            <v>6842S2J</v>
          </cell>
          <cell r="E106">
            <v>0</v>
          </cell>
          <cell r="F106">
            <v>5</v>
          </cell>
          <cell r="G106">
            <v>0</v>
          </cell>
          <cell r="H106">
            <v>63</v>
          </cell>
          <cell r="I106">
            <v>50</v>
          </cell>
          <cell r="J106">
            <v>0</v>
          </cell>
          <cell r="K106">
            <v>118</v>
          </cell>
          <cell r="Q106" t="str">
            <v>847841X</v>
          </cell>
          <cell r="R106">
            <v>0</v>
          </cell>
          <cell r="S106">
            <v>0</v>
          </cell>
          <cell r="T106">
            <v>0</v>
          </cell>
          <cell r="U106">
            <v>0</v>
          </cell>
          <cell r="V106">
            <v>11</v>
          </cell>
          <cell r="W106">
            <v>0</v>
          </cell>
          <cell r="X106">
            <v>11</v>
          </cell>
          <cell r="Y106" t="str">
            <v>*</v>
          </cell>
          <cell r="AB106" t="str">
            <v>6881S7J</v>
          </cell>
          <cell r="AC106">
            <v>0</v>
          </cell>
          <cell r="AD106">
            <v>0</v>
          </cell>
          <cell r="AE106">
            <v>0</v>
          </cell>
          <cell r="AF106">
            <v>0</v>
          </cell>
          <cell r="AG106">
            <v>9</v>
          </cell>
          <cell r="AH106">
            <v>90</v>
          </cell>
          <cell r="AI106">
            <v>99</v>
          </cell>
          <cell r="AL106" t="str">
            <v>266233J</v>
          </cell>
          <cell r="AM106">
            <v>40</v>
          </cell>
          <cell r="AN106">
            <v>45</v>
          </cell>
          <cell r="AO106">
            <v>7</v>
          </cell>
          <cell r="AP106">
            <v>146</v>
          </cell>
          <cell r="AQ106">
            <v>253</v>
          </cell>
          <cell r="AR106">
            <v>33</v>
          </cell>
          <cell r="AS106">
            <v>525</v>
          </cell>
          <cell r="AT106">
            <v>525</v>
          </cell>
        </row>
        <row r="107">
          <cell r="D107" t="str">
            <v>6845GN1</v>
          </cell>
          <cell r="E107">
            <v>5</v>
          </cell>
          <cell r="F107">
            <v>0</v>
          </cell>
          <cell r="G107">
            <v>1</v>
          </cell>
          <cell r="H107">
            <v>12</v>
          </cell>
          <cell r="I107">
            <v>0</v>
          </cell>
          <cell r="J107">
            <v>2</v>
          </cell>
          <cell r="K107">
            <v>20</v>
          </cell>
          <cell r="Q107" t="str">
            <v>847841X</v>
          </cell>
          <cell r="R107">
            <v>0</v>
          </cell>
          <cell r="S107">
            <v>30</v>
          </cell>
          <cell r="T107">
            <v>0</v>
          </cell>
          <cell r="U107">
            <v>11</v>
          </cell>
          <cell r="V107">
            <v>65</v>
          </cell>
          <cell r="W107">
            <v>42</v>
          </cell>
          <cell r="X107">
            <v>148</v>
          </cell>
          <cell r="Y107"/>
          <cell r="AB107" t="str">
            <v>6881S8J</v>
          </cell>
          <cell r="AC107">
            <v>0</v>
          </cell>
          <cell r="AD107">
            <v>0</v>
          </cell>
          <cell r="AE107">
            <v>0</v>
          </cell>
          <cell r="AF107">
            <v>0</v>
          </cell>
          <cell r="AG107">
            <v>10</v>
          </cell>
          <cell r="AH107">
            <v>50</v>
          </cell>
          <cell r="AI107">
            <v>60</v>
          </cell>
          <cell r="AL107" t="str">
            <v>266233J</v>
          </cell>
          <cell r="AM107">
            <v>26</v>
          </cell>
          <cell r="AN107">
            <v>30</v>
          </cell>
          <cell r="AO107">
            <v>6</v>
          </cell>
          <cell r="AP107">
            <v>120</v>
          </cell>
          <cell r="AQ107">
            <v>153</v>
          </cell>
          <cell r="AR107">
            <v>23</v>
          </cell>
          <cell r="AS107">
            <v>359</v>
          </cell>
        </row>
        <row r="108">
          <cell r="D108" t="str">
            <v>6845NBJ</v>
          </cell>
          <cell r="E108">
            <v>0</v>
          </cell>
          <cell r="F108">
            <v>0</v>
          </cell>
          <cell r="G108">
            <v>0</v>
          </cell>
          <cell r="H108">
            <v>15</v>
          </cell>
          <cell r="I108">
            <v>17</v>
          </cell>
          <cell r="J108">
            <v>0</v>
          </cell>
          <cell r="K108">
            <v>32</v>
          </cell>
          <cell r="Q108" t="str">
            <v>860250J</v>
          </cell>
          <cell r="R108">
            <v>0</v>
          </cell>
          <cell r="S108">
            <v>30</v>
          </cell>
          <cell r="T108">
            <v>9</v>
          </cell>
          <cell r="U108">
            <v>0</v>
          </cell>
          <cell r="V108">
            <v>0</v>
          </cell>
          <cell r="W108">
            <v>0</v>
          </cell>
          <cell r="X108">
            <v>39</v>
          </cell>
          <cell r="Y108"/>
          <cell r="AB108" t="str">
            <v>688120J</v>
          </cell>
          <cell r="AC108">
            <v>0</v>
          </cell>
          <cell r="AD108">
            <v>10</v>
          </cell>
          <cell r="AE108">
            <v>0</v>
          </cell>
          <cell r="AF108">
            <v>0</v>
          </cell>
          <cell r="AG108">
            <v>40</v>
          </cell>
          <cell r="AH108">
            <v>0</v>
          </cell>
          <cell r="AI108">
            <v>50</v>
          </cell>
          <cell r="AL108" t="str">
            <v>266234E</v>
          </cell>
          <cell r="AM108">
            <v>0</v>
          </cell>
          <cell r="AN108">
            <v>1</v>
          </cell>
          <cell r="AO108">
            <v>0</v>
          </cell>
          <cell r="AP108">
            <v>0</v>
          </cell>
          <cell r="AQ108">
            <v>0</v>
          </cell>
          <cell r="AR108">
            <v>0</v>
          </cell>
          <cell r="AS108">
            <v>1</v>
          </cell>
        </row>
        <row r="109">
          <cell r="D109" t="str">
            <v>684631J</v>
          </cell>
          <cell r="E109">
            <v>2</v>
          </cell>
          <cell r="F109">
            <v>0</v>
          </cell>
          <cell r="G109">
            <v>0</v>
          </cell>
          <cell r="H109">
            <v>2</v>
          </cell>
          <cell r="I109">
            <v>0</v>
          </cell>
          <cell r="J109">
            <v>2</v>
          </cell>
          <cell r="K109">
            <v>6</v>
          </cell>
          <cell r="Q109" t="str">
            <v>864532X</v>
          </cell>
          <cell r="R109">
            <v>0</v>
          </cell>
          <cell r="S109">
            <v>11</v>
          </cell>
          <cell r="T109">
            <v>5</v>
          </cell>
          <cell r="U109">
            <v>2</v>
          </cell>
          <cell r="V109">
            <v>30</v>
          </cell>
          <cell r="W109">
            <v>15</v>
          </cell>
          <cell r="X109">
            <v>63</v>
          </cell>
          <cell r="Y109"/>
          <cell r="AB109" t="str">
            <v>688122J</v>
          </cell>
          <cell r="AC109">
            <v>0</v>
          </cell>
          <cell r="AD109">
            <v>0</v>
          </cell>
          <cell r="AE109">
            <v>0</v>
          </cell>
          <cell r="AF109">
            <v>0</v>
          </cell>
          <cell r="AG109">
            <v>0</v>
          </cell>
          <cell r="AH109">
            <v>100</v>
          </cell>
          <cell r="AI109">
            <v>100</v>
          </cell>
          <cell r="AL109" t="str">
            <v>266234J</v>
          </cell>
          <cell r="AM109">
            <v>50</v>
          </cell>
          <cell r="AN109">
            <v>40</v>
          </cell>
          <cell r="AO109">
            <v>0</v>
          </cell>
          <cell r="AP109">
            <v>40</v>
          </cell>
          <cell r="AQ109">
            <v>250</v>
          </cell>
          <cell r="AR109">
            <v>0</v>
          </cell>
          <cell r="AS109">
            <v>380</v>
          </cell>
        </row>
        <row r="110">
          <cell r="D110" t="str">
            <v>684635J</v>
          </cell>
          <cell r="E110">
            <v>1</v>
          </cell>
          <cell r="F110">
            <v>0</v>
          </cell>
          <cell r="G110">
            <v>0</v>
          </cell>
          <cell r="H110">
            <v>2</v>
          </cell>
          <cell r="I110">
            <v>2</v>
          </cell>
          <cell r="J110">
            <v>0</v>
          </cell>
          <cell r="K110">
            <v>5</v>
          </cell>
          <cell r="Q110" t="str">
            <v>865431Y</v>
          </cell>
          <cell r="R110">
            <v>0</v>
          </cell>
          <cell r="S110">
            <v>0</v>
          </cell>
          <cell r="T110">
            <v>1</v>
          </cell>
          <cell r="U110">
            <v>0</v>
          </cell>
          <cell r="V110">
            <v>0</v>
          </cell>
          <cell r="W110">
            <v>0</v>
          </cell>
          <cell r="X110">
            <v>1</v>
          </cell>
          <cell r="Y110"/>
          <cell r="AB110" t="str">
            <v>688170J</v>
          </cell>
          <cell r="AC110">
            <v>0</v>
          </cell>
          <cell r="AD110">
            <v>0</v>
          </cell>
          <cell r="AE110">
            <v>0</v>
          </cell>
          <cell r="AF110">
            <v>0</v>
          </cell>
          <cell r="AG110">
            <v>0</v>
          </cell>
          <cell r="AH110">
            <v>100</v>
          </cell>
          <cell r="AI110">
            <v>100</v>
          </cell>
          <cell r="AL110" t="str">
            <v>266235J</v>
          </cell>
          <cell r="AM110">
            <v>105</v>
          </cell>
          <cell r="AN110">
            <v>60</v>
          </cell>
          <cell r="AO110">
            <v>63</v>
          </cell>
          <cell r="AP110">
            <v>70</v>
          </cell>
          <cell r="AQ110">
            <v>180</v>
          </cell>
          <cell r="AR110">
            <v>130</v>
          </cell>
          <cell r="AS110">
            <v>608</v>
          </cell>
        </row>
        <row r="111">
          <cell r="D111" t="str">
            <v>684635J</v>
          </cell>
          <cell r="E111">
            <v>0</v>
          </cell>
          <cell r="F111">
            <v>0</v>
          </cell>
          <cell r="G111">
            <v>0</v>
          </cell>
          <cell r="H111">
            <v>2</v>
          </cell>
          <cell r="I111">
            <v>1</v>
          </cell>
          <cell r="J111">
            <v>0</v>
          </cell>
          <cell r="K111">
            <v>3</v>
          </cell>
          <cell r="Q111" t="str">
            <v>86566RY</v>
          </cell>
          <cell r="R111">
            <v>1</v>
          </cell>
          <cell r="S111">
            <v>0</v>
          </cell>
          <cell r="T111">
            <v>0</v>
          </cell>
          <cell r="U111">
            <v>0</v>
          </cell>
          <cell r="V111">
            <v>0</v>
          </cell>
          <cell r="W111">
            <v>0</v>
          </cell>
          <cell r="X111">
            <v>1</v>
          </cell>
          <cell r="Y111"/>
          <cell r="AB111" t="str">
            <v>688172J</v>
          </cell>
          <cell r="AC111">
            <v>0</v>
          </cell>
          <cell r="AD111">
            <v>0</v>
          </cell>
          <cell r="AE111">
            <v>0</v>
          </cell>
          <cell r="AF111">
            <v>0</v>
          </cell>
          <cell r="AG111">
            <v>0</v>
          </cell>
          <cell r="AH111">
            <v>100</v>
          </cell>
          <cell r="AI111">
            <v>100</v>
          </cell>
          <cell r="AL111" t="str">
            <v>6266G2J</v>
          </cell>
          <cell r="AM111">
            <v>385</v>
          </cell>
          <cell r="AN111">
            <v>21</v>
          </cell>
          <cell r="AO111">
            <v>84</v>
          </cell>
          <cell r="AP111">
            <v>134</v>
          </cell>
          <cell r="AQ111">
            <v>553</v>
          </cell>
          <cell r="AR111">
            <v>152</v>
          </cell>
          <cell r="AS111">
            <v>1329</v>
          </cell>
          <cell r="AT111">
            <v>1329</v>
          </cell>
        </row>
        <row r="112">
          <cell r="D112" t="str">
            <v>684635J</v>
          </cell>
          <cell r="E112">
            <v>1</v>
          </cell>
          <cell r="F112">
            <v>0</v>
          </cell>
          <cell r="G112">
            <v>0</v>
          </cell>
          <cell r="H112">
            <v>0</v>
          </cell>
          <cell r="I112">
            <v>1</v>
          </cell>
          <cell r="J112">
            <v>0</v>
          </cell>
          <cell r="K112">
            <v>2</v>
          </cell>
          <cell r="Q112" t="str">
            <v>865861Y</v>
          </cell>
          <cell r="R112">
            <v>4</v>
          </cell>
          <cell r="S112">
            <v>0</v>
          </cell>
          <cell r="T112">
            <v>0</v>
          </cell>
          <cell r="U112">
            <v>1</v>
          </cell>
          <cell r="V112">
            <v>3</v>
          </cell>
          <cell r="W112">
            <v>1</v>
          </cell>
          <cell r="X112">
            <v>9</v>
          </cell>
          <cell r="Y112"/>
          <cell r="AB112" t="str">
            <v>6892W5J</v>
          </cell>
          <cell r="AC112">
            <v>0</v>
          </cell>
          <cell r="AD112">
            <v>2</v>
          </cell>
          <cell r="AE112">
            <v>0</v>
          </cell>
          <cell r="AF112">
            <v>0</v>
          </cell>
          <cell r="AG112">
            <v>0</v>
          </cell>
          <cell r="AH112">
            <v>0</v>
          </cell>
          <cell r="AI112">
            <v>2</v>
          </cell>
          <cell r="AL112" t="str">
            <v>6266G2J</v>
          </cell>
          <cell r="AM112">
            <v>78</v>
          </cell>
          <cell r="AN112">
            <v>0</v>
          </cell>
          <cell r="AO112">
            <v>0</v>
          </cell>
          <cell r="AP112">
            <v>37</v>
          </cell>
          <cell r="AQ112">
            <v>78</v>
          </cell>
          <cell r="AR112">
            <v>37</v>
          </cell>
          <cell r="AS112">
            <v>230</v>
          </cell>
        </row>
        <row r="113">
          <cell r="D113" t="str">
            <v>684920J</v>
          </cell>
          <cell r="E113">
            <v>1</v>
          </cell>
          <cell r="F113">
            <v>0</v>
          </cell>
          <cell r="G113">
            <v>0</v>
          </cell>
          <cell r="H113">
            <v>0</v>
          </cell>
          <cell r="I113">
            <v>0</v>
          </cell>
          <cell r="J113">
            <v>2</v>
          </cell>
          <cell r="K113">
            <v>3</v>
          </cell>
          <cell r="Q113" t="str">
            <v>866481Y</v>
          </cell>
          <cell r="R113">
            <v>0</v>
          </cell>
          <cell r="S113">
            <v>0</v>
          </cell>
          <cell r="T113">
            <v>0</v>
          </cell>
          <cell r="U113">
            <v>0</v>
          </cell>
          <cell r="V113">
            <v>0</v>
          </cell>
          <cell r="W113">
            <v>3</v>
          </cell>
          <cell r="X113">
            <v>3</v>
          </cell>
          <cell r="Y113"/>
          <cell r="AB113" t="str">
            <v>84774JD</v>
          </cell>
          <cell r="AC113">
            <v>0</v>
          </cell>
          <cell r="AD113">
            <v>0</v>
          </cell>
          <cell r="AE113">
            <v>0</v>
          </cell>
          <cell r="AF113">
            <v>0</v>
          </cell>
          <cell r="AG113">
            <v>1</v>
          </cell>
          <cell r="AH113">
            <v>0</v>
          </cell>
          <cell r="AI113">
            <v>1</v>
          </cell>
          <cell r="AL113" t="str">
            <v>6266G4J</v>
          </cell>
          <cell r="AM113">
            <v>25</v>
          </cell>
          <cell r="AN113">
            <v>0</v>
          </cell>
          <cell r="AO113">
            <v>0</v>
          </cell>
          <cell r="AP113">
            <v>15</v>
          </cell>
          <cell r="AQ113">
            <v>30</v>
          </cell>
          <cell r="AR113">
            <v>40</v>
          </cell>
          <cell r="AS113">
            <v>110</v>
          </cell>
        </row>
        <row r="114">
          <cell r="D114" t="str">
            <v>684923J</v>
          </cell>
          <cell r="E114">
            <v>1</v>
          </cell>
          <cell r="F114">
            <v>0</v>
          </cell>
          <cell r="G114">
            <v>1</v>
          </cell>
          <cell r="H114">
            <v>0</v>
          </cell>
          <cell r="I114">
            <v>0</v>
          </cell>
          <cell r="J114">
            <v>4</v>
          </cell>
          <cell r="K114">
            <v>6</v>
          </cell>
          <cell r="Q114" t="str">
            <v>86648RY</v>
          </cell>
          <cell r="R114">
            <v>1</v>
          </cell>
          <cell r="S114">
            <v>0</v>
          </cell>
          <cell r="T114">
            <v>0</v>
          </cell>
          <cell r="U114">
            <v>0</v>
          </cell>
          <cell r="V114">
            <v>0</v>
          </cell>
          <cell r="W114">
            <v>0</v>
          </cell>
          <cell r="X114">
            <v>1</v>
          </cell>
          <cell r="Y114"/>
          <cell r="AB114" t="str">
            <v>847841X</v>
          </cell>
          <cell r="AC114">
            <v>11</v>
          </cell>
          <cell r="AD114">
            <v>0</v>
          </cell>
          <cell r="AE114">
            <v>0</v>
          </cell>
          <cell r="AF114">
            <v>0</v>
          </cell>
          <cell r="AG114">
            <v>0</v>
          </cell>
          <cell r="AH114">
            <v>45</v>
          </cell>
          <cell r="AI114">
            <v>56</v>
          </cell>
          <cell r="AL114" t="str">
            <v>6266JA1</v>
          </cell>
          <cell r="AM114">
            <v>50</v>
          </cell>
          <cell r="AN114">
            <v>7</v>
          </cell>
          <cell r="AO114">
            <v>24</v>
          </cell>
          <cell r="AP114">
            <v>32</v>
          </cell>
          <cell r="AQ114">
            <v>76</v>
          </cell>
          <cell r="AR114">
            <v>45</v>
          </cell>
          <cell r="AS114">
            <v>234</v>
          </cell>
        </row>
        <row r="115">
          <cell r="D115" t="str">
            <v>686660J</v>
          </cell>
          <cell r="E115">
            <v>1</v>
          </cell>
          <cell r="F115">
            <v>4</v>
          </cell>
          <cell r="G115">
            <v>0</v>
          </cell>
          <cell r="H115">
            <v>1</v>
          </cell>
          <cell r="I115">
            <v>0</v>
          </cell>
          <cell r="J115">
            <v>1</v>
          </cell>
          <cell r="K115">
            <v>7</v>
          </cell>
          <cell r="Q115" t="str">
            <v>Netfinity Others</v>
          </cell>
          <cell r="R115">
            <v>0</v>
          </cell>
          <cell r="S115">
            <v>0</v>
          </cell>
          <cell r="T115">
            <v>2</v>
          </cell>
          <cell r="U115">
            <v>0</v>
          </cell>
          <cell r="V115">
            <v>1</v>
          </cell>
          <cell r="W115">
            <v>1</v>
          </cell>
          <cell r="X115">
            <v>4</v>
          </cell>
          <cell r="AB115" t="str">
            <v>860230J</v>
          </cell>
          <cell r="AC115">
            <v>0</v>
          </cell>
          <cell r="AD115">
            <v>0</v>
          </cell>
          <cell r="AE115">
            <v>0</v>
          </cell>
          <cell r="AF115">
            <v>0</v>
          </cell>
          <cell r="AG115">
            <v>0</v>
          </cell>
          <cell r="AH115">
            <v>12</v>
          </cell>
          <cell r="AI115">
            <v>12</v>
          </cell>
          <cell r="AL115" t="str">
            <v>6266JA2</v>
          </cell>
          <cell r="AM115">
            <v>201</v>
          </cell>
          <cell r="AN115">
            <v>14</v>
          </cell>
          <cell r="AO115">
            <v>60</v>
          </cell>
          <cell r="AP115">
            <v>46</v>
          </cell>
          <cell r="AQ115">
            <v>135</v>
          </cell>
          <cell r="AR115">
            <v>24</v>
          </cell>
          <cell r="AS115">
            <v>480</v>
          </cell>
        </row>
        <row r="116">
          <cell r="D116" t="str">
            <v>686669J</v>
          </cell>
          <cell r="E116">
            <v>5</v>
          </cell>
          <cell r="F116">
            <v>0</v>
          </cell>
          <cell r="G116">
            <v>0</v>
          </cell>
          <cell r="H116">
            <v>1</v>
          </cell>
          <cell r="I116">
            <v>0</v>
          </cell>
          <cell r="J116">
            <v>1</v>
          </cell>
          <cell r="K116">
            <v>7</v>
          </cell>
          <cell r="Q116" t="str">
            <v>Netfinity Others</v>
          </cell>
          <cell r="R116">
            <v>0</v>
          </cell>
          <cell r="S116">
            <v>0</v>
          </cell>
          <cell r="T116">
            <v>2</v>
          </cell>
          <cell r="U116">
            <v>0</v>
          </cell>
          <cell r="V116">
            <v>1</v>
          </cell>
          <cell r="W116">
            <v>0</v>
          </cell>
          <cell r="X116">
            <v>3</v>
          </cell>
          <cell r="Y116" t="str">
            <v>*</v>
          </cell>
          <cell r="AB116" t="str">
            <v>860250J</v>
          </cell>
          <cell r="AC116">
            <v>10</v>
          </cell>
          <cell r="AD116">
            <v>30</v>
          </cell>
          <cell r="AE116">
            <v>0</v>
          </cell>
          <cell r="AF116">
            <v>50</v>
          </cell>
          <cell r="AG116">
            <v>0</v>
          </cell>
          <cell r="AH116">
            <v>100</v>
          </cell>
          <cell r="AI116">
            <v>190</v>
          </cell>
          <cell r="AL116" t="str">
            <v>6266JA3</v>
          </cell>
          <cell r="AM116">
            <v>0</v>
          </cell>
          <cell r="AN116">
            <v>0</v>
          </cell>
          <cell r="AO116">
            <v>0</v>
          </cell>
          <cell r="AP116">
            <v>0</v>
          </cell>
          <cell r="AQ116">
            <v>85</v>
          </cell>
          <cell r="AR116">
            <v>10</v>
          </cell>
          <cell r="AS116">
            <v>95</v>
          </cell>
        </row>
        <row r="117">
          <cell r="D117" t="str">
            <v>686872J</v>
          </cell>
          <cell r="E117">
            <v>3</v>
          </cell>
          <cell r="F117">
            <v>0</v>
          </cell>
          <cell r="G117">
            <v>0</v>
          </cell>
          <cell r="H117">
            <v>0</v>
          </cell>
          <cell r="I117">
            <v>0</v>
          </cell>
          <cell r="J117">
            <v>0</v>
          </cell>
          <cell r="K117">
            <v>3</v>
          </cell>
          <cell r="Q117" t="str">
            <v>Netfinity Others</v>
          </cell>
          <cell r="R117">
            <v>0</v>
          </cell>
          <cell r="S117">
            <v>0</v>
          </cell>
          <cell r="T117">
            <v>0</v>
          </cell>
          <cell r="U117">
            <v>0</v>
          </cell>
          <cell r="V117">
            <v>0</v>
          </cell>
          <cell r="W117">
            <v>1</v>
          </cell>
          <cell r="X117">
            <v>1</v>
          </cell>
          <cell r="Y117"/>
          <cell r="AB117" t="str">
            <v>864532X</v>
          </cell>
          <cell r="AC117">
            <v>9</v>
          </cell>
          <cell r="AD117">
            <v>0</v>
          </cell>
          <cell r="AE117">
            <v>2</v>
          </cell>
          <cell r="AF117">
            <v>0</v>
          </cell>
          <cell r="AG117">
            <v>23</v>
          </cell>
          <cell r="AH117">
            <v>10</v>
          </cell>
          <cell r="AI117">
            <v>44</v>
          </cell>
          <cell r="AL117" t="str">
            <v>6266JA4</v>
          </cell>
          <cell r="AM117">
            <v>14</v>
          </cell>
          <cell r="AN117">
            <v>0</v>
          </cell>
          <cell r="AO117">
            <v>0</v>
          </cell>
          <cell r="AP117">
            <v>6</v>
          </cell>
          <cell r="AQ117">
            <v>100</v>
          </cell>
          <cell r="AR117">
            <v>10</v>
          </cell>
          <cell r="AS117">
            <v>130</v>
          </cell>
        </row>
        <row r="118">
          <cell r="D118" t="str">
            <v>686878J</v>
          </cell>
          <cell r="E118">
            <v>1</v>
          </cell>
          <cell r="F118">
            <v>0</v>
          </cell>
          <cell r="G118">
            <v>0</v>
          </cell>
          <cell r="H118">
            <v>0</v>
          </cell>
          <cell r="I118">
            <v>0</v>
          </cell>
          <cell r="J118">
            <v>2</v>
          </cell>
          <cell r="K118">
            <v>3</v>
          </cell>
          <cell r="AB118" t="str">
            <v>86454AX</v>
          </cell>
          <cell r="AC118">
            <v>0</v>
          </cell>
          <cell r="AD118">
            <v>-1</v>
          </cell>
          <cell r="AE118">
            <v>0</v>
          </cell>
          <cell r="AF118">
            <v>0</v>
          </cell>
          <cell r="AG118">
            <v>0</v>
          </cell>
          <cell r="AH118">
            <v>0</v>
          </cell>
          <cell r="AI118">
            <v>-1</v>
          </cell>
          <cell r="AL118" t="str">
            <v>6266S2J</v>
          </cell>
          <cell r="AM118">
            <v>42</v>
          </cell>
          <cell r="AN118">
            <v>0</v>
          </cell>
          <cell r="AO118">
            <v>0</v>
          </cell>
          <cell r="AP118">
            <v>13</v>
          </cell>
          <cell r="AQ118">
            <v>79</v>
          </cell>
          <cell r="AR118">
            <v>26</v>
          </cell>
          <cell r="AS118">
            <v>160</v>
          </cell>
        </row>
        <row r="119">
          <cell r="D119" t="str">
            <v>6870JPK</v>
          </cell>
          <cell r="E119">
            <v>2</v>
          </cell>
          <cell r="F119">
            <v>0</v>
          </cell>
          <cell r="G119">
            <v>0</v>
          </cell>
          <cell r="H119">
            <v>0</v>
          </cell>
          <cell r="I119">
            <v>0</v>
          </cell>
          <cell r="J119">
            <v>0</v>
          </cell>
          <cell r="K119">
            <v>2</v>
          </cell>
          <cell r="AB119" t="str">
            <v>86565RY</v>
          </cell>
          <cell r="AC119">
            <v>0</v>
          </cell>
          <cell r="AD119">
            <v>0</v>
          </cell>
          <cell r="AE119">
            <v>0</v>
          </cell>
          <cell r="AF119">
            <v>1</v>
          </cell>
          <cell r="AG119">
            <v>0</v>
          </cell>
          <cell r="AH119">
            <v>0</v>
          </cell>
          <cell r="AI119">
            <v>1</v>
          </cell>
          <cell r="AL119" t="str">
            <v>6578JA1</v>
          </cell>
          <cell r="AM119">
            <v>7</v>
          </cell>
          <cell r="AN119">
            <v>0</v>
          </cell>
          <cell r="AO119">
            <v>0</v>
          </cell>
          <cell r="AP119">
            <v>0</v>
          </cell>
          <cell r="AQ119">
            <v>0</v>
          </cell>
          <cell r="AR119">
            <v>0</v>
          </cell>
          <cell r="AS119">
            <v>7</v>
          </cell>
        </row>
        <row r="120">
          <cell r="D120" t="str">
            <v>6870JTN</v>
          </cell>
          <cell r="E120">
            <v>0</v>
          </cell>
          <cell r="F120">
            <v>0</v>
          </cell>
          <cell r="G120">
            <v>0</v>
          </cell>
          <cell r="H120">
            <v>2</v>
          </cell>
          <cell r="I120">
            <v>0</v>
          </cell>
          <cell r="J120">
            <v>0</v>
          </cell>
          <cell r="K120">
            <v>2</v>
          </cell>
          <cell r="AB120" t="str">
            <v>86566RY</v>
          </cell>
          <cell r="AC120">
            <v>7</v>
          </cell>
          <cell r="AD120">
            <v>0</v>
          </cell>
          <cell r="AE120">
            <v>0</v>
          </cell>
          <cell r="AF120">
            <v>1</v>
          </cell>
          <cell r="AG120">
            <v>0</v>
          </cell>
          <cell r="AH120">
            <v>7</v>
          </cell>
          <cell r="AI120">
            <v>15</v>
          </cell>
          <cell r="AL120" t="str">
            <v>6578PAJ</v>
          </cell>
          <cell r="AM120">
            <v>15</v>
          </cell>
          <cell r="AN120">
            <v>0</v>
          </cell>
          <cell r="AO120">
            <v>0</v>
          </cell>
          <cell r="AP120">
            <v>30</v>
          </cell>
          <cell r="AQ120">
            <v>50</v>
          </cell>
          <cell r="AR120">
            <v>30</v>
          </cell>
          <cell r="AS120">
            <v>125</v>
          </cell>
          <cell r="AT120">
            <v>125</v>
          </cell>
        </row>
        <row r="121">
          <cell r="D121" t="str">
            <v>688160J</v>
          </cell>
          <cell r="E121">
            <v>10</v>
          </cell>
          <cell r="F121">
            <v>0</v>
          </cell>
          <cell r="G121">
            <v>0</v>
          </cell>
          <cell r="H121">
            <v>0</v>
          </cell>
          <cell r="I121">
            <v>0</v>
          </cell>
          <cell r="J121">
            <v>0</v>
          </cell>
          <cell r="K121">
            <v>10</v>
          </cell>
          <cell r="AB121" t="str">
            <v>86573AJ</v>
          </cell>
          <cell r="AC121">
            <v>0</v>
          </cell>
          <cell r="AD121">
            <v>0</v>
          </cell>
          <cell r="AE121">
            <v>0</v>
          </cell>
          <cell r="AF121">
            <v>1</v>
          </cell>
          <cell r="AG121">
            <v>0</v>
          </cell>
          <cell r="AH121">
            <v>0</v>
          </cell>
          <cell r="AI121">
            <v>1</v>
          </cell>
          <cell r="AL121" t="str">
            <v>6578PAJ</v>
          </cell>
          <cell r="AM121">
            <v>8</v>
          </cell>
          <cell r="AN121">
            <v>0</v>
          </cell>
          <cell r="AO121">
            <v>0</v>
          </cell>
          <cell r="AP121">
            <v>30</v>
          </cell>
          <cell r="AQ121">
            <v>50</v>
          </cell>
          <cell r="AR121">
            <v>30</v>
          </cell>
          <cell r="AS121">
            <v>118</v>
          </cell>
        </row>
        <row r="122">
          <cell r="D122" t="str">
            <v>688162J</v>
          </cell>
          <cell r="E122">
            <v>90</v>
          </cell>
          <cell r="F122">
            <v>0</v>
          </cell>
          <cell r="G122">
            <v>0</v>
          </cell>
          <cell r="H122">
            <v>0</v>
          </cell>
          <cell r="I122">
            <v>0</v>
          </cell>
          <cell r="J122">
            <v>0</v>
          </cell>
          <cell r="K122">
            <v>90</v>
          </cell>
          <cell r="AB122" t="str">
            <v>865833Y</v>
          </cell>
          <cell r="AC122">
            <v>0</v>
          </cell>
          <cell r="AD122">
            <v>0</v>
          </cell>
          <cell r="AE122">
            <v>0</v>
          </cell>
          <cell r="AF122">
            <v>0</v>
          </cell>
          <cell r="AG122">
            <v>0</v>
          </cell>
          <cell r="AH122">
            <v>1</v>
          </cell>
          <cell r="AI122">
            <v>1</v>
          </cell>
          <cell r="AL122" t="str">
            <v>6578PBJ</v>
          </cell>
          <cell r="AM122">
            <v>9</v>
          </cell>
          <cell r="AN122">
            <v>0</v>
          </cell>
          <cell r="AO122">
            <v>0</v>
          </cell>
          <cell r="AP122">
            <v>30</v>
          </cell>
          <cell r="AQ122">
            <v>50</v>
          </cell>
          <cell r="AR122">
            <v>10</v>
          </cell>
          <cell r="AS122">
            <v>99</v>
          </cell>
        </row>
        <row r="123">
          <cell r="D123" t="str">
            <v>6881JA2</v>
          </cell>
          <cell r="E123">
            <v>0</v>
          </cell>
          <cell r="F123">
            <v>0</v>
          </cell>
          <cell r="G123">
            <v>0</v>
          </cell>
          <cell r="H123">
            <v>0</v>
          </cell>
          <cell r="I123">
            <v>18</v>
          </cell>
          <cell r="J123">
            <v>0</v>
          </cell>
          <cell r="K123">
            <v>18</v>
          </cell>
          <cell r="AB123" t="str">
            <v>865841Y</v>
          </cell>
          <cell r="AC123">
            <v>4</v>
          </cell>
          <cell r="AD123">
            <v>0</v>
          </cell>
          <cell r="AE123">
            <v>0</v>
          </cell>
          <cell r="AF123">
            <v>0</v>
          </cell>
          <cell r="AG123">
            <v>1</v>
          </cell>
          <cell r="AH123">
            <v>2</v>
          </cell>
          <cell r="AI123">
            <v>7</v>
          </cell>
          <cell r="AL123" t="str">
            <v>6579LDJ</v>
          </cell>
          <cell r="AM123">
            <v>23</v>
          </cell>
          <cell r="AN123">
            <v>0</v>
          </cell>
          <cell r="AO123">
            <v>0</v>
          </cell>
          <cell r="AP123">
            <v>15</v>
          </cell>
          <cell r="AQ123">
            <v>43</v>
          </cell>
          <cell r="AR123">
            <v>14</v>
          </cell>
          <cell r="AS123">
            <v>95</v>
          </cell>
        </row>
        <row r="124">
          <cell r="D124" t="str">
            <v>6881S7J</v>
          </cell>
          <cell r="E124">
            <v>26</v>
          </cell>
          <cell r="F124">
            <v>0</v>
          </cell>
          <cell r="G124">
            <v>0</v>
          </cell>
          <cell r="H124">
            <v>0</v>
          </cell>
          <cell r="I124">
            <v>51</v>
          </cell>
          <cell r="J124">
            <v>0</v>
          </cell>
          <cell r="K124">
            <v>77</v>
          </cell>
          <cell r="AB124" t="str">
            <v>865861Y</v>
          </cell>
          <cell r="AC124">
            <v>8</v>
          </cell>
          <cell r="AD124">
            <v>0</v>
          </cell>
          <cell r="AE124">
            <v>0</v>
          </cell>
          <cell r="AF124">
            <v>2</v>
          </cell>
          <cell r="AG124">
            <v>1</v>
          </cell>
          <cell r="AH124">
            <v>2</v>
          </cell>
          <cell r="AI124">
            <v>13</v>
          </cell>
          <cell r="AL124" t="str">
            <v>6579LEJ</v>
          </cell>
          <cell r="AM124">
            <v>52</v>
          </cell>
          <cell r="AN124">
            <v>0</v>
          </cell>
          <cell r="AO124">
            <v>0</v>
          </cell>
          <cell r="AP124">
            <v>14</v>
          </cell>
          <cell r="AQ124">
            <v>50</v>
          </cell>
          <cell r="AR124">
            <v>35</v>
          </cell>
          <cell r="AS124">
            <v>151</v>
          </cell>
        </row>
        <row r="125">
          <cell r="D125" t="str">
            <v>6881S8J</v>
          </cell>
          <cell r="E125">
            <v>20</v>
          </cell>
          <cell r="F125">
            <v>0</v>
          </cell>
          <cell r="G125">
            <v>0</v>
          </cell>
          <cell r="H125">
            <v>0</v>
          </cell>
          <cell r="I125">
            <v>52</v>
          </cell>
          <cell r="J125">
            <v>0</v>
          </cell>
          <cell r="K125">
            <v>72</v>
          </cell>
          <cell r="AB125" t="str">
            <v>866471Y</v>
          </cell>
          <cell r="AC125">
            <v>2</v>
          </cell>
          <cell r="AD125">
            <v>0</v>
          </cell>
          <cell r="AE125">
            <v>0</v>
          </cell>
          <cell r="AF125">
            <v>1</v>
          </cell>
          <cell r="AG125">
            <v>1</v>
          </cell>
          <cell r="AH125">
            <v>0</v>
          </cell>
          <cell r="AI125">
            <v>4</v>
          </cell>
          <cell r="AL125" t="str">
            <v>6579LJJ</v>
          </cell>
          <cell r="AM125">
            <v>5</v>
          </cell>
          <cell r="AN125">
            <v>1</v>
          </cell>
          <cell r="AO125">
            <v>0</v>
          </cell>
          <cell r="AP125">
            <v>0</v>
          </cell>
          <cell r="AQ125">
            <v>50</v>
          </cell>
          <cell r="AR125">
            <v>30</v>
          </cell>
          <cell r="AS125">
            <v>86</v>
          </cell>
        </row>
        <row r="126">
          <cell r="D126" t="str">
            <v>847841X</v>
          </cell>
          <cell r="E126">
            <v>175</v>
          </cell>
          <cell r="F126">
            <v>10</v>
          </cell>
          <cell r="G126">
            <v>0</v>
          </cell>
          <cell r="H126">
            <v>55</v>
          </cell>
          <cell r="I126">
            <v>70</v>
          </cell>
          <cell r="J126">
            <v>100</v>
          </cell>
          <cell r="K126">
            <v>410</v>
          </cell>
          <cell r="AB126" t="str">
            <v>866481Y</v>
          </cell>
          <cell r="AC126">
            <v>1</v>
          </cell>
          <cell r="AD126">
            <v>0</v>
          </cell>
          <cell r="AE126">
            <v>0</v>
          </cell>
          <cell r="AF126">
            <v>0</v>
          </cell>
          <cell r="AG126">
            <v>0</v>
          </cell>
          <cell r="AH126">
            <v>1</v>
          </cell>
          <cell r="AI126">
            <v>2</v>
          </cell>
          <cell r="AL126" t="str">
            <v>6579NAJ</v>
          </cell>
          <cell r="AM126">
            <v>7</v>
          </cell>
          <cell r="AN126">
            <v>0</v>
          </cell>
          <cell r="AO126">
            <v>1</v>
          </cell>
          <cell r="AP126">
            <v>10</v>
          </cell>
          <cell r="AQ126">
            <v>20</v>
          </cell>
          <cell r="AR126">
            <v>12</v>
          </cell>
          <cell r="AS126">
            <v>50</v>
          </cell>
        </row>
        <row r="127">
          <cell r="D127" t="str">
            <v>847841X</v>
          </cell>
          <cell r="E127">
            <v>0</v>
          </cell>
          <cell r="F127">
            <v>0</v>
          </cell>
          <cell r="G127">
            <v>0</v>
          </cell>
          <cell r="H127">
            <v>0</v>
          </cell>
          <cell r="I127">
            <v>70</v>
          </cell>
          <cell r="J127">
            <v>0</v>
          </cell>
          <cell r="K127">
            <v>70</v>
          </cell>
          <cell r="AB127" t="str">
            <v>866631Y</v>
          </cell>
          <cell r="AC127">
            <v>0</v>
          </cell>
          <cell r="AD127">
            <v>0</v>
          </cell>
          <cell r="AE127">
            <v>1</v>
          </cell>
          <cell r="AF127">
            <v>0</v>
          </cell>
          <cell r="AG127">
            <v>0</v>
          </cell>
          <cell r="AH127">
            <v>0</v>
          </cell>
          <cell r="AI127">
            <v>1</v>
          </cell>
          <cell r="AL127" t="str">
            <v>6579NBJ</v>
          </cell>
          <cell r="AM127">
            <v>2</v>
          </cell>
          <cell r="AN127">
            <v>0</v>
          </cell>
          <cell r="AO127">
            <v>0</v>
          </cell>
          <cell r="AP127">
            <v>0</v>
          </cell>
          <cell r="AQ127">
            <v>10</v>
          </cell>
          <cell r="AR127">
            <v>20</v>
          </cell>
          <cell r="AS127">
            <v>32</v>
          </cell>
        </row>
        <row r="128">
          <cell r="D128" t="str">
            <v>847841X</v>
          </cell>
          <cell r="E128">
            <v>175</v>
          </cell>
          <cell r="F128">
            <v>10</v>
          </cell>
          <cell r="G128">
            <v>0</v>
          </cell>
          <cell r="H128">
            <v>55</v>
          </cell>
          <cell r="I128">
            <v>0</v>
          </cell>
          <cell r="J128">
            <v>100</v>
          </cell>
          <cell r="K128">
            <v>340</v>
          </cell>
          <cell r="AB128" t="str">
            <v>TOTAL</v>
          </cell>
          <cell r="AC128">
            <v>2049</v>
          </cell>
          <cell r="AD128">
            <v>508</v>
          </cell>
          <cell r="AE128">
            <v>296</v>
          </cell>
          <cell r="AF128">
            <v>1647</v>
          </cell>
          <cell r="AG128">
            <v>3593</v>
          </cell>
          <cell r="AH128">
            <v>2308</v>
          </cell>
          <cell r="AI128">
            <v>10546</v>
          </cell>
          <cell r="AL128" t="str">
            <v>6579NJJ</v>
          </cell>
          <cell r="AM128">
            <v>15</v>
          </cell>
          <cell r="AN128">
            <v>0</v>
          </cell>
          <cell r="AO128">
            <v>0</v>
          </cell>
          <cell r="AP128">
            <v>0</v>
          </cell>
          <cell r="AQ128">
            <v>30</v>
          </cell>
          <cell r="AR128">
            <v>31</v>
          </cell>
          <cell r="AS128">
            <v>76</v>
          </cell>
        </row>
        <row r="129">
          <cell r="D129" t="str">
            <v>847852X</v>
          </cell>
          <cell r="E129">
            <v>50</v>
          </cell>
          <cell r="F129">
            <v>0</v>
          </cell>
          <cell r="G129">
            <v>0</v>
          </cell>
          <cell r="H129">
            <v>0</v>
          </cell>
          <cell r="I129">
            <v>50</v>
          </cell>
          <cell r="J129">
            <v>31</v>
          </cell>
          <cell r="K129">
            <v>131</v>
          </cell>
          <cell r="AL129" t="str">
            <v>6579PCJ</v>
          </cell>
          <cell r="AM129">
            <v>12</v>
          </cell>
          <cell r="AN129">
            <v>1</v>
          </cell>
          <cell r="AO129">
            <v>0</v>
          </cell>
          <cell r="AP129">
            <v>3</v>
          </cell>
          <cell r="AQ129">
            <v>30</v>
          </cell>
          <cell r="AR129">
            <v>12</v>
          </cell>
          <cell r="AS129">
            <v>58</v>
          </cell>
        </row>
        <row r="130">
          <cell r="D130" t="str">
            <v>860250J</v>
          </cell>
          <cell r="E130">
            <v>0</v>
          </cell>
          <cell r="F130">
            <v>0</v>
          </cell>
          <cell r="G130">
            <v>1</v>
          </cell>
          <cell r="H130">
            <v>15</v>
          </cell>
          <cell r="I130">
            <v>0</v>
          </cell>
          <cell r="J130">
            <v>30</v>
          </cell>
          <cell r="K130">
            <v>46</v>
          </cell>
          <cell r="AL130" t="str">
            <v>6579PDJ</v>
          </cell>
          <cell r="AM130">
            <v>10</v>
          </cell>
          <cell r="AN130">
            <v>0</v>
          </cell>
          <cell r="AO130">
            <v>0</v>
          </cell>
          <cell r="AP130">
            <v>0</v>
          </cell>
          <cell r="AQ130">
            <v>20</v>
          </cell>
          <cell r="AR130">
            <v>17</v>
          </cell>
          <cell r="AS130">
            <v>47</v>
          </cell>
        </row>
        <row r="131">
          <cell r="D131" t="str">
            <v>864532X</v>
          </cell>
          <cell r="E131">
            <v>100</v>
          </cell>
          <cell r="F131">
            <v>10</v>
          </cell>
          <cell r="G131">
            <v>1</v>
          </cell>
          <cell r="H131">
            <v>17</v>
          </cell>
          <cell r="I131">
            <v>20</v>
          </cell>
          <cell r="J131">
            <v>13</v>
          </cell>
          <cell r="K131">
            <v>161</v>
          </cell>
          <cell r="AL131" t="str">
            <v>6579PJJ</v>
          </cell>
          <cell r="AM131">
            <v>0</v>
          </cell>
          <cell r="AN131">
            <v>0</v>
          </cell>
          <cell r="AO131">
            <v>0</v>
          </cell>
          <cell r="AP131">
            <v>0</v>
          </cell>
          <cell r="AQ131">
            <v>42</v>
          </cell>
          <cell r="AR131">
            <v>20</v>
          </cell>
          <cell r="AS131">
            <v>62</v>
          </cell>
        </row>
        <row r="132">
          <cell r="D132" t="str">
            <v>86454AX</v>
          </cell>
          <cell r="E132">
            <v>30</v>
          </cell>
          <cell r="F132">
            <v>0</v>
          </cell>
          <cell r="G132">
            <v>0</v>
          </cell>
          <cell r="H132">
            <v>10</v>
          </cell>
          <cell r="I132">
            <v>20</v>
          </cell>
          <cell r="J132">
            <v>11</v>
          </cell>
          <cell r="K132">
            <v>71</v>
          </cell>
          <cell r="AL132" t="str">
            <v>6579TAJ</v>
          </cell>
          <cell r="AM132">
            <v>1</v>
          </cell>
          <cell r="AN132">
            <v>0</v>
          </cell>
          <cell r="AO132">
            <v>0</v>
          </cell>
          <cell r="AP132">
            <v>36</v>
          </cell>
          <cell r="AQ132">
            <v>20</v>
          </cell>
          <cell r="AR132">
            <v>10</v>
          </cell>
          <cell r="AS132">
            <v>67</v>
          </cell>
        </row>
        <row r="133">
          <cell r="D133" t="str">
            <v>86454AX</v>
          </cell>
          <cell r="E133">
            <v>10</v>
          </cell>
          <cell r="F133">
            <v>0</v>
          </cell>
          <cell r="G133">
            <v>0</v>
          </cell>
          <cell r="H133">
            <v>10</v>
          </cell>
          <cell r="I133">
            <v>20</v>
          </cell>
          <cell r="J133">
            <v>10</v>
          </cell>
          <cell r="K133">
            <v>50</v>
          </cell>
          <cell r="AL133" t="str">
            <v>6579TGJ</v>
          </cell>
          <cell r="AM133">
            <v>2</v>
          </cell>
          <cell r="AN133">
            <v>0</v>
          </cell>
          <cell r="AO133">
            <v>0</v>
          </cell>
          <cell r="AP133">
            <v>36</v>
          </cell>
          <cell r="AQ133">
            <v>35</v>
          </cell>
          <cell r="AR133">
            <v>10</v>
          </cell>
          <cell r="AS133">
            <v>83</v>
          </cell>
        </row>
        <row r="134">
          <cell r="D134" t="str">
            <v>86454AX</v>
          </cell>
          <cell r="E134">
            <v>20</v>
          </cell>
          <cell r="F134">
            <v>0</v>
          </cell>
          <cell r="G134">
            <v>0</v>
          </cell>
          <cell r="H134">
            <v>0</v>
          </cell>
          <cell r="I134">
            <v>0</v>
          </cell>
          <cell r="J134">
            <v>1</v>
          </cell>
          <cell r="K134">
            <v>21</v>
          </cell>
          <cell r="AL134" t="str">
            <v>683631J</v>
          </cell>
          <cell r="AM134">
            <v>8</v>
          </cell>
          <cell r="AN134">
            <v>0</v>
          </cell>
          <cell r="AO134">
            <v>0</v>
          </cell>
          <cell r="AP134">
            <v>14</v>
          </cell>
          <cell r="AQ134">
            <v>10</v>
          </cell>
          <cell r="AR134">
            <v>1</v>
          </cell>
          <cell r="AS134">
            <v>33</v>
          </cell>
        </row>
        <row r="135">
          <cell r="D135" t="str">
            <v>865431Y</v>
          </cell>
          <cell r="E135">
            <v>2</v>
          </cell>
          <cell r="F135">
            <v>0</v>
          </cell>
          <cell r="G135">
            <v>0</v>
          </cell>
          <cell r="H135">
            <v>1</v>
          </cell>
          <cell r="I135">
            <v>0</v>
          </cell>
          <cell r="J135">
            <v>1</v>
          </cell>
          <cell r="K135">
            <v>4</v>
          </cell>
          <cell r="AL135" t="str">
            <v>683635J</v>
          </cell>
          <cell r="AM135">
            <v>1</v>
          </cell>
          <cell r="AN135">
            <v>0</v>
          </cell>
          <cell r="AO135">
            <v>0</v>
          </cell>
          <cell r="AP135">
            <v>45</v>
          </cell>
          <cell r="AQ135">
            <v>10</v>
          </cell>
          <cell r="AR135">
            <v>1</v>
          </cell>
          <cell r="AS135">
            <v>57</v>
          </cell>
        </row>
        <row r="136">
          <cell r="D136" t="str">
            <v>865451Y</v>
          </cell>
          <cell r="E136">
            <v>0</v>
          </cell>
          <cell r="F136">
            <v>0</v>
          </cell>
          <cell r="G136">
            <v>0</v>
          </cell>
          <cell r="H136">
            <v>2</v>
          </cell>
          <cell r="I136">
            <v>0</v>
          </cell>
          <cell r="J136">
            <v>0</v>
          </cell>
          <cell r="K136">
            <v>2</v>
          </cell>
          <cell r="AL136" t="str">
            <v>6841EAJ</v>
          </cell>
          <cell r="AM136">
            <v>20</v>
          </cell>
          <cell r="AN136">
            <v>0</v>
          </cell>
          <cell r="AO136">
            <v>0</v>
          </cell>
          <cell r="AP136">
            <v>0</v>
          </cell>
          <cell r="AQ136">
            <v>70</v>
          </cell>
          <cell r="AR136">
            <v>35</v>
          </cell>
          <cell r="AS136">
            <v>125</v>
          </cell>
        </row>
        <row r="137">
          <cell r="D137" t="str">
            <v>865841Y</v>
          </cell>
          <cell r="E137">
            <v>0</v>
          </cell>
          <cell r="F137">
            <v>0</v>
          </cell>
          <cell r="G137">
            <v>0</v>
          </cell>
          <cell r="H137">
            <v>0</v>
          </cell>
          <cell r="I137">
            <v>79</v>
          </cell>
          <cell r="J137">
            <v>0</v>
          </cell>
          <cell r="K137">
            <v>79</v>
          </cell>
          <cell r="AL137" t="str">
            <v>6841GAJ</v>
          </cell>
          <cell r="AM137">
            <v>6</v>
          </cell>
          <cell r="AN137">
            <v>0</v>
          </cell>
          <cell r="AO137">
            <v>0</v>
          </cell>
          <cell r="AP137">
            <v>25</v>
          </cell>
          <cell r="AQ137">
            <v>40</v>
          </cell>
          <cell r="AR137">
            <v>30</v>
          </cell>
          <cell r="AS137">
            <v>101</v>
          </cell>
        </row>
        <row r="138">
          <cell r="D138" t="str">
            <v>865861Y</v>
          </cell>
          <cell r="E138">
            <v>3</v>
          </cell>
          <cell r="F138">
            <v>0</v>
          </cell>
          <cell r="G138">
            <v>0</v>
          </cell>
          <cell r="H138">
            <v>0</v>
          </cell>
          <cell r="I138">
            <v>1</v>
          </cell>
          <cell r="J138">
            <v>0</v>
          </cell>
          <cell r="K138">
            <v>4</v>
          </cell>
          <cell r="AL138" t="str">
            <v>6841TAJ</v>
          </cell>
          <cell r="AM138">
            <v>2</v>
          </cell>
          <cell r="AN138">
            <v>5</v>
          </cell>
          <cell r="AO138">
            <v>0</v>
          </cell>
          <cell r="AP138">
            <v>45</v>
          </cell>
          <cell r="AQ138">
            <v>25</v>
          </cell>
          <cell r="AR138">
            <v>10</v>
          </cell>
          <cell r="AS138">
            <v>87</v>
          </cell>
        </row>
        <row r="139">
          <cell r="D139" t="str">
            <v>86586DJ</v>
          </cell>
          <cell r="E139">
            <v>2</v>
          </cell>
          <cell r="F139">
            <v>0</v>
          </cell>
          <cell r="G139">
            <v>0</v>
          </cell>
          <cell r="H139">
            <v>0</v>
          </cell>
          <cell r="I139">
            <v>0</v>
          </cell>
          <cell r="J139">
            <v>0</v>
          </cell>
          <cell r="K139">
            <v>2</v>
          </cell>
          <cell r="AL139" t="str">
            <v>6845NBJ</v>
          </cell>
          <cell r="AM139">
            <v>3</v>
          </cell>
          <cell r="AN139">
            <v>0</v>
          </cell>
          <cell r="AO139">
            <v>0</v>
          </cell>
          <cell r="AP139">
            <v>0</v>
          </cell>
          <cell r="AQ139">
            <v>0</v>
          </cell>
          <cell r="AR139">
            <v>9</v>
          </cell>
          <cell r="AS139">
            <v>12</v>
          </cell>
        </row>
        <row r="140">
          <cell r="D140" t="str">
            <v>866481Y</v>
          </cell>
          <cell r="E140">
            <v>0</v>
          </cell>
          <cell r="F140">
            <v>0</v>
          </cell>
          <cell r="G140">
            <v>0</v>
          </cell>
          <cell r="H140">
            <v>0</v>
          </cell>
          <cell r="I140">
            <v>1</v>
          </cell>
          <cell r="J140">
            <v>0</v>
          </cell>
          <cell r="K140">
            <v>1</v>
          </cell>
          <cell r="AL140" t="str">
            <v>684920J</v>
          </cell>
          <cell r="AM140">
            <v>9</v>
          </cell>
          <cell r="AN140">
            <v>1</v>
          </cell>
          <cell r="AO140">
            <v>0</v>
          </cell>
          <cell r="AP140">
            <v>2</v>
          </cell>
          <cell r="AQ140">
            <v>3</v>
          </cell>
          <cell r="AR140">
            <v>4</v>
          </cell>
          <cell r="AS140">
            <v>19</v>
          </cell>
        </row>
        <row r="141">
          <cell r="AL141" t="str">
            <v>684923J</v>
          </cell>
          <cell r="AM141">
            <v>1</v>
          </cell>
          <cell r="AN141">
            <v>0</v>
          </cell>
          <cell r="AO141">
            <v>0</v>
          </cell>
          <cell r="AP141">
            <v>4</v>
          </cell>
          <cell r="AQ141">
            <v>0</v>
          </cell>
          <cell r="AR141">
            <v>0</v>
          </cell>
          <cell r="AS141">
            <v>5</v>
          </cell>
        </row>
        <row r="142">
          <cell r="AL142" t="str">
            <v>6862C8J</v>
          </cell>
          <cell r="AM142">
            <v>1</v>
          </cell>
          <cell r="AN142">
            <v>0</v>
          </cell>
          <cell r="AO142">
            <v>0</v>
          </cell>
          <cell r="AP142">
            <v>0</v>
          </cell>
          <cell r="AQ142">
            <v>0</v>
          </cell>
          <cell r="AR142">
            <v>0</v>
          </cell>
          <cell r="AS142">
            <v>1</v>
          </cell>
        </row>
        <row r="143">
          <cell r="AL143" t="str">
            <v>686650J</v>
          </cell>
          <cell r="AM143">
            <v>0</v>
          </cell>
          <cell r="AN143">
            <v>1</v>
          </cell>
          <cell r="AO143">
            <v>0</v>
          </cell>
          <cell r="AP143">
            <v>0</v>
          </cell>
          <cell r="AQ143">
            <v>0</v>
          </cell>
          <cell r="AR143">
            <v>0</v>
          </cell>
          <cell r="AS143">
            <v>1</v>
          </cell>
        </row>
        <row r="144">
          <cell r="AL144" t="str">
            <v>686669J</v>
          </cell>
          <cell r="AM144">
            <v>29</v>
          </cell>
          <cell r="AN144">
            <v>0</v>
          </cell>
          <cell r="AO144">
            <v>0</v>
          </cell>
          <cell r="AP144">
            <v>3</v>
          </cell>
          <cell r="AQ144">
            <v>3</v>
          </cell>
          <cell r="AR144">
            <v>1</v>
          </cell>
          <cell r="AS144">
            <v>36</v>
          </cell>
        </row>
        <row r="145">
          <cell r="AL145" t="str">
            <v>686876J</v>
          </cell>
          <cell r="AM145">
            <v>15</v>
          </cell>
          <cell r="AN145">
            <v>0</v>
          </cell>
          <cell r="AO145">
            <v>0</v>
          </cell>
          <cell r="AP145">
            <v>7</v>
          </cell>
          <cell r="AQ145">
            <v>8</v>
          </cell>
          <cell r="AR145">
            <v>5</v>
          </cell>
          <cell r="AS145">
            <v>35</v>
          </cell>
        </row>
        <row r="146">
          <cell r="AL146" t="str">
            <v>686878J</v>
          </cell>
          <cell r="AM146">
            <v>1</v>
          </cell>
          <cell r="AN146">
            <v>0</v>
          </cell>
          <cell r="AO146">
            <v>0</v>
          </cell>
          <cell r="AP146">
            <v>3</v>
          </cell>
          <cell r="AQ146">
            <v>1</v>
          </cell>
          <cell r="AR146">
            <v>2</v>
          </cell>
          <cell r="AS146">
            <v>7</v>
          </cell>
        </row>
        <row r="147">
          <cell r="AL147" t="str">
            <v>6870JPK</v>
          </cell>
          <cell r="AM147">
            <v>5</v>
          </cell>
          <cell r="AN147">
            <v>0</v>
          </cell>
          <cell r="AO147">
            <v>0</v>
          </cell>
          <cell r="AP147">
            <v>2</v>
          </cell>
          <cell r="AQ147">
            <v>10</v>
          </cell>
          <cell r="AR147">
            <v>0</v>
          </cell>
          <cell r="AS147">
            <v>17</v>
          </cell>
        </row>
        <row r="148">
          <cell r="AL148" t="str">
            <v>6870JTN</v>
          </cell>
          <cell r="AM148">
            <v>9</v>
          </cell>
          <cell r="AN148">
            <v>0</v>
          </cell>
          <cell r="AO148">
            <v>0</v>
          </cell>
          <cell r="AP148">
            <v>2</v>
          </cell>
          <cell r="AQ148">
            <v>0</v>
          </cell>
          <cell r="AR148">
            <v>4</v>
          </cell>
          <cell r="AS148">
            <v>15</v>
          </cell>
        </row>
        <row r="149">
          <cell r="AL149" t="str">
            <v>6881JA2</v>
          </cell>
          <cell r="AM149">
            <v>0</v>
          </cell>
          <cell r="AN149">
            <v>0</v>
          </cell>
          <cell r="AO149">
            <v>0</v>
          </cell>
          <cell r="AP149">
            <v>0</v>
          </cell>
          <cell r="AQ149">
            <v>132</v>
          </cell>
          <cell r="AR149">
            <v>0</v>
          </cell>
          <cell r="AS149">
            <v>132</v>
          </cell>
        </row>
        <row r="150">
          <cell r="AL150" t="str">
            <v>6881JA3</v>
          </cell>
          <cell r="AM150">
            <v>0</v>
          </cell>
          <cell r="AN150">
            <v>0</v>
          </cell>
          <cell r="AO150">
            <v>0</v>
          </cell>
          <cell r="AP150">
            <v>0</v>
          </cell>
          <cell r="AQ150">
            <v>50</v>
          </cell>
          <cell r="AR150">
            <v>0</v>
          </cell>
          <cell r="AS150">
            <v>50</v>
          </cell>
        </row>
        <row r="151">
          <cell r="AL151" t="str">
            <v>6881S7J</v>
          </cell>
          <cell r="AM151">
            <v>124</v>
          </cell>
          <cell r="AN151">
            <v>20</v>
          </cell>
          <cell r="AO151">
            <v>0</v>
          </cell>
          <cell r="AP151">
            <v>0</v>
          </cell>
          <cell r="AQ151">
            <v>49</v>
          </cell>
          <cell r="AR151">
            <v>0</v>
          </cell>
          <cell r="AS151">
            <v>193</v>
          </cell>
        </row>
        <row r="152">
          <cell r="AL152" t="str">
            <v>6881S8J</v>
          </cell>
          <cell r="AM152">
            <v>55</v>
          </cell>
          <cell r="AN152">
            <v>15</v>
          </cell>
          <cell r="AO152">
            <v>0</v>
          </cell>
          <cell r="AP152">
            <v>20</v>
          </cell>
          <cell r="AQ152">
            <v>128</v>
          </cell>
          <cell r="AR152">
            <v>0</v>
          </cell>
          <cell r="AS152">
            <v>218</v>
          </cell>
        </row>
        <row r="153">
          <cell r="AL153" t="str">
            <v>688110J</v>
          </cell>
          <cell r="AM153">
            <v>0</v>
          </cell>
          <cell r="AN153">
            <v>40</v>
          </cell>
          <cell r="AO153">
            <v>0</v>
          </cell>
          <cell r="AP153">
            <v>0</v>
          </cell>
          <cell r="AQ153">
            <v>0</v>
          </cell>
          <cell r="AR153">
            <v>0</v>
          </cell>
          <cell r="AS153">
            <v>40</v>
          </cell>
        </row>
        <row r="154">
          <cell r="AL154" t="str">
            <v>688120J</v>
          </cell>
          <cell r="AM154">
            <v>1410</v>
          </cell>
          <cell r="AN154">
            <v>0</v>
          </cell>
          <cell r="AO154">
            <v>0</v>
          </cell>
          <cell r="AP154">
            <v>100</v>
          </cell>
          <cell r="AQ154">
            <v>500</v>
          </cell>
          <cell r="AR154">
            <v>0</v>
          </cell>
          <cell r="AS154">
            <v>2010</v>
          </cell>
          <cell r="AT154">
            <v>2010</v>
          </cell>
        </row>
        <row r="155">
          <cell r="AL155" t="str">
            <v>688120J</v>
          </cell>
          <cell r="AM155">
            <v>1410</v>
          </cell>
          <cell r="AN155">
            <v>0</v>
          </cell>
          <cell r="AO155">
            <v>0</v>
          </cell>
          <cell r="AP155">
            <v>100</v>
          </cell>
          <cell r="AQ155">
            <v>450</v>
          </cell>
          <cell r="AR155">
            <v>0</v>
          </cell>
          <cell r="AS155">
            <v>1960</v>
          </cell>
        </row>
        <row r="156">
          <cell r="AL156" t="str">
            <v>688122J</v>
          </cell>
          <cell r="AM156">
            <v>0</v>
          </cell>
          <cell r="AN156">
            <v>20</v>
          </cell>
          <cell r="AO156">
            <v>0</v>
          </cell>
          <cell r="AP156">
            <v>0</v>
          </cell>
          <cell r="AQ156">
            <v>230</v>
          </cell>
          <cell r="AR156">
            <v>50</v>
          </cell>
          <cell r="AS156">
            <v>300</v>
          </cell>
        </row>
        <row r="157">
          <cell r="AL157" t="str">
            <v>688123J</v>
          </cell>
          <cell r="AM157">
            <v>1</v>
          </cell>
          <cell r="AN157">
            <v>0</v>
          </cell>
          <cell r="AO157">
            <v>0</v>
          </cell>
          <cell r="AP157">
            <v>0</v>
          </cell>
          <cell r="AQ157">
            <v>0</v>
          </cell>
          <cell r="AR157">
            <v>0</v>
          </cell>
          <cell r="AS157">
            <v>1</v>
          </cell>
        </row>
        <row r="158">
          <cell r="AL158" t="str">
            <v>688130J</v>
          </cell>
          <cell r="AM158">
            <v>45</v>
          </cell>
          <cell r="AN158">
            <v>10</v>
          </cell>
          <cell r="AO158">
            <v>0</v>
          </cell>
          <cell r="AP158">
            <v>0</v>
          </cell>
          <cell r="AQ158">
            <v>50</v>
          </cell>
          <cell r="AR158">
            <v>0</v>
          </cell>
          <cell r="AS158">
            <v>105</v>
          </cell>
        </row>
        <row r="159">
          <cell r="AL159" t="str">
            <v>688132J</v>
          </cell>
          <cell r="AM159">
            <v>0</v>
          </cell>
          <cell r="AN159">
            <v>5</v>
          </cell>
          <cell r="AO159">
            <v>0</v>
          </cell>
          <cell r="AP159">
            <v>0</v>
          </cell>
          <cell r="AQ159">
            <v>10</v>
          </cell>
          <cell r="AR159">
            <v>0</v>
          </cell>
          <cell r="AS159">
            <v>15</v>
          </cell>
        </row>
        <row r="160">
          <cell r="AL160" t="str">
            <v>688160J</v>
          </cell>
          <cell r="AM160">
            <v>300</v>
          </cell>
          <cell r="AN160">
            <v>0</v>
          </cell>
          <cell r="AO160">
            <v>0</v>
          </cell>
          <cell r="AP160">
            <v>0</v>
          </cell>
          <cell r="AQ160">
            <v>130</v>
          </cell>
          <cell r="AR160">
            <v>0</v>
          </cell>
          <cell r="AS160">
            <v>430</v>
          </cell>
        </row>
        <row r="161">
          <cell r="AL161" t="str">
            <v>688162J</v>
          </cell>
          <cell r="AM161">
            <v>110</v>
          </cell>
          <cell r="AN161">
            <v>5</v>
          </cell>
          <cell r="AO161">
            <v>0</v>
          </cell>
          <cell r="AP161">
            <v>20</v>
          </cell>
          <cell r="AQ161">
            <v>110</v>
          </cell>
          <cell r="AR161">
            <v>50</v>
          </cell>
          <cell r="AS161">
            <v>295</v>
          </cell>
        </row>
        <row r="162">
          <cell r="AL162" t="str">
            <v>688163J</v>
          </cell>
          <cell r="AM162">
            <v>0</v>
          </cell>
          <cell r="AN162">
            <v>0</v>
          </cell>
          <cell r="AO162">
            <v>0</v>
          </cell>
          <cell r="AP162">
            <v>0</v>
          </cell>
          <cell r="AQ162">
            <v>0</v>
          </cell>
          <cell r="AR162">
            <v>5</v>
          </cell>
          <cell r="AS162">
            <v>5</v>
          </cell>
        </row>
        <row r="163">
          <cell r="AL163" t="str">
            <v>688170J</v>
          </cell>
          <cell r="AM163">
            <v>190</v>
          </cell>
          <cell r="AN163">
            <v>0</v>
          </cell>
          <cell r="AO163">
            <v>0</v>
          </cell>
          <cell r="AP163">
            <v>1</v>
          </cell>
          <cell r="AQ163">
            <v>180</v>
          </cell>
          <cell r="AR163">
            <v>0</v>
          </cell>
          <cell r="AS163">
            <v>371</v>
          </cell>
        </row>
        <row r="164">
          <cell r="AL164" t="str">
            <v>688172J</v>
          </cell>
          <cell r="AM164">
            <v>90</v>
          </cell>
          <cell r="AN164">
            <v>10</v>
          </cell>
          <cell r="AO164">
            <v>0</v>
          </cell>
          <cell r="AP164">
            <v>0</v>
          </cell>
          <cell r="AQ164">
            <v>50</v>
          </cell>
          <cell r="AR164">
            <v>9</v>
          </cell>
          <cell r="AS164">
            <v>159</v>
          </cell>
        </row>
        <row r="165">
          <cell r="AL165" t="str">
            <v>847841X</v>
          </cell>
          <cell r="AM165">
            <v>110</v>
          </cell>
          <cell r="AN165">
            <v>20</v>
          </cell>
          <cell r="AO165">
            <v>2</v>
          </cell>
          <cell r="AP165">
            <v>30</v>
          </cell>
          <cell r="AQ165">
            <v>135</v>
          </cell>
          <cell r="AR165">
            <v>131</v>
          </cell>
          <cell r="AS165">
            <v>428</v>
          </cell>
        </row>
        <row r="166">
          <cell r="AL166" t="str">
            <v>847852X</v>
          </cell>
          <cell r="AM166">
            <v>0</v>
          </cell>
          <cell r="AN166">
            <v>0</v>
          </cell>
          <cell r="AO166">
            <v>0</v>
          </cell>
          <cell r="AP166">
            <v>0</v>
          </cell>
          <cell r="AQ166">
            <v>0</v>
          </cell>
          <cell r="AR166">
            <v>9</v>
          </cell>
          <cell r="AS166">
            <v>9</v>
          </cell>
        </row>
        <row r="167">
          <cell r="AL167" t="str">
            <v>860230J</v>
          </cell>
          <cell r="AM167">
            <v>20</v>
          </cell>
          <cell r="AN167">
            <v>0</v>
          </cell>
          <cell r="AO167">
            <v>0</v>
          </cell>
          <cell r="AP167">
            <v>0</v>
          </cell>
          <cell r="AQ167">
            <v>8</v>
          </cell>
          <cell r="AR167">
            <v>3</v>
          </cell>
          <cell r="AS167">
            <v>31</v>
          </cell>
        </row>
        <row r="168">
          <cell r="AL168" t="str">
            <v>860250J</v>
          </cell>
          <cell r="AM168">
            <v>41</v>
          </cell>
          <cell r="AN168">
            <v>31</v>
          </cell>
          <cell r="AO168">
            <v>5</v>
          </cell>
          <cell r="AP168">
            <v>50</v>
          </cell>
          <cell r="AQ168">
            <v>0</v>
          </cell>
          <cell r="AR168">
            <v>150</v>
          </cell>
          <cell r="AS168">
            <v>277</v>
          </cell>
        </row>
        <row r="169">
          <cell r="AL169" t="str">
            <v>864532X</v>
          </cell>
          <cell r="AM169">
            <v>0</v>
          </cell>
          <cell r="AN169">
            <v>9</v>
          </cell>
          <cell r="AO169">
            <v>1</v>
          </cell>
          <cell r="AP169">
            <v>7</v>
          </cell>
          <cell r="AQ169">
            <v>55</v>
          </cell>
          <cell r="AR169">
            <v>30</v>
          </cell>
          <cell r="AS169">
            <v>102</v>
          </cell>
        </row>
        <row r="170">
          <cell r="AL170" t="str">
            <v>86454AJ</v>
          </cell>
          <cell r="AM170">
            <v>0</v>
          </cell>
          <cell r="AN170">
            <v>0</v>
          </cell>
          <cell r="AO170">
            <v>0</v>
          </cell>
          <cell r="AP170">
            <v>0</v>
          </cell>
          <cell r="AQ170">
            <v>90</v>
          </cell>
          <cell r="AR170">
            <v>0</v>
          </cell>
          <cell r="AS170">
            <v>90</v>
          </cell>
        </row>
        <row r="171">
          <cell r="AL171" t="str">
            <v>86454AX</v>
          </cell>
          <cell r="AM171">
            <v>25</v>
          </cell>
          <cell r="AN171">
            <v>0</v>
          </cell>
          <cell r="AO171">
            <v>2</v>
          </cell>
          <cell r="AP171">
            <v>15</v>
          </cell>
          <cell r="AQ171">
            <v>120</v>
          </cell>
          <cell r="AR171">
            <v>25</v>
          </cell>
          <cell r="AS171">
            <v>187</v>
          </cell>
          <cell r="AT171">
            <v>187</v>
          </cell>
        </row>
        <row r="172">
          <cell r="AL172" t="str">
            <v>86454AX</v>
          </cell>
          <cell r="AM172">
            <v>25</v>
          </cell>
          <cell r="AN172">
            <v>0</v>
          </cell>
          <cell r="AO172">
            <v>2</v>
          </cell>
          <cell r="AP172">
            <v>15</v>
          </cell>
          <cell r="AQ172">
            <v>30</v>
          </cell>
          <cell r="AR172">
            <v>25</v>
          </cell>
          <cell r="AS172">
            <v>97</v>
          </cell>
        </row>
        <row r="173">
          <cell r="AL173" t="str">
            <v>86541YX</v>
          </cell>
          <cell r="AM173">
            <v>0</v>
          </cell>
          <cell r="AN173">
            <v>0</v>
          </cell>
          <cell r="AO173">
            <v>0</v>
          </cell>
          <cell r="AP173">
            <v>0</v>
          </cell>
          <cell r="AQ173">
            <v>1</v>
          </cell>
          <cell r="AR173">
            <v>0</v>
          </cell>
          <cell r="AS173">
            <v>1</v>
          </cell>
        </row>
        <row r="174">
          <cell r="AL174" t="str">
            <v>865431Y</v>
          </cell>
          <cell r="AM174">
            <v>2</v>
          </cell>
          <cell r="AN174">
            <v>0</v>
          </cell>
          <cell r="AO174">
            <v>0</v>
          </cell>
          <cell r="AP174">
            <v>0</v>
          </cell>
          <cell r="AQ174">
            <v>6</v>
          </cell>
          <cell r="AR174">
            <v>1</v>
          </cell>
          <cell r="AS174">
            <v>9</v>
          </cell>
        </row>
        <row r="175">
          <cell r="AL175" t="str">
            <v>865451Y</v>
          </cell>
          <cell r="AM175">
            <v>3</v>
          </cell>
          <cell r="AN175">
            <v>2</v>
          </cell>
          <cell r="AO175">
            <v>0</v>
          </cell>
          <cell r="AP175">
            <v>0</v>
          </cell>
          <cell r="AQ175">
            <v>0</v>
          </cell>
          <cell r="AR175">
            <v>0</v>
          </cell>
          <cell r="AS175">
            <v>5</v>
          </cell>
        </row>
        <row r="176">
          <cell r="AL176" t="str">
            <v>86564RY</v>
          </cell>
          <cell r="AM176">
            <v>0</v>
          </cell>
          <cell r="AN176">
            <v>0</v>
          </cell>
          <cell r="AO176">
            <v>0</v>
          </cell>
          <cell r="AP176">
            <v>0</v>
          </cell>
          <cell r="AQ176">
            <v>1</v>
          </cell>
          <cell r="AR176">
            <v>0</v>
          </cell>
          <cell r="AS176">
            <v>1</v>
          </cell>
        </row>
        <row r="177">
          <cell r="AL177" t="str">
            <v>86566RY</v>
          </cell>
          <cell r="AM177">
            <v>1</v>
          </cell>
          <cell r="AN177">
            <v>0</v>
          </cell>
          <cell r="AO177">
            <v>2</v>
          </cell>
          <cell r="AP177">
            <v>2</v>
          </cell>
          <cell r="AQ177">
            <v>8</v>
          </cell>
          <cell r="AR177">
            <v>0</v>
          </cell>
          <cell r="AS177">
            <v>13</v>
          </cell>
        </row>
        <row r="178">
          <cell r="AL178" t="str">
            <v>86584AJ</v>
          </cell>
          <cell r="AM178">
            <v>0</v>
          </cell>
          <cell r="AN178">
            <v>0</v>
          </cell>
          <cell r="AO178">
            <v>0</v>
          </cell>
          <cell r="AP178">
            <v>1</v>
          </cell>
          <cell r="AQ178">
            <v>0</v>
          </cell>
          <cell r="AR178">
            <v>0</v>
          </cell>
          <cell r="AS178">
            <v>1</v>
          </cell>
        </row>
        <row r="179">
          <cell r="AL179" t="str">
            <v>86584TJ</v>
          </cell>
          <cell r="AM179">
            <v>0</v>
          </cell>
          <cell r="AN179">
            <v>0</v>
          </cell>
          <cell r="AO179">
            <v>0</v>
          </cell>
          <cell r="AP179">
            <v>0</v>
          </cell>
          <cell r="AQ179">
            <v>21</v>
          </cell>
          <cell r="AR179">
            <v>0</v>
          </cell>
          <cell r="AS179">
            <v>21</v>
          </cell>
        </row>
        <row r="180">
          <cell r="AL180" t="str">
            <v>865841Y</v>
          </cell>
          <cell r="AM180">
            <v>0</v>
          </cell>
          <cell r="AN180">
            <v>0</v>
          </cell>
          <cell r="AO180">
            <v>0</v>
          </cell>
          <cell r="AP180">
            <v>1</v>
          </cell>
          <cell r="AQ180">
            <v>21</v>
          </cell>
          <cell r="AR180">
            <v>1</v>
          </cell>
          <cell r="AS180">
            <v>23</v>
          </cell>
          <cell r="AT180">
            <v>23</v>
          </cell>
        </row>
        <row r="181">
          <cell r="AL181" t="str">
            <v>865841Y</v>
          </cell>
          <cell r="AM181">
            <v>0</v>
          </cell>
          <cell r="AN181">
            <v>0</v>
          </cell>
          <cell r="AO181">
            <v>0</v>
          </cell>
          <cell r="AP181">
            <v>0</v>
          </cell>
          <cell r="AQ181">
            <v>0</v>
          </cell>
          <cell r="AR181">
            <v>1</v>
          </cell>
          <cell r="AS181">
            <v>1</v>
          </cell>
        </row>
        <row r="182">
          <cell r="AL182" t="str">
            <v>865861Y</v>
          </cell>
          <cell r="AM182">
            <v>7</v>
          </cell>
          <cell r="AN182">
            <v>0</v>
          </cell>
          <cell r="AO182">
            <v>0</v>
          </cell>
          <cell r="AP182">
            <v>1</v>
          </cell>
          <cell r="AQ182">
            <v>5</v>
          </cell>
          <cell r="AR182">
            <v>2</v>
          </cell>
          <cell r="AS182">
            <v>15</v>
          </cell>
        </row>
        <row r="183">
          <cell r="AL183" t="str">
            <v>86648RY</v>
          </cell>
          <cell r="AM183">
            <v>1</v>
          </cell>
          <cell r="AN183">
            <v>0</v>
          </cell>
          <cell r="AO183">
            <v>0</v>
          </cell>
          <cell r="AP183">
            <v>0</v>
          </cell>
          <cell r="AQ183">
            <v>3</v>
          </cell>
          <cell r="AR183">
            <v>0</v>
          </cell>
          <cell r="AS183">
            <v>4</v>
          </cell>
        </row>
        <row r="184">
          <cell r="AL184" t="str">
            <v>866481Y</v>
          </cell>
          <cell r="AM184">
            <v>0</v>
          </cell>
          <cell r="AN184">
            <v>0</v>
          </cell>
          <cell r="AO184">
            <v>0</v>
          </cell>
          <cell r="AP184">
            <v>0</v>
          </cell>
          <cell r="AQ184">
            <v>1</v>
          </cell>
          <cell r="AR184">
            <v>2</v>
          </cell>
          <cell r="AS184">
            <v>3</v>
          </cell>
        </row>
        <row r="185">
          <cell r="AL185" t="str">
            <v>TOTAL</v>
          </cell>
          <cell r="AM185">
            <v>5335</v>
          </cell>
          <cell r="AN185">
            <v>1752</v>
          </cell>
          <cell r="AO185">
            <v>665</v>
          </cell>
          <cell r="AP185">
            <v>3210</v>
          </cell>
          <cell r="AQ185">
            <v>7499</v>
          </cell>
          <cell r="AR185">
            <v>7212</v>
          </cell>
          <cell r="AS185">
            <v>25822</v>
          </cell>
        </row>
      </sheetData>
      <sheetData sheetId="11" refreshError="1"/>
      <sheetData sheetId="12" refreshError="1">
        <row r="5">
          <cell r="AJ5" t="str">
            <v>DATE</v>
          </cell>
          <cell r="AK5" t="str">
            <v>3/4 &amp; 11</v>
          </cell>
          <cell r="AL5">
            <v>36961</v>
          </cell>
          <cell r="AM5">
            <v>36961</v>
          </cell>
          <cell r="AO5">
            <v>36961</v>
          </cell>
          <cell r="AP5">
            <v>36954</v>
          </cell>
          <cell r="AQ5">
            <v>36954</v>
          </cell>
        </row>
        <row r="6">
          <cell r="B6" t="str">
            <v>116141J</v>
          </cell>
          <cell r="C6" t="str">
            <v>116141J</v>
          </cell>
          <cell r="D6">
            <v>1</v>
          </cell>
          <cell r="E6">
            <v>6</v>
          </cell>
          <cell r="F6">
            <v>39</v>
          </cell>
          <cell r="G6">
            <v>69</v>
          </cell>
          <cell r="H6">
            <v>16</v>
          </cell>
          <cell r="I6">
            <v>300</v>
          </cell>
          <cell r="J6">
            <v>1990</v>
          </cell>
          <cell r="M6" t="str">
            <v>116141J</v>
          </cell>
          <cell r="N6" t="str">
            <v>116141J</v>
          </cell>
          <cell r="O6">
            <v>1</v>
          </cell>
          <cell r="P6">
            <v>0</v>
          </cell>
          <cell r="Q6">
            <v>18</v>
          </cell>
          <cell r="R6">
            <v>55</v>
          </cell>
          <cell r="S6">
            <v>34</v>
          </cell>
          <cell r="T6">
            <v>240</v>
          </cell>
          <cell r="U6">
            <v>348</v>
          </cell>
          <cell r="X6" t="str">
            <v>116141J</v>
          </cell>
          <cell r="Y6" t="str">
            <v>116141J</v>
          </cell>
          <cell r="AB6">
            <v>20</v>
          </cell>
          <cell r="AC6">
            <v>8</v>
          </cell>
          <cell r="AD6">
            <v>8</v>
          </cell>
          <cell r="AE6">
            <v>34</v>
          </cell>
          <cell r="AF6">
            <v>70</v>
          </cell>
        </row>
        <row r="7">
          <cell r="B7" t="str">
            <v>11614JJ</v>
          </cell>
          <cell r="C7" t="str">
            <v>11614JJ</v>
          </cell>
          <cell r="D7">
            <v>154</v>
          </cell>
          <cell r="E7">
            <v>150</v>
          </cell>
          <cell r="F7">
            <v>30</v>
          </cell>
          <cell r="G7">
            <v>48</v>
          </cell>
          <cell r="H7">
            <v>82</v>
          </cell>
          <cell r="I7">
            <v>467</v>
          </cell>
          <cell r="J7">
            <v>1917</v>
          </cell>
          <cell r="M7" t="str">
            <v>11614JJ</v>
          </cell>
          <cell r="N7" t="str">
            <v>11614JJ</v>
          </cell>
          <cell r="O7">
            <v>16</v>
          </cell>
          <cell r="P7">
            <v>74</v>
          </cell>
          <cell r="Q7">
            <v>3</v>
          </cell>
          <cell r="R7">
            <v>17</v>
          </cell>
          <cell r="S7">
            <v>56</v>
          </cell>
          <cell r="T7">
            <v>49</v>
          </cell>
          <cell r="U7">
            <v>215</v>
          </cell>
          <cell r="X7" t="str">
            <v>116142J</v>
          </cell>
          <cell r="Y7" t="str">
            <v>116142J</v>
          </cell>
          <cell r="Z7">
            <v>10</v>
          </cell>
          <cell r="AA7">
            <v>9</v>
          </cell>
          <cell r="AB7">
            <v>1</v>
          </cell>
          <cell r="AC7">
            <v>18</v>
          </cell>
          <cell r="AD7">
            <v>93</v>
          </cell>
          <cell r="AE7">
            <v>16</v>
          </cell>
          <cell r="AF7">
            <v>147</v>
          </cell>
          <cell r="AJ7" t="str">
            <v>116141J</v>
          </cell>
          <cell r="AK7" t="str">
            <v>116141J</v>
          </cell>
          <cell r="AN7">
            <v>-1</v>
          </cell>
          <cell r="AQ7">
            <v>3</v>
          </cell>
          <cell r="AR7">
            <v>2</v>
          </cell>
        </row>
        <row r="8">
          <cell r="B8" t="str">
            <v>116171J</v>
          </cell>
          <cell r="C8" t="str">
            <v>116171J</v>
          </cell>
          <cell r="D8">
            <v>91</v>
          </cell>
          <cell r="E8">
            <v>86</v>
          </cell>
          <cell r="F8">
            <v>51</v>
          </cell>
          <cell r="G8">
            <v>113</v>
          </cell>
          <cell r="H8">
            <v>85</v>
          </cell>
          <cell r="I8">
            <v>1957</v>
          </cell>
          <cell r="J8">
            <v>4433</v>
          </cell>
          <cell r="M8" t="str">
            <v>116171J</v>
          </cell>
          <cell r="N8" t="str">
            <v>116171J</v>
          </cell>
          <cell r="O8">
            <v>79</v>
          </cell>
          <cell r="P8">
            <v>69</v>
          </cell>
          <cell r="R8">
            <v>80</v>
          </cell>
          <cell r="S8">
            <v>85</v>
          </cell>
          <cell r="T8">
            <v>1804</v>
          </cell>
          <cell r="U8">
            <v>2117</v>
          </cell>
          <cell r="X8" t="str">
            <v>11614JJ</v>
          </cell>
          <cell r="Y8" t="str">
            <v>11614JJ</v>
          </cell>
          <cell r="Z8">
            <v>68</v>
          </cell>
          <cell r="AA8">
            <v>73</v>
          </cell>
          <cell r="AB8">
            <v>23</v>
          </cell>
          <cell r="AC8">
            <v>28</v>
          </cell>
          <cell r="AD8">
            <v>26</v>
          </cell>
          <cell r="AE8">
            <v>103</v>
          </cell>
          <cell r="AF8">
            <v>321</v>
          </cell>
          <cell r="AJ8" t="str">
            <v>116142J</v>
          </cell>
          <cell r="AK8" t="str">
            <v>116142J</v>
          </cell>
          <cell r="AL8">
            <v>0</v>
          </cell>
          <cell r="AM8">
            <v>4</v>
          </cell>
          <cell r="AN8">
            <v>0</v>
          </cell>
          <cell r="AO8">
            <v>15</v>
          </cell>
          <cell r="AQ8">
            <v>12</v>
          </cell>
          <cell r="AR8">
            <v>31</v>
          </cell>
        </row>
        <row r="9">
          <cell r="B9" t="str">
            <v>116191J</v>
          </cell>
          <cell r="C9" t="str">
            <v>116191J</v>
          </cell>
          <cell r="D9">
            <v>286</v>
          </cell>
          <cell r="E9">
            <v>89</v>
          </cell>
          <cell r="F9">
            <v>23</v>
          </cell>
          <cell r="G9">
            <v>76</v>
          </cell>
          <cell r="H9">
            <v>90</v>
          </cell>
          <cell r="I9">
            <v>312</v>
          </cell>
          <cell r="J9">
            <v>1985</v>
          </cell>
          <cell r="M9" t="str">
            <v>116191J</v>
          </cell>
          <cell r="N9" t="str">
            <v>116191J</v>
          </cell>
          <cell r="O9">
            <v>90</v>
          </cell>
          <cell r="P9">
            <v>29</v>
          </cell>
          <cell r="Q9">
            <v>5</v>
          </cell>
          <cell r="R9">
            <v>31</v>
          </cell>
          <cell r="S9">
            <v>190</v>
          </cell>
          <cell r="T9">
            <v>81</v>
          </cell>
          <cell r="U9">
            <v>426</v>
          </cell>
          <cell r="X9" t="str">
            <v>116171J</v>
          </cell>
          <cell r="Y9" t="str">
            <v>116171J</v>
          </cell>
          <cell r="Z9">
            <v>25</v>
          </cell>
          <cell r="AA9">
            <v>1</v>
          </cell>
          <cell r="AB9">
            <v>0</v>
          </cell>
          <cell r="AC9">
            <v>1</v>
          </cell>
          <cell r="AD9">
            <v>9</v>
          </cell>
          <cell r="AE9">
            <v>116</v>
          </cell>
          <cell r="AF9">
            <v>152</v>
          </cell>
          <cell r="AJ9" t="str">
            <v>11614JJ</v>
          </cell>
          <cell r="AK9" t="str">
            <v>11614JJ</v>
          </cell>
          <cell r="AL9">
            <v>27</v>
          </cell>
          <cell r="AM9">
            <v>3</v>
          </cell>
          <cell r="AN9">
            <v>3</v>
          </cell>
          <cell r="AO9">
            <v>0</v>
          </cell>
          <cell r="AQ9">
            <v>7</v>
          </cell>
          <cell r="AR9">
            <v>40</v>
          </cell>
        </row>
        <row r="10">
          <cell r="B10" t="str">
            <v>117151J</v>
          </cell>
          <cell r="C10" t="str">
            <v>117151J</v>
          </cell>
          <cell r="D10">
            <v>75</v>
          </cell>
          <cell r="E10">
            <v>10</v>
          </cell>
          <cell r="F10">
            <v>18</v>
          </cell>
          <cell r="G10">
            <v>17</v>
          </cell>
          <cell r="H10">
            <v>19</v>
          </cell>
          <cell r="I10">
            <v>0</v>
          </cell>
          <cell r="J10">
            <v>139</v>
          </cell>
          <cell r="M10" t="str">
            <v>117151J</v>
          </cell>
          <cell r="N10" t="str">
            <v>117151J</v>
          </cell>
          <cell r="O10">
            <v>38</v>
          </cell>
          <cell r="P10">
            <v>10</v>
          </cell>
          <cell r="Q10">
            <v>14</v>
          </cell>
          <cell r="R10">
            <v>22</v>
          </cell>
          <cell r="S10">
            <v>19</v>
          </cell>
          <cell r="T10">
            <v>29</v>
          </cell>
          <cell r="U10">
            <v>132</v>
          </cell>
          <cell r="X10" t="str">
            <v>116172J</v>
          </cell>
          <cell r="Y10" t="str">
            <v>116172J</v>
          </cell>
          <cell r="Z10">
            <v>23</v>
          </cell>
          <cell r="AA10">
            <v>15</v>
          </cell>
          <cell r="AB10">
            <v>2</v>
          </cell>
          <cell r="AC10">
            <v>18</v>
          </cell>
          <cell r="AD10">
            <v>116</v>
          </cell>
          <cell r="AE10">
            <v>41</v>
          </cell>
          <cell r="AF10">
            <v>215</v>
          </cell>
          <cell r="AJ10" t="str">
            <v>116171J</v>
          </cell>
          <cell r="AK10" t="str">
            <v>116171J</v>
          </cell>
          <cell r="AL10">
            <v>0</v>
          </cell>
          <cell r="AN10">
            <v>50</v>
          </cell>
          <cell r="AQ10">
            <v>0</v>
          </cell>
          <cell r="AR10">
            <v>50</v>
          </cell>
        </row>
        <row r="11">
          <cell r="B11" t="str">
            <v>117161J</v>
          </cell>
          <cell r="C11" t="str">
            <v>117161J</v>
          </cell>
          <cell r="D11">
            <v>23</v>
          </cell>
          <cell r="F11">
            <v>15</v>
          </cell>
          <cell r="G11">
            <v>25</v>
          </cell>
          <cell r="H11">
            <v>5</v>
          </cell>
          <cell r="I11">
            <v>13</v>
          </cell>
          <cell r="J11">
            <v>81</v>
          </cell>
          <cell r="M11" t="str">
            <v>117161J</v>
          </cell>
          <cell r="N11" t="str">
            <v>117161J</v>
          </cell>
          <cell r="O11">
            <v>2</v>
          </cell>
          <cell r="Q11">
            <v>5</v>
          </cell>
          <cell r="R11">
            <v>2</v>
          </cell>
          <cell r="T11">
            <v>10</v>
          </cell>
          <cell r="U11">
            <v>19</v>
          </cell>
          <cell r="X11" t="str">
            <v>116191J</v>
          </cell>
          <cell r="Y11" t="str">
            <v>116191J</v>
          </cell>
          <cell r="Z11">
            <v>240</v>
          </cell>
          <cell r="AA11">
            <v>37</v>
          </cell>
          <cell r="AB11">
            <v>19</v>
          </cell>
          <cell r="AC11">
            <v>92</v>
          </cell>
          <cell r="AD11">
            <v>106</v>
          </cell>
          <cell r="AE11">
            <v>77</v>
          </cell>
          <cell r="AF11">
            <v>571</v>
          </cell>
          <cell r="AJ11" t="str">
            <v>116172J</v>
          </cell>
          <cell r="AK11" t="str">
            <v>116172J</v>
          </cell>
          <cell r="AL11">
            <v>9</v>
          </cell>
          <cell r="AM11">
            <v>8</v>
          </cell>
          <cell r="AN11">
            <v>3</v>
          </cell>
          <cell r="AO11">
            <v>5</v>
          </cell>
          <cell r="AP11">
            <v>84</v>
          </cell>
          <cell r="AQ11">
            <v>11</v>
          </cell>
          <cell r="AR11">
            <v>120</v>
          </cell>
        </row>
        <row r="12">
          <cell r="B12" t="str">
            <v>117171J</v>
          </cell>
          <cell r="C12" t="str">
            <v>117171J</v>
          </cell>
          <cell r="D12">
            <v>6</v>
          </cell>
          <cell r="E12">
            <v>0</v>
          </cell>
          <cell r="F12">
            <v>1</v>
          </cell>
          <cell r="H12">
            <v>6</v>
          </cell>
          <cell r="I12">
            <v>1</v>
          </cell>
          <cell r="J12">
            <v>14</v>
          </cell>
          <cell r="M12" t="str">
            <v>117171J</v>
          </cell>
          <cell r="N12" t="str">
            <v>117171J</v>
          </cell>
          <cell r="O12">
            <v>50</v>
          </cell>
          <cell r="P12">
            <v>26</v>
          </cell>
          <cell r="Q12">
            <v>20</v>
          </cell>
          <cell r="R12">
            <v>34</v>
          </cell>
          <cell r="S12">
            <v>9</v>
          </cell>
          <cell r="T12">
            <v>131</v>
          </cell>
          <cell r="U12">
            <v>270</v>
          </cell>
          <cell r="X12" t="str">
            <v>116192J</v>
          </cell>
          <cell r="Y12" t="str">
            <v>116192J</v>
          </cell>
          <cell r="Z12">
            <v>16</v>
          </cell>
          <cell r="AA12">
            <v>8</v>
          </cell>
          <cell r="AC12">
            <v>4</v>
          </cell>
          <cell r="AD12">
            <v>32</v>
          </cell>
          <cell r="AE12">
            <v>21</v>
          </cell>
          <cell r="AF12">
            <v>81</v>
          </cell>
          <cell r="AJ12" t="str">
            <v>116191J</v>
          </cell>
          <cell r="AK12" t="str">
            <v>116191J</v>
          </cell>
          <cell r="AL12">
            <v>70</v>
          </cell>
          <cell r="AM12">
            <v>15</v>
          </cell>
          <cell r="AN12">
            <v>0</v>
          </cell>
          <cell r="AO12">
            <v>11</v>
          </cell>
          <cell r="AP12">
            <v>33</v>
          </cell>
          <cell r="AQ12">
            <v>11</v>
          </cell>
          <cell r="AR12">
            <v>140</v>
          </cell>
        </row>
        <row r="13">
          <cell r="B13" t="str">
            <v>117181J</v>
          </cell>
          <cell r="C13" t="str">
            <v>117181J</v>
          </cell>
          <cell r="D13">
            <v>37</v>
          </cell>
          <cell r="E13">
            <v>15</v>
          </cell>
          <cell r="F13">
            <v>32</v>
          </cell>
          <cell r="G13">
            <v>10</v>
          </cell>
          <cell r="H13">
            <v>26</v>
          </cell>
          <cell r="I13">
            <v>56</v>
          </cell>
          <cell r="J13">
            <v>176</v>
          </cell>
          <cell r="M13" t="str">
            <v>117181J</v>
          </cell>
          <cell r="N13" t="str">
            <v>117181J</v>
          </cell>
          <cell r="O13">
            <v>29</v>
          </cell>
          <cell r="P13">
            <v>9</v>
          </cell>
          <cell r="Q13">
            <v>0</v>
          </cell>
          <cell r="R13">
            <v>15</v>
          </cell>
          <cell r="S13">
            <v>13</v>
          </cell>
          <cell r="T13">
            <v>29</v>
          </cell>
          <cell r="U13">
            <v>95</v>
          </cell>
          <cell r="X13" t="str">
            <v>117151J</v>
          </cell>
          <cell r="Y13" t="str">
            <v>117151J</v>
          </cell>
          <cell r="Z13">
            <v>33</v>
          </cell>
          <cell r="AA13">
            <v>17</v>
          </cell>
          <cell r="AB13">
            <v>6</v>
          </cell>
          <cell r="AC13">
            <v>50</v>
          </cell>
          <cell r="AD13">
            <v>50</v>
          </cell>
          <cell r="AE13">
            <v>39</v>
          </cell>
          <cell r="AF13">
            <v>195</v>
          </cell>
          <cell r="AJ13" t="str">
            <v>116192J</v>
          </cell>
          <cell r="AK13" t="str">
            <v>116192J</v>
          </cell>
          <cell r="AL13">
            <v>9</v>
          </cell>
          <cell r="AM13">
            <v>6</v>
          </cell>
          <cell r="AO13">
            <v>0</v>
          </cell>
          <cell r="AP13">
            <v>2</v>
          </cell>
          <cell r="AQ13">
            <v>5</v>
          </cell>
          <cell r="AR13">
            <v>22</v>
          </cell>
        </row>
        <row r="14">
          <cell r="B14" t="str">
            <v>217951J</v>
          </cell>
          <cell r="C14" t="str">
            <v>217951J</v>
          </cell>
          <cell r="D14">
            <v>7</v>
          </cell>
          <cell r="E14">
            <v>1</v>
          </cell>
          <cell r="F14">
            <v>1</v>
          </cell>
          <cell r="G14">
            <v>45</v>
          </cell>
          <cell r="H14">
            <v>27</v>
          </cell>
          <cell r="I14">
            <v>36</v>
          </cell>
          <cell r="J14">
            <v>145</v>
          </cell>
          <cell r="M14" t="str">
            <v>217951J</v>
          </cell>
          <cell r="N14" t="str">
            <v>217951J</v>
          </cell>
          <cell r="O14">
            <v>3</v>
          </cell>
          <cell r="P14">
            <v>3</v>
          </cell>
          <cell r="Q14">
            <v>1</v>
          </cell>
          <cell r="R14">
            <v>8</v>
          </cell>
          <cell r="S14">
            <v>25</v>
          </cell>
          <cell r="T14">
            <v>20</v>
          </cell>
          <cell r="U14">
            <v>60</v>
          </cell>
          <cell r="X14" t="str">
            <v>117161J</v>
          </cell>
          <cell r="Y14" t="str">
            <v>117161J</v>
          </cell>
          <cell r="Z14">
            <v>-2</v>
          </cell>
          <cell r="AA14">
            <v>4</v>
          </cell>
          <cell r="AB14">
            <v>5</v>
          </cell>
          <cell r="AC14">
            <v>12</v>
          </cell>
          <cell r="AD14">
            <v>3</v>
          </cell>
          <cell r="AE14">
            <v>2</v>
          </cell>
          <cell r="AF14">
            <v>24</v>
          </cell>
          <cell r="AJ14" t="str">
            <v>117151J</v>
          </cell>
          <cell r="AK14" t="str">
            <v>117151J</v>
          </cell>
          <cell r="AL14">
            <v>6</v>
          </cell>
          <cell r="AM14">
            <v>11</v>
          </cell>
          <cell r="AN14">
            <v>-3</v>
          </cell>
          <cell r="AO14">
            <v>2</v>
          </cell>
          <cell r="AQ14">
            <v>0</v>
          </cell>
          <cell r="AR14">
            <v>16</v>
          </cell>
        </row>
        <row r="15">
          <cell r="B15" t="str">
            <v>219647L</v>
          </cell>
          <cell r="D15">
            <v>11</v>
          </cell>
          <cell r="E15">
            <v>0</v>
          </cell>
          <cell r="F15">
            <v>0</v>
          </cell>
          <cell r="G15">
            <v>10</v>
          </cell>
          <cell r="H15">
            <v>390</v>
          </cell>
          <cell r="I15">
            <v>315</v>
          </cell>
          <cell r="J15">
            <v>1978</v>
          </cell>
          <cell r="M15" t="str">
            <v>219647L</v>
          </cell>
          <cell r="O15">
            <v>10</v>
          </cell>
          <cell r="P15">
            <v>1</v>
          </cell>
          <cell r="Q15">
            <v>0</v>
          </cell>
          <cell r="R15">
            <v>25</v>
          </cell>
          <cell r="S15">
            <v>154</v>
          </cell>
          <cell r="T15">
            <v>396</v>
          </cell>
          <cell r="U15">
            <v>586</v>
          </cell>
          <cell r="X15" t="str">
            <v>117171J</v>
          </cell>
          <cell r="Y15" t="str">
            <v>117171J</v>
          </cell>
          <cell r="Z15">
            <v>93</v>
          </cell>
          <cell r="AA15">
            <v>38</v>
          </cell>
          <cell r="AB15">
            <v>29</v>
          </cell>
          <cell r="AC15">
            <v>74</v>
          </cell>
          <cell r="AD15">
            <v>184</v>
          </cell>
          <cell r="AE15">
            <v>223</v>
          </cell>
          <cell r="AF15">
            <v>641</v>
          </cell>
          <cell r="AJ15" t="str">
            <v>117161J</v>
          </cell>
          <cell r="AK15" t="str">
            <v>117161J</v>
          </cell>
          <cell r="AL15">
            <v>1</v>
          </cell>
          <cell r="AM15">
            <v>4</v>
          </cell>
          <cell r="AN15">
            <v>-1</v>
          </cell>
          <cell r="AO15">
            <v>1</v>
          </cell>
          <cell r="AQ15">
            <v>2</v>
          </cell>
          <cell r="AR15">
            <v>7</v>
          </cell>
        </row>
        <row r="16">
          <cell r="B16" t="str">
            <v>219647L</v>
          </cell>
          <cell r="C16" t="str">
            <v>219647L</v>
          </cell>
          <cell r="E16">
            <v>0</v>
          </cell>
          <cell r="G16">
            <v>0</v>
          </cell>
          <cell r="H16">
            <v>200</v>
          </cell>
          <cell r="J16">
            <v>200</v>
          </cell>
          <cell r="M16" t="str">
            <v>219647L</v>
          </cell>
          <cell r="N16" t="str">
            <v>219647L</v>
          </cell>
          <cell r="R16">
            <v>16</v>
          </cell>
          <cell r="S16">
            <v>159</v>
          </cell>
          <cell r="T16">
            <v>2</v>
          </cell>
          <cell r="U16">
            <v>177</v>
          </cell>
          <cell r="X16" t="str">
            <v>117181J</v>
          </cell>
          <cell r="Y16" t="str">
            <v>117181J</v>
          </cell>
          <cell r="Z16">
            <v>17</v>
          </cell>
          <cell r="AA16">
            <v>10</v>
          </cell>
          <cell r="AB16">
            <v>4</v>
          </cell>
          <cell r="AC16">
            <v>32</v>
          </cell>
          <cell r="AD16">
            <v>45</v>
          </cell>
          <cell r="AE16">
            <v>31</v>
          </cell>
          <cell r="AF16">
            <v>139</v>
          </cell>
          <cell r="AJ16" t="str">
            <v>117171J</v>
          </cell>
          <cell r="AK16" t="str">
            <v>117171J</v>
          </cell>
          <cell r="AL16">
            <v>219</v>
          </cell>
          <cell r="AM16">
            <v>187</v>
          </cell>
          <cell r="AN16">
            <v>-12</v>
          </cell>
          <cell r="AO16">
            <v>48</v>
          </cell>
          <cell r="AP16">
            <v>45</v>
          </cell>
          <cell r="AQ16">
            <v>15</v>
          </cell>
          <cell r="AR16">
            <v>502</v>
          </cell>
        </row>
        <row r="17">
          <cell r="B17" t="str">
            <v>219647L</v>
          </cell>
          <cell r="C17" t="str">
            <v>219647M</v>
          </cell>
          <cell r="E17">
            <v>0</v>
          </cell>
          <cell r="G17">
            <v>0</v>
          </cell>
          <cell r="I17">
            <v>0</v>
          </cell>
          <cell r="J17">
            <v>0</v>
          </cell>
          <cell r="M17" t="str">
            <v>219647L</v>
          </cell>
          <cell r="N17" t="str">
            <v>219647M</v>
          </cell>
          <cell r="P17">
            <v>1</v>
          </cell>
          <cell r="U17">
            <v>1</v>
          </cell>
          <cell r="X17" t="str">
            <v>217951J</v>
          </cell>
          <cell r="Y17" t="str">
            <v>217951J</v>
          </cell>
          <cell r="Z17">
            <v>15</v>
          </cell>
          <cell r="AA17">
            <v>4</v>
          </cell>
          <cell r="AB17">
            <v>3</v>
          </cell>
          <cell r="AC17">
            <v>33</v>
          </cell>
          <cell r="AD17">
            <v>8</v>
          </cell>
          <cell r="AE17">
            <v>29</v>
          </cell>
          <cell r="AF17">
            <v>92</v>
          </cell>
          <cell r="AJ17" t="str">
            <v>117181J</v>
          </cell>
          <cell r="AK17" t="str">
            <v>117181J</v>
          </cell>
          <cell r="AL17">
            <v>2</v>
          </cell>
          <cell r="AM17">
            <v>4</v>
          </cell>
          <cell r="AN17">
            <v>1</v>
          </cell>
          <cell r="AO17">
            <v>11</v>
          </cell>
          <cell r="AQ17">
            <v>67</v>
          </cell>
          <cell r="AR17">
            <v>85</v>
          </cell>
        </row>
        <row r="18">
          <cell r="B18" t="str">
            <v>219647L</v>
          </cell>
          <cell r="C18" t="str">
            <v>21967L5</v>
          </cell>
          <cell r="E18">
            <v>0</v>
          </cell>
          <cell r="G18">
            <v>0</v>
          </cell>
          <cell r="H18">
            <v>13</v>
          </cell>
          <cell r="I18">
            <v>315</v>
          </cell>
          <cell r="J18">
            <v>1302</v>
          </cell>
          <cell r="M18" t="str">
            <v>219647L</v>
          </cell>
          <cell r="N18" t="str">
            <v>21967L5</v>
          </cell>
          <cell r="T18">
            <v>394</v>
          </cell>
          <cell r="U18">
            <v>394</v>
          </cell>
          <cell r="X18" t="str">
            <v>219647L</v>
          </cell>
          <cell r="Z18">
            <v>0</v>
          </cell>
          <cell r="AA18">
            <v>0</v>
          </cell>
          <cell r="AB18">
            <v>0</v>
          </cell>
          <cell r="AC18">
            <v>3</v>
          </cell>
          <cell r="AD18">
            <v>235</v>
          </cell>
          <cell r="AE18">
            <v>-8</v>
          </cell>
          <cell r="AF18">
            <v>230</v>
          </cell>
          <cell r="AJ18" t="str">
            <v>217951J</v>
          </cell>
          <cell r="AK18" t="str">
            <v>217951J</v>
          </cell>
          <cell r="AL18">
            <v>1</v>
          </cell>
          <cell r="AM18">
            <v>0</v>
          </cell>
          <cell r="AN18">
            <v>0</v>
          </cell>
          <cell r="AO18">
            <v>6</v>
          </cell>
          <cell r="AP18">
            <v>2</v>
          </cell>
          <cell r="AQ18">
            <v>19</v>
          </cell>
          <cell r="AR18">
            <v>28</v>
          </cell>
        </row>
        <row r="19">
          <cell r="B19" t="str">
            <v>219647L</v>
          </cell>
          <cell r="C19" t="str">
            <v>21967L7</v>
          </cell>
          <cell r="D19">
            <v>2</v>
          </cell>
          <cell r="G19">
            <v>2</v>
          </cell>
          <cell r="H19">
            <v>5</v>
          </cell>
          <cell r="I19">
            <v>0</v>
          </cell>
          <cell r="J19">
            <v>24</v>
          </cell>
          <cell r="M19" t="str">
            <v>219647L</v>
          </cell>
          <cell r="N19" t="str">
            <v>21967L7</v>
          </cell>
          <cell r="O19">
            <v>0</v>
          </cell>
          <cell r="S19">
            <v>0</v>
          </cell>
          <cell r="U19">
            <v>0</v>
          </cell>
          <cell r="X19" t="str">
            <v>219647L</v>
          </cell>
          <cell r="Y19" t="str">
            <v>219647L</v>
          </cell>
          <cell r="AD19">
            <v>234</v>
          </cell>
          <cell r="AE19">
            <v>-2</v>
          </cell>
          <cell r="AF19">
            <v>232</v>
          </cell>
          <cell r="AJ19" t="str">
            <v>219647L</v>
          </cell>
          <cell r="AL19">
            <v>0</v>
          </cell>
          <cell r="AM19">
            <v>0</v>
          </cell>
          <cell r="AN19">
            <v>0</v>
          </cell>
          <cell r="AO19">
            <v>0</v>
          </cell>
          <cell r="AP19">
            <v>0</v>
          </cell>
          <cell r="AQ19">
            <v>-5</v>
          </cell>
          <cell r="AR19">
            <v>-5</v>
          </cell>
        </row>
        <row r="20">
          <cell r="B20" t="str">
            <v>219647L</v>
          </cell>
          <cell r="C20" t="str">
            <v>21967LF</v>
          </cell>
          <cell r="F20">
            <v>0</v>
          </cell>
          <cell r="G20">
            <v>6</v>
          </cell>
          <cell r="H20">
            <v>135</v>
          </cell>
          <cell r="I20">
            <v>0</v>
          </cell>
          <cell r="J20">
            <v>164</v>
          </cell>
          <cell r="M20" t="str">
            <v>219647L</v>
          </cell>
          <cell r="N20" t="str">
            <v>21967LF</v>
          </cell>
          <cell r="R20">
            <v>9</v>
          </cell>
          <cell r="S20">
            <v>-1</v>
          </cell>
          <cell r="U20">
            <v>8</v>
          </cell>
          <cell r="X20" t="str">
            <v>219647L</v>
          </cell>
          <cell r="Y20" t="str">
            <v>21967L5</v>
          </cell>
          <cell r="AD20">
            <v>1</v>
          </cell>
          <cell r="AE20">
            <v>-6</v>
          </cell>
          <cell r="AF20">
            <v>-5</v>
          </cell>
          <cell r="AJ20" t="str">
            <v>219647L</v>
          </cell>
          <cell r="AK20" t="str">
            <v>219647L</v>
          </cell>
          <cell r="AQ20">
            <v>-1</v>
          </cell>
          <cell r="AR20">
            <v>-1</v>
          </cell>
        </row>
        <row r="21">
          <cell r="B21" t="str">
            <v>219647L</v>
          </cell>
          <cell r="C21" t="str">
            <v>21967LT</v>
          </cell>
          <cell r="H21">
            <v>6</v>
          </cell>
          <cell r="J21">
            <v>10</v>
          </cell>
          <cell r="M21" t="str">
            <v>219647L</v>
          </cell>
          <cell r="N21" t="str">
            <v>21967M5</v>
          </cell>
          <cell r="O21">
            <v>9</v>
          </cell>
          <cell r="U21">
            <v>9</v>
          </cell>
          <cell r="X21" t="str">
            <v>219647L</v>
          </cell>
          <cell r="Y21" t="str">
            <v>21967L7</v>
          </cell>
          <cell r="Z21">
            <v>0</v>
          </cell>
          <cell r="AF21">
            <v>0</v>
          </cell>
          <cell r="AJ21" t="str">
            <v>219647L</v>
          </cell>
          <cell r="AK21" t="str">
            <v>21967L5</v>
          </cell>
          <cell r="AQ21">
            <v>-4</v>
          </cell>
          <cell r="AR21">
            <v>-4</v>
          </cell>
        </row>
        <row r="22">
          <cell r="B22" t="str">
            <v>219647L</v>
          </cell>
          <cell r="C22" t="str">
            <v>21967M5</v>
          </cell>
          <cell r="D22">
            <v>9</v>
          </cell>
          <cell r="H22">
            <v>0</v>
          </cell>
          <cell r="I22">
            <v>0</v>
          </cell>
          <cell r="J22">
            <v>134</v>
          </cell>
          <cell r="M22" t="str">
            <v>219647L</v>
          </cell>
          <cell r="N22" t="str">
            <v>21967M7</v>
          </cell>
          <cell r="O22">
            <v>1</v>
          </cell>
          <cell r="S22">
            <v>-1</v>
          </cell>
          <cell r="U22">
            <v>0</v>
          </cell>
          <cell r="X22" t="str">
            <v>219647L</v>
          </cell>
          <cell r="Y22" t="str">
            <v>21967LF</v>
          </cell>
          <cell r="AC22">
            <v>1</v>
          </cell>
          <cell r="AF22">
            <v>1</v>
          </cell>
          <cell r="AJ22" t="str">
            <v>219647L</v>
          </cell>
          <cell r="AK22" t="str">
            <v>21967L7</v>
          </cell>
          <cell r="AL22">
            <v>0</v>
          </cell>
          <cell r="AR22">
            <v>0</v>
          </cell>
        </row>
        <row r="23">
          <cell r="B23" t="str">
            <v>219647L</v>
          </cell>
          <cell r="C23" t="str">
            <v>21967M7</v>
          </cell>
          <cell r="D23">
            <v>0</v>
          </cell>
          <cell r="F23">
            <v>0</v>
          </cell>
          <cell r="G23">
            <v>0</v>
          </cell>
          <cell r="H23">
            <v>22</v>
          </cell>
          <cell r="J23">
            <v>67</v>
          </cell>
          <cell r="M23" t="str">
            <v>219647L</v>
          </cell>
          <cell r="N23" t="str">
            <v>21967MF</v>
          </cell>
          <cell r="S23">
            <v>-1</v>
          </cell>
          <cell r="U23">
            <v>-1</v>
          </cell>
          <cell r="X23" t="str">
            <v>219647L</v>
          </cell>
          <cell r="Y23" t="str">
            <v>21967MF</v>
          </cell>
          <cell r="AC23">
            <v>2</v>
          </cell>
          <cell r="AF23">
            <v>2</v>
          </cell>
          <cell r="AJ23" t="str">
            <v>21964BM</v>
          </cell>
          <cell r="AL23">
            <v>0</v>
          </cell>
          <cell r="AM23">
            <v>13</v>
          </cell>
          <cell r="AN23">
            <v>0</v>
          </cell>
          <cell r="AO23">
            <v>15</v>
          </cell>
          <cell r="AP23">
            <v>0</v>
          </cell>
          <cell r="AQ23">
            <v>0</v>
          </cell>
          <cell r="AR23">
            <v>28</v>
          </cell>
        </row>
        <row r="24">
          <cell r="B24" t="str">
            <v>219647L</v>
          </cell>
          <cell r="C24" t="str">
            <v>21967MF</v>
          </cell>
          <cell r="G24">
            <v>2</v>
          </cell>
          <cell r="I24">
            <v>0</v>
          </cell>
          <cell r="J24">
            <v>9</v>
          </cell>
          <cell r="M24" t="str">
            <v>219647L</v>
          </cell>
          <cell r="N24" t="str">
            <v>21967MT</v>
          </cell>
          <cell r="S24">
            <v>-2</v>
          </cell>
          <cell r="U24">
            <v>-2</v>
          </cell>
          <cell r="X24" t="str">
            <v>21964BM</v>
          </cell>
          <cell r="Z24">
            <v>0</v>
          </cell>
          <cell r="AA24">
            <v>10</v>
          </cell>
          <cell r="AB24">
            <v>0</v>
          </cell>
          <cell r="AC24">
            <v>88</v>
          </cell>
          <cell r="AD24">
            <v>5</v>
          </cell>
          <cell r="AE24">
            <v>1347</v>
          </cell>
          <cell r="AF24">
            <v>1450</v>
          </cell>
          <cell r="AJ24" t="str">
            <v>21964BM</v>
          </cell>
          <cell r="AK24" t="str">
            <v>21964BM</v>
          </cell>
          <cell r="AL24">
            <v>0</v>
          </cell>
          <cell r="AM24">
            <v>8</v>
          </cell>
          <cell r="AO24">
            <v>11</v>
          </cell>
          <cell r="AQ24">
            <v>0</v>
          </cell>
          <cell r="AR24">
            <v>19</v>
          </cell>
        </row>
        <row r="25">
          <cell r="B25" t="str">
            <v>219647L</v>
          </cell>
          <cell r="C25" t="str">
            <v>21967MT</v>
          </cell>
          <cell r="H25">
            <v>9</v>
          </cell>
          <cell r="I25">
            <v>0</v>
          </cell>
          <cell r="J25">
            <v>68</v>
          </cell>
          <cell r="M25" t="str">
            <v>21964BM</v>
          </cell>
          <cell r="O25">
            <v>0</v>
          </cell>
          <cell r="P25">
            <v>10</v>
          </cell>
          <cell r="Q25">
            <v>0</v>
          </cell>
          <cell r="R25">
            <v>56</v>
          </cell>
          <cell r="S25">
            <v>25</v>
          </cell>
          <cell r="T25">
            <v>851</v>
          </cell>
          <cell r="U25">
            <v>942</v>
          </cell>
          <cell r="X25" t="str">
            <v>21964BM</v>
          </cell>
          <cell r="Y25" t="str">
            <v>21964BM</v>
          </cell>
          <cell r="Z25">
            <v>0</v>
          </cell>
          <cell r="AA25">
            <v>10</v>
          </cell>
          <cell r="AC25">
            <v>58</v>
          </cell>
          <cell r="AD25">
            <v>-1</v>
          </cell>
          <cell r="AE25">
            <v>-1</v>
          </cell>
          <cell r="AF25">
            <v>66</v>
          </cell>
          <cell r="AJ25" t="str">
            <v>21964BM</v>
          </cell>
          <cell r="AK25" t="str">
            <v>2196BM5</v>
          </cell>
          <cell r="AQ25">
            <v>1</v>
          </cell>
          <cell r="AR25">
            <v>1</v>
          </cell>
        </row>
        <row r="26">
          <cell r="B26" t="str">
            <v>21964BM</v>
          </cell>
          <cell r="D26">
            <v>2</v>
          </cell>
          <cell r="E26">
            <v>29</v>
          </cell>
          <cell r="F26">
            <v>0</v>
          </cell>
          <cell r="G26">
            <v>266</v>
          </cell>
          <cell r="H26">
            <v>61</v>
          </cell>
          <cell r="I26">
            <v>2243</v>
          </cell>
          <cell r="J26">
            <v>3119</v>
          </cell>
          <cell r="M26" t="str">
            <v>21964BM</v>
          </cell>
          <cell r="N26" t="str">
            <v>21964BM</v>
          </cell>
          <cell r="O26">
            <v>0</v>
          </cell>
          <cell r="P26">
            <v>6</v>
          </cell>
          <cell r="R26">
            <v>24</v>
          </cell>
          <cell r="S26">
            <v>13</v>
          </cell>
          <cell r="T26">
            <v>-1</v>
          </cell>
          <cell r="U26">
            <v>42</v>
          </cell>
          <cell r="X26" t="str">
            <v>21964BM</v>
          </cell>
          <cell r="Y26" t="str">
            <v>2196BM5</v>
          </cell>
          <cell r="AE26">
            <v>546</v>
          </cell>
          <cell r="AF26">
            <v>546</v>
          </cell>
          <cell r="AJ26" t="str">
            <v>21964BM</v>
          </cell>
          <cell r="AK26" t="str">
            <v>2196BM7</v>
          </cell>
          <cell r="AQ26">
            <v>0</v>
          </cell>
          <cell r="AR26">
            <v>0</v>
          </cell>
        </row>
        <row r="27">
          <cell r="B27" t="str">
            <v>21964BM</v>
          </cell>
          <cell r="C27" t="str">
            <v>21964BM</v>
          </cell>
          <cell r="D27">
            <v>2</v>
          </cell>
          <cell r="E27">
            <v>26</v>
          </cell>
          <cell r="G27">
            <v>124</v>
          </cell>
          <cell r="H27">
            <v>12</v>
          </cell>
          <cell r="I27">
            <v>1</v>
          </cell>
          <cell r="J27">
            <v>264</v>
          </cell>
          <cell r="M27" t="str">
            <v>21964BM</v>
          </cell>
          <cell r="N27" t="str">
            <v>2196BM5</v>
          </cell>
          <cell r="P27">
            <v>2</v>
          </cell>
          <cell r="T27">
            <v>362</v>
          </cell>
          <cell r="U27">
            <v>364</v>
          </cell>
          <cell r="X27" t="str">
            <v>21964BM</v>
          </cell>
          <cell r="Y27" t="str">
            <v>2196BM7</v>
          </cell>
          <cell r="AE27">
            <v>741</v>
          </cell>
          <cell r="AF27">
            <v>741</v>
          </cell>
          <cell r="AJ27" t="str">
            <v>21964BM</v>
          </cell>
          <cell r="AK27" t="str">
            <v>2196BMT</v>
          </cell>
          <cell r="AM27">
            <v>5</v>
          </cell>
          <cell r="AO27">
            <v>4</v>
          </cell>
          <cell r="AQ27">
            <v>-1</v>
          </cell>
          <cell r="AR27">
            <v>8</v>
          </cell>
        </row>
        <row r="28">
          <cell r="B28" t="str">
            <v>21964BM</v>
          </cell>
          <cell r="C28" t="str">
            <v>2196BM5</v>
          </cell>
          <cell r="G28">
            <v>11</v>
          </cell>
          <cell r="I28">
            <v>950</v>
          </cell>
          <cell r="J28">
            <v>1297</v>
          </cell>
          <cell r="M28" t="str">
            <v>21964BM</v>
          </cell>
          <cell r="N28" t="str">
            <v>2196BM7</v>
          </cell>
          <cell r="R28">
            <v>8</v>
          </cell>
          <cell r="S28">
            <v>1</v>
          </cell>
          <cell r="T28">
            <v>428</v>
          </cell>
          <cell r="U28">
            <v>437</v>
          </cell>
          <cell r="X28" t="str">
            <v>21964BM</v>
          </cell>
          <cell r="Y28" t="str">
            <v>2196BMT</v>
          </cell>
          <cell r="AC28">
            <v>30</v>
          </cell>
          <cell r="AD28">
            <v>6</v>
          </cell>
          <cell r="AE28">
            <v>61</v>
          </cell>
          <cell r="AF28">
            <v>97</v>
          </cell>
          <cell r="AJ28" t="str">
            <v>219713J</v>
          </cell>
          <cell r="AL28">
            <v>22</v>
          </cell>
          <cell r="AM28">
            <v>2</v>
          </cell>
          <cell r="AN28">
            <v>0</v>
          </cell>
          <cell r="AO28">
            <v>6</v>
          </cell>
          <cell r="AP28">
            <v>7</v>
          </cell>
          <cell r="AQ28">
            <v>13</v>
          </cell>
          <cell r="AR28">
            <v>50</v>
          </cell>
        </row>
        <row r="29">
          <cell r="B29" t="str">
            <v>21964BM</v>
          </cell>
          <cell r="C29" t="str">
            <v>2196BM7</v>
          </cell>
          <cell r="E29">
            <v>0</v>
          </cell>
          <cell r="G29">
            <v>33</v>
          </cell>
          <cell r="H29">
            <v>20</v>
          </cell>
          <cell r="I29">
            <v>1165</v>
          </cell>
          <cell r="J29">
            <v>1227</v>
          </cell>
          <cell r="M29" t="str">
            <v>21964BM</v>
          </cell>
          <cell r="N29" t="str">
            <v>2196BMT</v>
          </cell>
          <cell r="P29">
            <v>2</v>
          </cell>
          <cell r="R29">
            <v>24</v>
          </cell>
          <cell r="S29">
            <v>11</v>
          </cell>
          <cell r="T29">
            <v>62</v>
          </cell>
          <cell r="U29">
            <v>99</v>
          </cell>
          <cell r="X29" t="str">
            <v>219713J</v>
          </cell>
          <cell r="Z29">
            <v>3</v>
          </cell>
          <cell r="AA29">
            <v>0</v>
          </cell>
          <cell r="AB29">
            <v>1</v>
          </cell>
          <cell r="AC29">
            <v>4</v>
          </cell>
          <cell r="AD29">
            <v>10</v>
          </cell>
          <cell r="AE29">
            <v>23</v>
          </cell>
          <cell r="AF29">
            <v>41</v>
          </cell>
          <cell r="AJ29" t="str">
            <v>219713J</v>
          </cell>
          <cell r="AK29" t="str">
            <v>2197131</v>
          </cell>
          <cell r="AL29">
            <v>0</v>
          </cell>
          <cell r="AR29">
            <v>0</v>
          </cell>
        </row>
        <row r="30">
          <cell r="B30" t="str">
            <v>21964BM</v>
          </cell>
          <cell r="C30" t="str">
            <v>2196BMT</v>
          </cell>
          <cell r="D30">
            <v>0</v>
          </cell>
          <cell r="E30">
            <v>3</v>
          </cell>
          <cell r="G30">
            <v>98</v>
          </cell>
          <cell r="H30">
            <v>29</v>
          </cell>
          <cell r="I30">
            <v>127</v>
          </cell>
          <cell r="J30">
            <v>331</v>
          </cell>
          <cell r="M30" t="str">
            <v>21974DM</v>
          </cell>
          <cell r="O30">
            <v>71</v>
          </cell>
          <cell r="P30">
            <v>65</v>
          </cell>
          <cell r="Q30">
            <v>37</v>
          </cell>
          <cell r="R30">
            <v>95</v>
          </cell>
          <cell r="S30">
            <v>588</v>
          </cell>
          <cell r="T30">
            <v>329</v>
          </cell>
          <cell r="U30">
            <v>1185</v>
          </cell>
          <cell r="X30" t="str">
            <v>219713J</v>
          </cell>
          <cell r="Y30" t="str">
            <v>2197137</v>
          </cell>
          <cell r="Z30">
            <v>1</v>
          </cell>
          <cell r="AB30">
            <v>1</v>
          </cell>
          <cell r="AC30">
            <v>1</v>
          </cell>
          <cell r="AD30">
            <v>3</v>
          </cell>
          <cell r="AE30">
            <v>12</v>
          </cell>
          <cell r="AF30">
            <v>18</v>
          </cell>
          <cell r="AJ30" t="str">
            <v>219713J</v>
          </cell>
          <cell r="AK30" t="str">
            <v>2197137</v>
          </cell>
          <cell r="AL30">
            <v>0</v>
          </cell>
          <cell r="AM30">
            <v>1</v>
          </cell>
          <cell r="AN30">
            <v>0</v>
          </cell>
          <cell r="AP30">
            <v>3</v>
          </cell>
          <cell r="AQ30">
            <v>4</v>
          </cell>
          <cell r="AR30">
            <v>8</v>
          </cell>
        </row>
        <row r="31">
          <cell r="B31" t="str">
            <v>21974DM</v>
          </cell>
          <cell r="D31">
            <v>41</v>
          </cell>
          <cell r="E31">
            <v>66</v>
          </cell>
          <cell r="F31">
            <v>109</v>
          </cell>
          <cell r="G31">
            <v>159</v>
          </cell>
          <cell r="H31">
            <v>398</v>
          </cell>
          <cell r="I31">
            <v>1960</v>
          </cell>
          <cell r="J31">
            <v>6704</v>
          </cell>
          <cell r="M31" t="str">
            <v>21974DM</v>
          </cell>
          <cell r="N31" t="str">
            <v>21974DM</v>
          </cell>
          <cell r="O31">
            <v>8</v>
          </cell>
          <cell r="P31">
            <v>8</v>
          </cell>
          <cell r="Q31">
            <v>0</v>
          </cell>
          <cell r="R31">
            <v>1</v>
          </cell>
          <cell r="S31">
            <v>37</v>
          </cell>
          <cell r="T31">
            <v>132</v>
          </cell>
          <cell r="U31">
            <v>186</v>
          </cell>
          <cell r="X31" t="str">
            <v>219713J</v>
          </cell>
          <cell r="Y31" t="str">
            <v>2197139</v>
          </cell>
          <cell r="Z31">
            <v>0</v>
          </cell>
          <cell r="AF31">
            <v>0</v>
          </cell>
          <cell r="AJ31" t="str">
            <v>219713J</v>
          </cell>
          <cell r="AK31" t="str">
            <v>2197139</v>
          </cell>
          <cell r="AL31">
            <v>3</v>
          </cell>
          <cell r="AR31">
            <v>3</v>
          </cell>
        </row>
        <row r="32">
          <cell r="B32" t="str">
            <v>21974DM</v>
          </cell>
          <cell r="C32" t="str">
            <v>21974DM</v>
          </cell>
          <cell r="D32">
            <v>10</v>
          </cell>
          <cell r="E32">
            <v>7</v>
          </cell>
          <cell r="F32">
            <v>10</v>
          </cell>
          <cell r="G32">
            <v>30</v>
          </cell>
          <cell r="H32">
            <v>57</v>
          </cell>
          <cell r="I32">
            <v>352</v>
          </cell>
          <cell r="J32">
            <v>621</v>
          </cell>
          <cell r="M32" t="str">
            <v>21974DM</v>
          </cell>
          <cell r="N32" t="str">
            <v>2197DM5</v>
          </cell>
          <cell r="O32">
            <v>16</v>
          </cell>
          <cell r="P32">
            <v>10</v>
          </cell>
          <cell r="Q32">
            <v>2</v>
          </cell>
          <cell r="R32">
            <v>34</v>
          </cell>
          <cell r="S32">
            <v>131</v>
          </cell>
          <cell r="T32">
            <v>54</v>
          </cell>
          <cell r="U32">
            <v>247</v>
          </cell>
          <cell r="X32" t="str">
            <v>219713J</v>
          </cell>
          <cell r="Y32" t="str">
            <v>219713E</v>
          </cell>
          <cell r="AC32">
            <v>1</v>
          </cell>
          <cell r="AE32">
            <v>1</v>
          </cell>
          <cell r="AF32">
            <v>2</v>
          </cell>
          <cell r="AJ32" t="str">
            <v>219713J</v>
          </cell>
          <cell r="AK32" t="str">
            <v>219713E</v>
          </cell>
          <cell r="AL32">
            <v>2</v>
          </cell>
          <cell r="AP32">
            <v>1</v>
          </cell>
          <cell r="AQ32">
            <v>0</v>
          </cell>
          <cell r="AR32">
            <v>3</v>
          </cell>
        </row>
        <row r="33">
          <cell r="B33" t="str">
            <v>21974DM</v>
          </cell>
          <cell r="C33" t="str">
            <v>2197DM5</v>
          </cell>
          <cell r="D33">
            <v>10</v>
          </cell>
          <cell r="E33">
            <v>23</v>
          </cell>
          <cell r="G33">
            <v>41</v>
          </cell>
          <cell r="H33">
            <v>96</v>
          </cell>
          <cell r="I33">
            <v>633</v>
          </cell>
          <cell r="J33">
            <v>2293</v>
          </cell>
          <cell r="M33" t="str">
            <v>21974DM</v>
          </cell>
          <cell r="N33" t="str">
            <v>2197DM7</v>
          </cell>
          <cell r="O33">
            <v>26</v>
          </cell>
          <cell r="P33">
            <v>26</v>
          </cell>
          <cell r="Q33">
            <v>14</v>
          </cell>
          <cell r="R33">
            <v>42</v>
          </cell>
          <cell r="S33">
            <v>291</v>
          </cell>
          <cell r="T33">
            <v>114</v>
          </cell>
          <cell r="U33">
            <v>513</v>
          </cell>
          <cell r="X33" t="str">
            <v>219713J</v>
          </cell>
          <cell r="Y33" t="str">
            <v>219713J</v>
          </cell>
          <cell r="Z33">
            <v>0</v>
          </cell>
          <cell r="AD33">
            <v>2</v>
          </cell>
          <cell r="AE33">
            <v>3</v>
          </cell>
          <cell r="AF33">
            <v>5</v>
          </cell>
          <cell r="AJ33" t="str">
            <v>219713J</v>
          </cell>
          <cell r="AK33" t="str">
            <v>219713J</v>
          </cell>
          <cell r="AL33">
            <v>4</v>
          </cell>
          <cell r="AM33">
            <v>1</v>
          </cell>
          <cell r="AP33">
            <v>3</v>
          </cell>
          <cell r="AQ33">
            <v>3</v>
          </cell>
          <cell r="AR33">
            <v>11</v>
          </cell>
        </row>
        <row r="34">
          <cell r="B34" t="str">
            <v>21974DM</v>
          </cell>
          <cell r="C34" t="str">
            <v>2197DM7</v>
          </cell>
          <cell r="D34">
            <v>13</v>
          </cell>
          <cell r="E34">
            <v>18</v>
          </cell>
          <cell r="F34">
            <v>53</v>
          </cell>
          <cell r="G34">
            <v>39</v>
          </cell>
          <cell r="H34">
            <v>150</v>
          </cell>
          <cell r="I34">
            <v>776</v>
          </cell>
          <cell r="J34">
            <v>3001</v>
          </cell>
          <cell r="M34" t="str">
            <v>21974DM</v>
          </cell>
          <cell r="N34" t="str">
            <v>2197DMT</v>
          </cell>
          <cell r="O34">
            <v>21</v>
          </cell>
          <cell r="P34">
            <v>21</v>
          </cell>
          <cell r="Q34">
            <v>21</v>
          </cell>
          <cell r="R34">
            <v>18</v>
          </cell>
          <cell r="S34">
            <v>129</v>
          </cell>
          <cell r="T34">
            <v>29</v>
          </cell>
          <cell r="U34">
            <v>239</v>
          </cell>
          <cell r="X34" t="str">
            <v>219713J</v>
          </cell>
          <cell r="Y34" t="str">
            <v>219713R</v>
          </cell>
          <cell r="Z34">
            <v>1</v>
          </cell>
          <cell r="AC34">
            <v>1</v>
          </cell>
          <cell r="AD34">
            <v>2</v>
          </cell>
          <cell r="AE34">
            <v>3</v>
          </cell>
          <cell r="AF34">
            <v>7</v>
          </cell>
          <cell r="AJ34" t="str">
            <v>219713J</v>
          </cell>
          <cell r="AK34" t="str">
            <v>219713R</v>
          </cell>
          <cell r="AL34">
            <v>4</v>
          </cell>
          <cell r="AO34">
            <v>0</v>
          </cell>
          <cell r="AQ34">
            <v>4</v>
          </cell>
          <cell r="AR34">
            <v>8</v>
          </cell>
        </row>
        <row r="35">
          <cell r="B35" t="str">
            <v>21974DM</v>
          </cell>
          <cell r="C35" t="str">
            <v>2197DMT</v>
          </cell>
          <cell r="D35">
            <v>8</v>
          </cell>
          <cell r="E35">
            <v>18</v>
          </cell>
          <cell r="F35">
            <v>46</v>
          </cell>
          <cell r="G35">
            <v>49</v>
          </cell>
          <cell r="H35">
            <v>95</v>
          </cell>
          <cell r="I35">
            <v>199</v>
          </cell>
          <cell r="J35">
            <v>789</v>
          </cell>
          <cell r="M35" t="str">
            <v>219750L</v>
          </cell>
          <cell r="O35">
            <v>0</v>
          </cell>
          <cell r="P35">
            <v>0</v>
          </cell>
          <cell r="Q35">
            <v>0</v>
          </cell>
          <cell r="R35">
            <v>0</v>
          </cell>
          <cell r="S35">
            <v>0</v>
          </cell>
          <cell r="T35">
            <v>6</v>
          </cell>
          <cell r="U35">
            <v>6</v>
          </cell>
          <cell r="X35" t="str">
            <v>219713J</v>
          </cell>
          <cell r="Y35" t="str">
            <v>219713S</v>
          </cell>
          <cell r="Z35">
            <v>0</v>
          </cell>
          <cell r="AF35">
            <v>0</v>
          </cell>
          <cell r="AJ35" t="str">
            <v>219713J</v>
          </cell>
          <cell r="AK35" t="str">
            <v>219713S</v>
          </cell>
          <cell r="AL35">
            <v>3</v>
          </cell>
          <cell r="AO35">
            <v>6</v>
          </cell>
          <cell r="AR35">
            <v>9</v>
          </cell>
        </row>
        <row r="36">
          <cell r="B36" t="str">
            <v>219750L</v>
          </cell>
          <cell r="D36">
            <v>0</v>
          </cell>
          <cell r="E36">
            <v>0</v>
          </cell>
          <cell r="F36">
            <v>0</v>
          </cell>
          <cell r="G36">
            <v>0</v>
          </cell>
          <cell r="H36">
            <v>54</v>
          </cell>
          <cell r="I36">
            <v>18</v>
          </cell>
          <cell r="J36">
            <v>177</v>
          </cell>
          <cell r="M36" t="str">
            <v>219750L</v>
          </cell>
          <cell r="N36" t="str">
            <v>21970L7</v>
          </cell>
          <cell r="S36">
            <v>3</v>
          </cell>
          <cell r="T36">
            <v>5</v>
          </cell>
          <cell r="U36">
            <v>8</v>
          </cell>
          <cell r="X36" t="str">
            <v>219713J</v>
          </cell>
          <cell r="Y36" t="str">
            <v>219713T</v>
          </cell>
          <cell r="Z36">
            <v>1</v>
          </cell>
          <cell r="AC36">
            <v>1</v>
          </cell>
          <cell r="AD36">
            <v>3</v>
          </cell>
          <cell r="AE36">
            <v>4</v>
          </cell>
          <cell r="AF36">
            <v>9</v>
          </cell>
          <cell r="AJ36" t="str">
            <v>219713J</v>
          </cell>
          <cell r="AK36" t="str">
            <v>219713T</v>
          </cell>
          <cell r="AL36">
            <v>6</v>
          </cell>
          <cell r="AQ36">
            <v>2</v>
          </cell>
          <cell r="AR36">
            <v>8</v>
          </cell>
        </row>
        <row r="37">
          <cell r="B37" t="str">
            <v>219750L</v>
          </cell>
          <cell r="C37" t="str">
            <v>21970L5</v>
          </cell>
          <cell r="H37">
            <v>0</v>
          </cell>
          <cell r="I37">
            <v>0</v>
          </cell>
          <cell r="J37">
            <v>0</v>
          </cell>
          <cell r="M37" t="str">
            <v>219750L</v>
          </cell>
          <cell r="N37" t="str">
            <v>21970LT</v>
          </cell>
          <cell r="S37">
            <v>-1</v>
          </cell>
          <cell r="U37">
            <v>-1</v>
          </cell>
          <cell r="X37" t="str">
            <v>21974DM</v>
          </cell>
          <cell r="Z37">
            <v>85</v>
          </cell>
          <cell r="AA37">
            <v>33</v>
          </cell>
          <cell r="AB37">
            <v>33</v>
          </cell>
          <cell r="AC37">
            <v>136</v>
          </cell>
          <cell r="AD37">
            <v>519</v>
          </cell>
          <cell r="AE37">
            <v>813</v>
          </cell>
          <cell r="AF37">
            <v>1619</v>
          </cell>
          <cell r="AJ37" t="str">
            <v>21974DM</v>
          </cell>
          <cell r="AL37">
            <v>8</v>
          </cell>
          <cell r="AM37">
            <v>3</v>
          </cell>
          <cell r="AN37">
            <v>-2</v>
          </cell>
          <cell r="AO37">
            <v>66</v>
          </cell>
          <cell r="AP37">
            <v>30</v>
          </cell>
          <cell r="AQ37">
            <v>38</v>
          </cell>
          <cell r="AR37">
            <v>143</v>
          </cell>
        </row>
        <row r="38">
          <cell r="B38" t="str">
            <v>219750L</v>
          </cell>
          <cell r="C38" t="str">
            <v>21970L7</v>
          </cell>
          <cell r="H38">
            <v>3</v>
          </cell>
          <cell r="I38">
            <v>6</v>
          </cell>
          <cell r="J38">
            <v>17</v>
          </cell>
          <cell r="M38" t="str">
            <v>219750L</v>
          </cell>
          <cell r="N38" t="str">
            <v>21970M5</v>
          </cell>
          <cell r="T38">
            <v>0</v>
          </cell>
          <cell r="U38">
            <v>0</v>
          </cell>
          <cell r="X38" t="str">
            <v>21974DM</v>
          </cell>
          <cell r="Y38" t="str">
            <v>21974DM</v>
          </cell>
          <cell r="Z38">
            <v>8</v>
          </cell>
          <cell r="AA38">
            <v>10</v>
          </cell>
          <cell r="AB38">
            <v>5</v>
          </cell>
          <cell r="AC38">
            <v>7</v>
          </cell>
          <cell r="AD38">
            <v>38</v>
          </cell>
          <cell r="AE38">
            <v>306</v>
          </cell>
          <cell r="AF38">
            <v>374</v>
          </cell>
          <cell r="AJ38" t="str">
            <v>21974DM</v>
          </cell>
          <cell r="AK38" t="str">
            <v>21974DM</v>
          </cell>
          <cell r="AL38">
            <v>0</v>
          </cell>
          <cell r="AN38">
            <v>1</v>
          </cell>
          <cell r="AO38">
            <v>0</v>
          </cell>
          <cell r="AQ38">
            <v>9</v>
          </cell>
          <cell r="AR38">
            <v>10</v>
          </cell>
        </row>
        <row r="39">
          <cell r="B39" t="str">
            <v>219750L</v>
          </cell>
          <cell r="C39" t="str">
            <v>21970LF</v>
          </cell>
          <cell r="H39">
            <v>4</v>
          </cell>
          <cell r="I39">
            <v>0</v>
          </cell>
          <cell r="J39">
            <v>7</v>
          </cell>
          <cell r="M39" t="str">
            <v>219750L</v>
          </cell>
          <cell r="N39" t="str">
            <v>219750M</v>
          </cell>
          <cell r="S39">
            <v>-2</v>
          </cell>
          <cell r="T39">
            <v>1</v>
          </cell>
          <cell r="U39">
            <v>-1</v>
          </cell>
          <cell r="X39" t="str">
            <v>21974DM</v>
          </cell>
          <cell r="Y39" t="str">
            <v>2197DM5</v>
          </cell>
          <cell r="Z39">
            <v>5</v>
          </cell>
          <cell r="AA39">
            <v>10</v>
          </cell>
          <cell r="AB39">
            <v>1</v>
          </cell>
          <cell r="AC39">
            <v>12</v>
          </cell>
          <cell r="AD39">
            <v>117</v>
          </cell>
          <cell r="AE39">
            <v>241</v>
          </cell>
          <cell r="AF39">
            <v>386</v>
          </cell>
          <cell r="AJ39" t="str">
            <v>21974DM</v>
          </cell>
          <cell r="AK39" t="str">
            <v>2197DM5</v>
          </cell>
          <cell r="AL39">
            <v>1</v>
          </cell>
          <cell r="AM39">
            <v>3</v>
          </cell>
          <cell r="AN39">
            <v>1</v>
          </cell>
          <cell r="AO39">
            <v>11</v>
          </cell>
          <cell r="AP39">
            <v>9</v>
          </cell>
          <cell r="AQ39">
            <v>27</v>
          </cell>
          <cell r="AR39">
            <v>52</v>
          </cell>
        </row>
        <row r="40">
          <cell r="B40" t="str">
            <v>219750L</v>
          </cell>
          <cell r="C40" t="str">
            <v>21970LT</v>
          </cell>
          <cell r="I40">
            <v>0</v>
          </cell>
          <cell r="J40">
            <v>22</v>
          </cell>
          <cell r="M40" t="str">
            <v>219752L</v>
          </cell>
          <cell r="O40">
            <v>0</v>
          </cell>
          <cell r="P40">
            <v>1</v>
          </cell>
          <cell r="Q40">
            <v>0</v>
          </cell>
          <cell r="R40">
            <v>62</v>
          </cell>
          <cell r="S40">
            <v>72</v>
          </cell>
          <cell r="T40">
            <v>0</v>
          </cell>
          <cell r="U40">
            <v>135</v>
          </cell>
          <cell r="X40" t="str">
            <v>21974DM</v>
          </cell>
          <cell r="Y40" t="str">
            <v>2197DM7</v>
          </cell>
          <cell r="Z40">
            <v>54</v>
          </cell>
          <cell r="AA40">
            <v>9</v>
          </cell>
          <cell r="AB40">
            <v>9</v>
          </cell>
          <cell r="AC40">
            <v>60</v>
          </cell>
          <cell r="AD40">
            <v>201</v>
          </cell>
          <cell r="AE40">
            <v>240</v>
          </cell>
          <cell r="AF40">
            <v>573</v>
          </cell>
          <cell r="AJ40" t="str">
            <v>21974DM</v>
          </cell>
          <cell r="AK40" t="str">
            <v>2197DM7</v>
          </cell>
          <cell r="AL40">
            <v>-1</v>
          </cell>
          <cell r="AN40">
            <v>1</v>
          </cell>
          <cell r="AO40">
            <v>26</v>
          </cell>
          <cell r="AP40">
            <v>21</v>
          </cell>
          <cell r="AQ40">
            <v>1</v>
          </cell>
          <cell r="AR40">
            <v>48</v>
          </cell>
        </row>
        <row r="41">
          <cell r="B41" t="str">
            <v>219750L</v>
          </cell>
          <cell r="C41" t="str">
            <v>21970M5</v>
          </cell>
          <cell r="H41">
            <v>1</v>
          </cell>
          <cell r="I41">
            <v>12</v>
          </cell>
          <cell r="J41">
            <v>15</v>
          </cell>
          <cell r="M41" t="str">
            <v>219752L</v>
          </cell>
          <cell r="N41" t="str">
            <v>21972L5</v>
          </cell>
          <cell r="R41">
            <v>8</v>
          </cell>
          <cell r="S41">
            <v>2</v>
          </cell>
          <cell r="U41">
            <v>10</v>
          </cell>
          <cell r="X41" t="str">
            <v>21974DM</v>
          </cell>
          <cell r="Y41" t="str">
            <v>2197DMT</v>
          </cell>
          <cell r="Z41">
            <v>18</v>
          </cell>
          <cell r="AA41">
            <v>4</v>
          </cell>
          <cell r="AB41">
            <v>18</v>
          </cell>
          <cell r="AC41">
            <v>57</v>
          </cell>
          <cell r="AD41">
            <v>163</v>
          </cell>
          <cell r="AE41">
            <v>26</v>
          </cell>
          <cell r="AF41">
            <v>286</v>
          </cell>
          <cell r="AJ41" t="str">
            <v>21974DM</v>
          </cell>
          <cell r="AK41" t="str">
            <v>2197DMT</v>
          </cell>
          <cell r="AL41">
            <v>8</v>
          </cell>
          <cell r="AN41">
            <v>-5</v>
          </cell>
          <cell r="AO41">
            <v>29</v>
          </cell>
          <cell r="AQ41">
            <v>1</v>
          </cell>
          <cell r="AR41">
            <v>33</v>
          </cell>
        </row>
        <row r="42">
          <cell r="B42" t="str">
            <v>219750L</v>
          </cell>
          <cell r="C42" t="str">
            <v>21970M7</v>
          </cell>
          <cell r="E42">
            <v>0</v>
          </cell>
          <cell r="H42">
            <v>1</v>
          </cell>
          <cell r="I42">
            <v>0</v>
          </cell>
          <cell r="J42">
            <v>21</v>
          </cell>
          <cell r="M42" t="str">
            <v>219752L</v>
          </cell>
          <cell r="N42" t="str">
            <v>21972L7</v>
          </cell>
          <cell r="R42">
            <v>24</v>
          </cell>
          <cell r="U42">
            <v>24</v>
          </cell>
          <cell r="X42" t="str">
            <v>219750L</v>
          </cell>
          <cell r="Z42">
            <v>0</v>
          </cell>
          <cell r="AA42">
            <v>0</v>
          </cell>
          <cell r="AB42">
            <v>0</v>
          </cell>
          <cell r="AC42">
            <v>0</v>
          </cell>
          <cell r="AD42">
            <v>1</v>
          </cell>
          <cell r="AE42">
            <v>3</v>
          </cell>
          <cell r="AF42">
            <v>4</v>
          </cell>
          <cell r="AJ42" t="str">
            <v>219750L</v>
          </cell>
          <cell r="AL42">
            <v>0</v>
          </cell>
          <cell r="AM42">
            <v>0</v>
          </cell>
          <cell r="AN42">
            <v>0</v>
          </cell>
          <cell r="AO42">
            <v>0</v>
          </cell>
          <cell r="AP42">
            <v>0</v>
          </cell>
          <cell r="AQ42">
            <v>0</v>
          </cell>
          <cell r="AR42">
            <v>0</v>
          </cell>
        </row>
        <row r="43">
          <cell r="B43" t="str">
            <v>219750L</v>
          </cell>
          <cell r="C43" t="str">
            <v>21970MF</v>
          </cell>
          <cell r="H43">
            <v>43</v>
          </cell>
          <cell r="I43">
            <v>0</v>
          </cell>
          <cell r="J43">
            <v>74</v>
          </cell>
          <cell r="M43" t="str">
            <v>219752L</v>
          </cell>
          <cell r="N43" t="str">
            <v>21972LF</v>
          </cell>
          <cell r="R43">
            <v>8</v>
          </cell>
          <cell r="U43">
            <v>8</v>
          </cell>
          <cell r="X43" t="str">
            <v>219750L</v>
          </cell>
          <cell r="Y43" t="str">
            <v>21970M5</v>
          </cell>
          <cell r="AE43">
            <v>3</v>
          </cell>
          <cell r="AF43">
            <v>3</v>
          </cell>
          <cell r="AJ43" t="str">
            <v>219750L</v>
          </cell>
          <cell r="AK43" t="str">
            <v>21970M5</v>
          </cell>
          <cell r="AQ43">
            <v>0</v>
          </cell>
          <cell r="AR43">
            <v>0</v>
          </cell>
        </row>
        <row r="44">
          <cell r="B44" t="str">
            <v>219750L</v>
          </cell>
          <cell r="C44" t="str">
            <v>21970MT</v>
          </cell>
          <cell r="H44">
            <v>2</v>
          </cell>
          <cell r="I44">
            <v>0</v>
          </cell>
          <cell r="J44">
            <v>21</v>
          </cell>
          <cell r="M44" t="str">
            <v>219752L</v>
          </cell>
          <cell r="N44" t="str">
            <v>21972LT</v>
          </cell>
          <cell r="S44">
            <v>3</v>
          </cell>
          <cell r="U44">
            <v>3</v>
          </cell>
          <cell r="X44" t="str">
            <v>219750L</v>
          </cell>
          <cell r="Y44" t="str">
            <v>219750M</v>
          </cell>
          <cell r="AD44">
            <v>1</v>
          </cell>
          <cell r="AF44">
            <v>1</v>
          </cell>
          <cell r="AJ44" t="str">
            <v>219750L</v>
          </cell>
          <cell r="AK44" t="str">
            <v>219750M</v>
          </cell>
          <cell r="AM44">
            <v>0</v>
          </cell>
          <cell r="AR44">
            <v>0</v>
          </cell>
        </row>
        <row r="45">
          <cell r="B45" t="str">
            <v>219750L</v>
          </cell>
          <cell r="C45" t="str">
            <v>219750L</v>
          </cell>
          <cell r="H45">
            <v>0</v>
          </cell>
          <cell r="I45">
            <v>0</v>
          </cell>
          <cell r="J45">
            <v>0</v>
          </cell>
          <cell r="M45" t="str">
            <v>219752L</v>
          </cell>
          <cell r="N45" t="str">
            <v>21972M5</v>
          </cell>
          <cell r="R45">
            <v>11</v>
          </cell>
          <cell r="U45">
            <v>11</v>
          </cell>
          <cell r="X45" t="str">
            <v>219752L</v>
          </cell>
          <cell r="Z45">
            <v>0</v>
          </cell>
          <cell r="AA45">
            <v>0</v>
          </cell>
          <cell r="AB45">
            <v>0</v>
          </cell>
          <cell r="AC45">
            <v>47</v>
          </cell>
          <cell r="AD45">
            <v>21</v>
          </cell>
          <cell r="AE45">
            <v>0</v>
          </cell>
          <cell r="AF45">
            <v>68</v>
          </cell>
          <cell r="AJ45" t="str">
            <v>219752L</v>
          </cell>
          <cell r="AL45">
            <v>0</v>
          </cell>
          <cell r="AM45">
            <v>0</v>
          </cell>
          <cell r="AN45">
            <v>0</v>
          </cell>
          <cell r="AO45">
            <v>8</v>
          </cell>
          <cell r="AP45">
            <v>0</v>
          </cell>
          <cell r="AQ45">
            <v>0</v>
          </cell>
          <cell r="AR45">
            <v>8</v>
          </cell>
        </row>
        <row r="46">
          <cell r="B46" t="str">
            <v>219750L</v>
          </cell>
          <cell r="C46" t="str">
            <v>219750M</v>
          </cell>
          <cell r="E46">
            <v>1</v>
          </cell>
          <cell r="H46">
            <v>0</v>
          </cell>
          <cell r="I46">
            <v>0</v>
          </cell>
          <cell r="J46">
            <v>2</v>
          </cell>
          <cell r="M46" t="str">
            <v>219752L</v>
          </cell>
          <cell r="N46" t="str">
            <v>21972M7</v>
          </cell>
          <cell r="R46">
            <v>1</v>
          </cell>
          <cell r="S46">
            <v>27</v>
          </cell>
          <cell r="U46">
            <v>28</v>
          </cell>
          <cell r="X46" t="str">
            <v>219752L</v>
          </cell>
          <cell r="Y46" t="str">
            <v>21972L7</v>
          </cell>
          <cell r="AC46">
            <v>12</v>
          </cell>
          <cell r="AF46">
            <v>12</v>
          </cell>
          <cell r="AJ46" t="str">
            <v>219752L</v>
          </cell>
          <cell r="AK46" t="str">
            <v>21972L7</v>
          </cell>
          <cell r="AO46">
            <v>0</v>
          </cell>
          <cell r="AR46">
            <v>0</v>
          </cell>
        </row>
        <row r="47">
          <cell r="B47" t="str">
            <v>219752L</v>
          </cell>
          <cell r="D47">
            <v>1</v>
          </cell>
          <cell r="E47">
            <v>0</v>
          </cell>
          <cell r="F47">
            <v>0</v>
          </cell>
          <cell r="G47">
            <v>128</v>
          </cell>
          <cell r="H47">
            <v>99</v>
          </cell>
          <cell r="I47">
            <v>0</v>
          </cell>
          <cell r="J47">
            <v>372</v>
          </cell>
          <cell r="M47" t="str">
            <v>219752L</v>
          </cell>
          <cell r="N47" t="str">
            <v>21972MF</v>
          </cell>
          <cell r="R47">
            <v>10</v>
          </cell>
          <cell r="S47">
            <v>39</v>
          </cell>
          <cell r="U47">
            <v>49</v>
          </cell>
          <cell r="X47" t="str">
            <v>219752L</v>
          </cell>
          <cell r="Y47" t="str">
            <v>21972LF</v>
          </cell>
          <cell r="AC47">
            <v>3</v>
          </cell>
          <cell r="AF47">
            <v>3</v>
          </cell>
          <cell r="AJ47" t="str">
            <v>219752L</v>
          </cell>
          <cell r="AK47" t="str">
            <v>21972M5</v>
          </cell>
          <cell r="AO47">
            <v>3</v>
          </cell>
          <cell r="AR47">
            <v>3</v>
          </cell>
        </row>
        <row r="48">
          <cell r="B48" t="str">
            <v>219752L</v>
          </cell>
          <cell r="C48" t="str">
            <v>21972L5</v>
          </cell>
          <cell r="F48">
            <v>0</v>
          </cell>
          <cell r="G48">
            <v>9</v>
          </cell>
          <cell r="H48">
            <v>3</v>
          </cell>
          <cell r="J48">
            <v>22</v>
          </cell>
          <cell r="M48" t="str">
            <v>219752L</v>
          </cell>
          <cell r="N48" t="str">
            <v>21972MT</v>
          </cell>
          <cell r="S48">
            <v>0</v>
          </cell>
          <cell r="U48">
            <v>0</v>
          </cell>
          <cell r="X48" t="str">
            <v>219752L</v>
          </cell>
          <cell r="Y48" t="str">
            <v>21972M5</v>
          </cell>
          <cell r="AC48">
            <v>15</v>
          </cell>
          <cell r="AF48">
            <v>15</v>
          </cell>
          <cell r="AJ48" t="str">
            <v>219752L</v>
          </cell>
          <cell r="AK48" t="str">
            <v>21972M7</v>
          </cell>
          <cell r="AO48">
            <v>5</v>
          </cell>
          <cell r="AR48">
            <v>5</v>
          </cell>
        </row>
        <row r="49">
          <cell r="B49" t="str">
            <v>219752L</v>
          </cell>
          <cell r="C49" t="str">
            <v>21972L7</v>
          </cell>
          <cell r="G49">
            <v>37</v>
          </cell>
          <cell r="H49">
            <v>0</v>
          </cell>
          <cell r="J49">
            <v>44</v>
          </cell>
          <cell r="M49" t="str">
            <v>219752L</v>
          </cell>
          <cell r="N49" t="str">
            <v>219752M</v>
          </cell>
          <cell r="P49">
            <v>1</v>
          </cell>
          <cell r="S49">
            <v>1</v>
          </cell>
          <cell r="U49">
            <v>2</v>
          </cell>
          <cell r="X49" t="str">
            <v>219752L</v>
          </cell>
          <cell r="Y49" t="str">
            <v>21972M7</v>
          </cell>
          <cell r="AC49">
            <v>12</v>
          </cell>
          <cell r="AD49">
            <v>10</v>
          </cell>
          <cell r="AF49">
            <v>22</v>
          </cell>
          <cell r="AJ49" t="str">
            <v>219752L</v>
          </cell>
          <cell r="AK49" t="str">
            <v>21972MF</v>
          </cell>
          <cell r="AO49">
            <v>0</v>
          </cell>
          <cell r="AR49">
            <v>0</v>
          </cell>
        </row>
        <row r="50">
          <cell r="B50" t="str">
            <v>219752L</v>
          </cell>
          <cell r="C50" t="str">
            <v>21972LF</v>
          </cell>
          <cell r="G50">
            <v>12</v>
          </cell>
          <cell r="J50">
            <v>12</v>
          </cell>
          <cell r="M50" t="str">
            <v>219753M</v>
          </cell>
          <cell r="O50">
            <v>0</v>
          </cell>
          <cell r="P50">
            <v>7</v>
          </cell>
          <cell r="Q50">
            <v>4</v>
          </cell>
          <cell r="R50">
            <v>19</v>
          </cell>
          <cell r="S50">
            <v>71</v>
          </cell>
          <cell r="T50">
            <v>0</v>
          </cell>
          <cell r="U50">
            <v>101</v>
          </cell>
          <cell r="X50" t="str">
            <v>219752L</v>
          </cell>
          <cell r="Y50" t="str">
            <v>21972MF</v>
          </cell>
          <cell r="AC50">
            <v>5</v>
          </cell>
          <cell r="AD50">
            <v>12</v>
          </cell>
          <cell r="AF50">
            <v>17</v>
          </cell>
          <cell r="AJ50" t="str">
            <v>219752L</v>
          </cell>
          <cell r="AK50" t="str">
            <v>21972MT</v>
          </cell>
          <cell r="AM50">
            <v>0</v>
          </cell>
          <cell r="AR50">
            <v>0</v>
          </cell>
        </row>
        <row r="51">
          <cell r="B51" t="str">
            <v>219752L</v>
          </cell>
          <cell r="C51" t="str">
            <v>21972LT</v>
          </cell>
          <cell r="H51">
            <v>3</v>
          </cell>
          <cell r="J51">
            <v>6</v>
          </cell>
          <cell r="M51" t="str">
            <v>219753M</v>
          </cell>
          <cell r="N51" t="str">
            <v>21973M7</v>
          </cell>
          <cell r="P51">
            <v>1</v>
          </cell>
          <cell r="R51">
            <v>3</v>
          </cell>
          <cell r="S51">
            <v>17</v>
          </cell>
          <cell r="U51">
            <v>21</v>
          </cell>
          <cell r="X51" t="str">
            <v>219752L</v>
          </cell>
          <cell r="Y51" t="str">
            <v>21972MT</v>
          </cell>
          <cell r="AD51">
            <v>-1</v>
          </cell>
          <cell r="AF51">
            <v>-1</v>
          </cell>
          <cell r="AJ51" t="str">
            <v>219752L</v>
          </cell>
          <cell r="AK51" t="str">
            <v>219752M</v>
          </cell>
          <cell r="AM51">
            <v>0</v>
          </cell>
          <cell r="AR51">
            <v>0</v>
          </cell>
        </row>
        <row r="52">
          <cell r="B52" t="str">
            <v>219752L</v>
          </cell>
          <cell r="C52" t="str">
            <v>21972M5</v>
          </cell>
          <cell r="G52">
            <v>35</v>
          </cell>
          <cell r="H52">
            <v>5</v>
          </cell>
          <cell r="I52">
            <v>0</v>
          </cell>
          <cell r="J52">
            <v>51</v>
          </cell>
          <cell r="M52" t="str">
            <v>219753M</v>
          </cell>
          <cell r="N52" t="str">
            <v>21973MA</v>
          </cell>
          <cell r="R52">
            <v>4</v>
          </cell>
          <cell r="S52">
            <v>1</v>
          </cell>
          <cell r="U52">
            <v>5</v>
          </cell>
          <cell r="X52" t="str">
            <v>219753M</v>
          </cell>
          <cell r="Z52">
            <v>0</v>
          </cell>
          <cell r="AA52">
            <v>7</v>
          </cell>
          <cell r="AB52">
            <v>3</v>
          </cell>
          <cell r="AC52">
            <v>13</v>
          </cell>
          <cell r="AD52">
            <v>104</v>
          </cell>
          <cell r="AE52">
            <v>0</v>
          </cell>
          <cell r="AF52">
            <v>127</v>
          </cell>
          <cell r="AJ52" t="str">
            <v>219753M</v>
          </cell>
          <cell r="AL52">
            <v>2</v>
          </cell>
          <cell r="AM52">
            <v>1</v>
          </cell>
          <cell r="AN52">
            <v>-1</v>
          </cell>
          <cell r="AO52">
            <v>11</v>
          </cell>
          <cell r="AP52">
            <v>15</v>
          </cell>
          <cell r="AQ52">
            <v>0</v>
          </cell>
          <cell r="AR52">
            <v>28</v>
          </cell>
        </row>
        <row r="53">
          <cell r="B53" t="str">
            <v>219752L</v>
          </cell>
          <cell r="C53" t="str">
            <v>21972M7</v>
          </cell>
          <cell r="E53">
            <v>0</v>
          </cell>
          <cell r="G53">
            <v>21</v>
          </cell>
          <cell r="H53">
            <v>36</v>
          </cell>
          <cell r="J53">
            <v>74</v>
          </cell>
          <cell r="M53" t="str">
            <v>219753M</v>
          </cell>
          <cell r="N53" t="str">
            <v>21973MT</v>
          </cell>
          <cell r="P53">
            <v>2</v>
          </cell>
          <cell r="Q53">
            <v>2</v>
          </cell>
          <cell r="R53">
            <v>12</v>
          </cell>
          <cell r="S53">
            <v>39</v>
          </cell>
          <cell r="U53">
            <v>55</v>
          </cell>
          <cell r="X53" t="str">
            <v>219753M</v>
          </cell>
          <cell r="Y53" t="str">
            <v>21973M7</v>
          </cell>
          <cell r="AA53">
            <v>1</v>
          </cell>
          <cell r="AC53">
            <v>3</v>
          </cell>
          <cell r="AD53">
            <v>36</v>
          </cell>
          <cell r="AF53">
            <v>40</v>
          </cell>
          <cell r="AJ53" t="str">
            <v>219753M</v>
          </cell>
          <cell r="AK53" t="str">
            <v>21973M7</v>
          </cell>
          <cell r="AO53">
            <v>1</v>
          </cell>
          <cell r="AP53">
            <v>3</v>
          </cell>
          <cell r="AR53">
            <v>4</v>
          </cell>
        </row>
        <row r="54">
          <cell r="B54" t="str">
            <v>219752L</v>
          </cell>
          <cell r="C54" t="str">
            <v>21972MF</v>
          </cell>
          <cell r="E54">
            <v>0</v>
          </cell>
          <cell r="G54">
            <v>14</v>
          </cell>
          <cell r="H54">
            <v>51</v>
          </cell>
          <cell r="J54">
            <v>107</v>
          </cell>
          <cell r="M54" t="str">
            <v>219753M</v>
          </cell>
          <cell r="N54" t="str">
            <v>219753M</v>
          </cell>
          <cell r="P54">
            <v>4</v>
          </cell>
          <cell r="Q54">
            <v>2</v>
          </cell>
          <cell r="S54">
            <v>14</v>
          </cell>
          <cell r="U54">
            <v>20</v>
          </cell>
          <cell r="X54" t="str">
            <v>219753M</v>
          </cell>
          <cell r="Y54" t="str">
            <v>21973MA</v>
          </cell>
          <cell r="AB54">
            <v>1</v>
          </cell>
          <cell r="AD54">
            <v>11</v>
          </cell>
          <cell r="AF54">
            <v>12</v>
          </cell>
          <cell r="AJ54" t="str">
            <v>219753M</v>
          </cell>
          <cell r="AK54" t="str">
            <v>21973MA</v>
          </cell>
          <cell r="AN54">
            <v>-1</v>
          </cell>
          <cell r="AR54">
            <v>-1</v>
          </cell>
        </row>
        <row r="55">
          <cell r="B55" t="str">
            <v>219752L</v>
          </cell>
          <cell r="C55" t="str">
            <v>21972MT</v>
          </cell>
          <cell r="G55">
            <v>0</v>
          </cell>
          <cell r="H55">
            <v>1</v>
          </cell>
          <cell r="J55">
            <v>55</v>
          </cell>
          <cell r="M55" t="str">
            <v>21977EJ</v>
          </cell>
          <cell r="O55">
            <v>0</v>
          </cell>
          <cell r="P55">
            <v>0</v>
          </cell>
          <cell r="Q55">
            <v>0</v>
          </cell>
          <cell r="R55">
            <v>0</v>
          </cell>
          <cell r="S55">
            <v>0</v>
          </cell>
          <cell r="T55">
            <v>0</v>
          </cell>
          <cell r="U55">
            <v>0</v>
          </cell>
          <cell r="X55" t="str">
            <v>219753M</v>
          </cell>
          <cell r="Y55" t="str">
            <v>21973MB</v>
          </cell>
          <cell r="AC55">
            <v>1</v>
          </cell>
          <cell r="AF55">
            <v>1</v>
          </cell>
          <cell r="AJ55" t="str">
            <v>219753M</v>
          </cell>
          <cell r="AK55" t="str">
            <v>21973MB</v>
          </cell>
          <cell r="AL55">
            <v>1</v>
          </cell>
          <cell r="AR55">
            <v>1</v>
          </cell>
        </row>
        <row r="56">
          <cell r="B56" t="str">
            <v>219752L</v>
          </cell>
          <cell r="C56" t="str">
            <v>219752L</v>
          </cell>
          <cell r="F56">
            <v>0</v>
          </cell>
          <cell r="H56">
            <v>0</v>
          </cell>
          <cell r="J56">
            <v>0</v>
          </cell>
          <cell r="M56" t="str">
            <v>21977EJ</v>
          </cell>
          <cell r="N56" t="str">
            <v>21977E5</v>
          </cell>
          <cell r="O56">
            <v>0</v>
          </cell>
          <cell r="T56">
            <v>0</v>
          </cell>
          <cell r="U56">
            <v>0</v>
          </cell>
          <cell r="X56" t="str">
            <v>219753M</v>
          </cell>
          <cell r="Y56" t="str">
            <v>21973MT</v>
          </cell>
          <cell r="AA56">
            <v>1</v>
          </cell>
          <cell r="AB56">
            <v>0</v>
          </cell>
          <cell r="AC56">
            <v>5</v>
          </cell>
          <cell r="AD56">
            <v>30</v>
          </cell>
          <cell r="AF56">
            <v>36</v>
          </cell>
          <cell r="AJ56" t="str">
            <v>219753M</v>
          </cell>
          <cell r="AK56" t="str">
            <v>21973MC</v>
          </cell>
          <cell r="AL56">
            <v>1</v>
          </cell>
          <cell r="AP56">
            <v>1</v>
          </cell>
          <cell r="AR56">
            <v>2</v>
          </cell>
        </row>
        <row r="57">
          <cell r="B57" t="str">
            <v>219752L</v>
          </cell>
          <cell r="C57" t="str">
            <v>219752M</v>
          </cell>
          <cell r="D57">
            <v>1</v>
          </cell>
          <cell r="E57">
            <v>0</v>
          </cell>
          <cell r="H57">
            <v>0</v>
          </cell>
          <cell r="J57">
            <v>1</v>
          </cell>
          <cell r="M57" t="str">
            <v>21977EJ</v>
          </cell>
          <cell r="N57" t="str">
            <v>21977E7</v>
          </cell>
          <cell r="O57">
            <v>0</v>
          </cell>
          <cell r="T57">
            <v>0</v>
          </cell>
          <cell r="U57">
            <v>0</v>
          </cell>
          <cell r="X57" t="str">
            <v>219753M</v>
          </cell>
          <cell r="Y57" t="str">
            <v>219753M</v>
          </cell>
          <cell r="AA57">
            <v>5</v>
          </cell>
          <cell r="AB57">
            <v>2</v>
          </cell>
          <cell r="AC57">
            <v>4</v>
          </cell>
          <cell r="AD57">
            <v>27</v>
          </cell>
          <cell r="AF57">
            <v>38</v>
          </cell>
          <cell r="AJ57" t="str">
            <v>219753M</v>
          </cell>
          <cell r="AK57" t="str">
            <v>21973MD</v>
          </cell>
          <cell r="AL57">
            <v>0</v>
          </cell>
          <cell r="AR57">
            <v>0</v>
          </cell>
        </row>
        <row r="58">
          <cell r="B58" t="str">
            <v>219753M</v>
          </cell>
          <cell r="D58">
            <v>0</v>
          </cell>
          <cell r="E58">
            <v>1</v>
          </cell>
          <cell r="F58">
            <v>0</v>
          </cell>
          <cell r="G58">
            <v>1</v>
          </cell>
          <cell r="H58">
            <v>12</v>
          </cell>
          <cell r="I58">
            <v>0</v>
          </cell>
          <cell r="J58">
            <v>27</v>
          </cell>
          <cell r="M58" t="str">
            <v>21977EJ</v>
          </cell>
          <cell r="N58" t="str">
            <v>21977EJ</v>
          </cell>
          <cell r="O58">
            <v>0</v>
          </cell>
          <cell r="T58">
            <v>0</v>
          </cell>
          <cell r="U58">
            <v>0</v>
          </cell>
          <cell r="X58" t="str">
            <v>21977EJ</v>
          </cell>
          <cell r="Z58">
            <v>26</v>
          </cell>
          <cell r="AA58">
            <v>5</v>
          </cell>
          <cell r="AB58">
            <v>5</v>
          </cell>
          <cell r="AC58">
            <v>18</v>
          </cell>
          <cell r="AD58">
            <v>103</v>
          </cell>
          <cell r="AE58">
            <v>67</v>
          </cell>
          <cell r="AF58">
            <v>224</v>
          </cell>
          <cell r="AJ58" t="str">
            <v>219753M</v>
          </cell>
          <cell r="AK58" t="str">
            <v>21973MF</v>
          </cell>
          <cell r="AL58">
            <v>0</v>
          </cell>
          <cell r="AP58">
            <v>1</v>
          </cell>
          <cell r="AR58">
            <v>1</v>
          </cell>
        </row>
        <row r="59">
          <cell r="B59" t="str">
            <v>219753M</v>
          </cell>
          <cell r="C59" t="str">
            <v>21973M7</v>
          </cell>
          <cell r="G59">
            <v>1</v>
          </cell>
          <cell r="H59">
            <v>4</v>
          </cell>
          <cell r="J59">
            <v>5</v>
          </cell>
          <cell r="M59" t="str">
            <v>21977EJ</v>
          </cell>
          <cell r="N59" t="str">
            <v>21977ER</v>
          </cell>
          <cell r="O59">
            <v>0</v>
          </cell>
          <cell r="U59">
            <v>0</v>
          </cell>
          <cell r="X59" t="str">
            <v>21977EJ</v>
          </cell>
          <cell r="Y59" t="str">
            <v>21977E1</v>
          </cell>
          <cell r="Z59">
            <v>0</v>
          </cell>
          <cell r="AF59">
            <v>0</v>
          </cell>
          <cell r="AJ59" t="str">
            <v>219753M</v>
          </cell>
          <cell r="AK59" t="str">
            <v>21973MT</v>
          </cell>
          <cell r="AM59">
            <v>1</v>
          </cell>
          <cell r="AN59">
            <v>0</v>
          </cell>
          <cell r="AP59">
            <v>9</v>
          </cell>
          <cell r="AR59">
            <v>10</v>
          </cell>
        </row>
        <row r="60">
          <cell r="B60" t="str">
            <v>219753M</v>
          </cell>
          <cell r="C60" t="str">
            <v>21973MT</v>
          </cell>
          <cell r="H60">
            <v>7</v>
          </cell>
          <cell r="J60">
            <v>18</v>
          </cell>
          <cell r="M60" t="str">
            <v>21977EJ</v>
          </cell>
          <cell r="N60" t="str">
            <v>21977ET</v>
          </cell>
          <cell r="O60">
            <v>0</v>
          </cell>
          <cell r="U60">
            <v>0</v>
          </cell>
          <cell r="X60" t="str">
            <v>21977EJ</v>
          </cell>
          <cell r="Y60" t="str">
            <v>21977E5</v>
          </cell>
          <cell r="Z60">
            <v>6</v>
          </cell>
          <cell r="AB60">
            <v>2</v>
          </cell>
          <cell r="AC60">
            <v>2</v>
          </cell>
          <cell r="AD60">
            <v>17</v>
          </cell>
          <cell r="AE60">
            <v>14</v>
          </cell>
          <cell r="AF60">
            <v>41</v>
          </cell>
          <cell r="AJ60" t="str">
            <v>219753M</v>
          </cell>
          <cell r="AK60" t="str">
            <v>219753M</v>
          </cell>
          <cell r="AN60">
            <v>0</v>
          </cell>
          <cell r="AO60">
            <v>10</v>
          </cell>
          <cell r="AP60">
            <v>1</v>
          </cell>
          <cell r="AR60">
            <v>11</v>
          </cell>
        </row>
        <row r="61">
          <cell r="B61" t="str">
            <v>219753M</v>
          </cell>
          <cell r="C61" t="str">
            <v>219753M</v>
          </cell>
          <cell r="E61">
            <v>1</v>
          </cell>
          <cell r="H61">
            <v>1</v>
          </cell>
          <cell r="J61">
            <v>4</v>
          </cell>
          <cell r="M61" t="str">
            <v>260971J</v>
          </cell>
          <cell r="N61" t="str">
            <v>260971J</v>
          </cell>
          <cell r="O61">
            <v>155</v>
          </cell>
          <cell r="P61">
            <v>29</v>
          </cell>
          <cell r="Q61">
            <v>7</v>
          </cell>
          <cell r="R61">
            <v>54</v>
          </cell>
          <cell r="S61">
            <v>31</v>
          </cell>
          <cell r="T61">
            <v>33</v>
          </cell>
          <cell r="U61">
            <v>309</v>
          </cell>
          <cell r="X61" t="str">
            <v>21977EJ</v>
          </cell>
          <cell r="Y61" t="str">
            <v>21977E7</v>
          </cell>
          <cell r="Z61">
            <v>5</v>
          </cell>
          <cell r="AA61">
            <v>2</v>
          </cell>
          <cell r="AB61">
            <v>2</v>
          </cell>
          <cell r="AC61">
            <v>9</v>
          </cell>
          <cell r="AD61">
            <v>36</v>
          </cell>
          <cell r="AE61">
            <v>38</v>
          </cell>
          <cell r="AF61">
            <v>92</v>
          </cell>
          <cell r="AJ61" t="str">
            <v>21977EJ</v>
          </cell>
          <cell r="AL61">
            <v>22</v>
          </cell>
          <cell r="AM61">
            <v>6</v>
          </cell>
          <cell r="AN61">
            <v>5</v>
          </cell>
          <cell r="AO61">
            <v>19</v>
          </cell>
          <cell r="AP61">
            <v>13</v>
          </cell>
          <cell r="AQ61">
            <v>7</v>
          </cell>
          <cell r="AR61">
            <v>72</v>
          </cell>
        </row>
        <row r="62">
          <cell r="B62" t="str">
            <v>260971J</v>
          </cell>
          <cell r="C62" t="str">
            <v>260971J</v>
          </cell>
          <cell r="D62">
            <v>245</v>
          </cell>
          <cell r="E62">
            <v>20</v>
          </cell>
          <cell r="F62">
            <v>70</v>
          </cell>
          <cell r="G62">
            <v>45</v>
          </cell>
          <cell r="H62">
            <v>62</v>
          </cell>
          <cell r="I62">
            <v>99</v>
          </cell>
          <cell r="J62">
            <v>541</v>
          </cell>
          <cell r="M62" t="str">
            <v>260972J</v>
          </cell>
          <cell r="N62" t="str">
            <v>260972J</v>
          </cell>
          <cell r="O62">
            <v>9</v>
          </cell>
          <cell r="P62">
            <v>10</v>
          </cell>
          <cell r="Q62">
            <v>10</v>
          </cell>
          <cell r="R62">
            <v>13</v>
          </cell>
          <cell r="T62">
            <v>7</v>
          </cell>
          <cell r="U62">
            <v>49</v>
          </cell>
          <cell r="X62" t="str">
            <v>21977EJ</v>
          </cell>
          <cell r="Y62" t="str">
            <v>21977E9</v>
          </cell>
          <cell r="AD62">
            <v>1</v>
          </cell>
          <cell r="AF62">
            <v>1</v>
          </cell>
          <cell r="AJ62" t="str">
            <v>21977EJ</v>
          </cell>
          <cell r="AK62" t="str">
            <v>21977E1</v>
          </cell>
          <cell r="AL62">
            <v>1</v>
          </cell>
          <cell r="AR62">
            <v>1</v>
          </cell>
        </row>
        <row r="63">
          <cell r="B63" t="str">
            <v>260972J</v>
          </cell>
          <cell r="C63" t="str">
            <v>260972J</v>
          </cell>
          <cell r="D63">
            <v>31</v>
          </cell>
          <cell r="E63">
            <v>5</v>
          </cell>
          <cell r="F63">
            <v>8</v>
          </cell>
          <cell r="G63">
            <v>25</v>
          </cell>
          <cell r="H63">
            <v>4</v>
          </cell>
          <cell r="J63">
            <v>73</v>
          </cell>
          <cell r="M63" t="str">
            <v>260973J</v>
          </cell>
          <cell r="O63">
            <v>45</v>
          </cell>
          <cell r="P63">
            <v>84</v>
          </cell>
          <cell r="Q63">
            <v>35</v>
          </cell>
          <cell r="R63">
            <v>59</v>
          </cell>
          <cell r="S63">
            <v>72</v>
          </cell>
          <cell r="T63">
            <v>174</v>
          </cell>
          <cell r="U63">
            <v>469</v>
          </cell>
          <cell r="X63" t="str">
            <v>21977EJ</v>
          </cell>
          <cell r="Y63" t="str">
            <v>21977EJ</v>
          </cell>
          <cell r="Z63">
            <v>7</v>
          </cell>
          <cell r="AA63">
            <v>2</v>
          </cell>
          <cell r="AB63">
            <v>1</v>
          </cell>
          <cell r="AC63">
            <v>3</v>
          </cell>
          <cell r="AD63">
            <v>6</v>
          </cell>
          <cell r="AE63">
            <v>6</v>
          </cell>
          <cell r="AF63">
            <v>25</v>
          </cell>
          <cell r="AJ63" t="str">
            <v>21977EJ</v>
          </cell>
          <cell r="AK63" t="str">
            <v>21977E5</v>
          </cell>
          <cell r="AL63">
            <v>1</v>
          </cell>
          <cell r="AM63">
            <v>1</v>
          </cell>
          <cell r="AN63">
            <v>5</v>
          </cell>
          <cell r="AO63">
            <v>2</v>
          </cell>
          <cell r="AP63">
            <v>2</v>
          </cell>
          <cell r="AQ63">
            <v>2</v>
          </cell>
          <cell r="AR63">
            <v>13</v>
          </cell>
        </row>
        <row r="64">
          <cell r="B64" t="str">
            <v>260973J</v>
          </cell>
          <cell r="D64">
            <v>38</v>
          </cell>
          <cell r="E64">
            <v>115</v>
          </cell>
          <cell r="F64">
            <v>79</v>
          </cell>
          <cell r="G64">
            <v>73</v>
          </cell>
          <cell r="H64">
            <v>53</v>
          </cell>
          <cell r="I64">
            <v>604</v>
          </cell>
          <cell r="J64">
            <v>2008</v>
          </cell>
          <cell r="M64" t="str">
            <v>260973J</v>
          </cell>
          <cell r="N64" t="str">
            <v>260973J</v>
          </cell>
          <cell r="O64">
            <v>33</v>
          </cell>
          <cell r="P64">
            <v>56</v>
          </cell>
          <cell r="Q64">
            <v>31</v>
          </cell>
          <cell r="R64">
            <v>48</v>
          </cell>
          <cell r="S64">
            <v>42</v>
          </cell>
          <cell r="T64">
            <v>152</v>
          </cell>
          <cell r="U64">
            <v>362</v>
          </cell>
          <cell r="X64" t="str">
            <v>21977EJ</v>
          </cell>
          <cell r="Y64" t="str">
            <v>21977ER</v>
          </cell>
          <cell r="Z64">
            <v>5</v>
          </cell>
          <cell r="AC64">
            <v>2</v>
          </cell>
          <cell r="AD64">
            <v>18</v>
          </cell>
          <cell r="AE64">
            <v>6</v>
          </cell>
          <cell r="AF64">
            <v>31</v>
          </cell>
          <cell r="AJ64" t="str">
            <v>21977EJ</v>
          </cell>
          <cell r="AK64" t="str">
            <v>21977E7</v>
          </cell>
          <cell r="AL64">
            <v>6</v>
          </cell>
          <cell r="AM64">
            <v>1</v>
          </cell>
          <cell r="AN64">
            <v>0</v>
          </cell>
          <cell r="AO64">
            <v>1</v>
          </cell>
          <cell r="AP64">
            <v>3</v>
          </cell>
          <cell r="AQ64">
            <v>1</v>
          </cell>
          <cell r="AR64">
            <v>12</v>
          </cell>
        </row>
        <row r="65">
          <cell r="B65" t="str">
            <v>260973J</v>
          </cell>
          <cell r="C65" t="str">
            <v>260973J</v>
          </cell>
          <cell r="D65">
            <v>23</v>
          </cell>
          <cell r="E65">
            <v>86</v>
          </cell>
          <cell r="F65">
            <v>51</v>
          </cell>
          <cell r="G65">
            <v>51</v>
          </cell>
          <cell r="H65">
            <v>21</v>
          </cell>
          <cell r="I65">
            <v>557</v>
          </cell>
          <cell r="J65">
            <v>1667</v>
          </cell>
          <cell r="M65" t="str">
            <v>260973J</v>
          </cell>
          <cell r="N65" t="str">
            <v>26097WJ</v>
          </cell>
          <cell r="O65">
            <v>12</v>
          </cell>
          <cell r="P65">
            <v>28</v>
          </cell>
          <cell r="Q65">
            <v>4</v>
          </cell>
          <cell r="R65">
            <v>11</v>
          </cell>
          <cell r="S65">
            <v>30</v>
          </cell>
          <cell r="T65">
            <v>22</v>
          </cell>
          <cell r="U65">
            <v>107</v>
          </cell>
          <cell r="X65" t="str">
            <v>21977EJ</v>
          </cell>
          <cell r="Y65" t="str">
            <v>21977ES</v>
          </cell>
          <cell r="Z65">
            <v>0</v>
          </cell>
          <cell r="AF65">
            <v>0</v>
          </cell>
          <cell r="AJ65" t="str">
            <v>21977EJ</v>
          </cell>
          <cell r="AK65" t="str">
            <v>21977E9</v>
          </cell>
          <cell r="AL65">
            <v>1</v>
          </cell>
          <cell r="AR65">
            <v>1</v>
          </cell>
        </row>
        <row r="66">
          <cell r="B66" t="str">
            <v>260973J</v>
          </cell>
          <cell r="C66" t="str">
            <v>26097WJ</v>
          </cell>
          <cell r="D66">
            <v>15</v>
          </cell>
          <cell r="E66">
            <v>29</v>
          </cell>
          <cell r="F66">
            <v>28</v>
          </cell>
          <cell r="G66">
            <v>22</v>
          </cell>
          <cell r="H66">
            <v>32</v>
          </cell>
          <cell r="I66">
            <v>47</v>
          </cell>
          <cell r="J66">
            <v>341</v>
          </cell>
          <cell r="M66" t="str">
            <v>260981J</v>
          </cell>
          <cell r="N66" t="str">
            <v>260981J</v>
          </cell>
          <cell r="O66">
            <v>26</v>
          </cell>
          <cell r="P66">
            <v>31</v>
          </cell>
          <cell r="Q66">
            <v>15</v>
          </cell>
          <cell r="R66">
            <v>46</v>
          </cell>
          <cell r="S66">
            <v>27</v>
          </cell>
          <cell r="T66">
            <v>65</v>
          </cell>
          <cell r="U66">
            <v>210</v>
          </cell>
          <cell r="X66" t="str">
            <v>21977EJ</v>
          </cell>
          <cell r="Y66" t="str">
            <v>21977ET</v>
          </cell>
          <cell r="Z66">
            <v>3</v>
          </cell>
          <cell r="AA66">
            <v>1</v>
          </cell>
          <cell r="AC66">
            <v>2</v>
          </cell>
          <cell r="AD66">
            <v>25</v>
          </cell>
          <cell r="AE66">
            <v>3</v>
          </cell>
          <cell r="AF66">
            <v>34</v>
          </cell>
          <cell r="AJ66" t="str">
            <v>21977EJ</v>
          </cell>
          <cell r="AK66" t="str">
            <v>21977EJ</v>
          </cell>
          <cell r="AL66">
            <v>8</v>
          </cell>
          <cell r="AM66">
            <v>1</v>
          </cell>
          <cell r="AN66">
            <v>0</v>
          </cell>
          <cell r="AO66">
            <v>4</v>
          </cell>
          <cell r="AQ66">
            <v>2</v>
          </cell>
          <cell r="AR66">
            <v>15</v>
          </cell>
        </row>
        <row r="67">
          <cell r="B67" t="str">
            <v>260981J</v>
          </cell>
          <cell r="C67" t="str">
            <v>260981J</v>
          </cell>
          <cell r="D67">
            <v>95</v>
          </cell>
          <cell r="E67">
            <v>30</v>
          </cell>
          <cell r="F67">
            <v>59</v>
          </cell>
          <cell r="G67">
            <v>35</v>
          </cell>
          <cell r="H67">
            <v>32</v>
          </cell>
          <cell r="I67">
            <v>107</v>
          </cell>
          <cell r="J67">
            <v>361</v>
          </cell>
          <cell r="M67" t="str">
            <v>260982J</v>
          </cell>
          <cell r="N67" t="str">
            <v>260982J</v>
          </cell>
          <cell r="O67">
            <v>26</v>
          </cell>
          <cell r="P67">
            <v>29</v>
          </cell>
          <cell r="Q67">
            <v>40</v>
          </cell>
          <cell r="R67">
            <v>35</v>
          </cell>
          <cell r="S67">
            <v>23</v>
          </cell>
          <cell r="T67">
            <v>28</v>
          </cell>
          <cell r="U67">
            <v>181</v>
          </cell>
          <cell r="X67" t="str">
            <v>260971J</v>
          </cell>
          <cell r="Y67" t="str">
            <v>260971J</v>
          </cell>
          <cell r="Z67">
            <v>287</v>
          </cell>
          <cell r="AA67">
            <v>33</v>
          </cell>
          <cell r="AB67">
            <v>19</v>
          </cell>
          <cell r="AC67">
            <v>60</v>
          </cell>
          <cell r="AD67">
            <v>40</v>
          </cell>
          <cell r="AE67">
            <v>235</v>
          </cell>
          <cell r="AF67">
            <v>674</v>
          </cell>
          <cell r="AJ67" t="str">
            <v>21977EJ</v>
          </cell>
          <cell r="AK67" t="str">
            <v>21977ER</v>
          </cell>
          <cell r="AL67">
            <v>0</v>
          </cell>
          <cell r="AO67">
            <v>6</v>
          </cell>
          <cell r="AP67">
            <v>2</v>
          </cell>
          <cell r="AQ67">
            <v>1</v>
          </cell>
          <cell r="AR67">
            <v>9</v>
          </cell>
        </row>
        <row r="68">
          <cell r="B68" t="str">
            <v>260982J</v>
          </cell>
          <cell r="C68" t="str">
            <v>260982J</v>
          </cell>
          <cell r="D68">
            <v>1</v>
          </cell>
          <cell r="F68">
            <v>19</v>
          </cell>
          <cell r="G68">
            <v>30</v>
          </cell>
          <cell r="H68">
            <v>17</v>
          </cell>
          <cell r="I68">
            <v>13</v>
          </cell>
          <cell r="J68">
            <v>83</v>
          </cell>
          <cell r="M68" t="str">
            <v>2628C1J</v>
          </cell>
          <cell r="N68" t="str">
            <v>2628C1J</v>
          </cell>
          <cell r="O68">
            <v>39</v>
          </cell>
          <cell r="P68">
            <v>7</v>
          </cell>
          <cell r="Q68">
            <v>21</v>
          </cell>
          <cell r="R68">
            <v>31</v>
          </cell>
          <cell r="S68">
            <v>81</v>
          </cell>
          <cell r="T68">
            <v>56</v>
          </cell>
          <cell r="U68">
            <v>235</v>
          </cell>
          <cell r="X68" t="str">
            <v>260972J</v>
          </cell>
          <cell r="Y68" t="str">
            <v>260972J</v>
          </cell>
          <cell r="Z68">
            <v>23</v>
          </cell>
          <cell r="AA68">
            <v>8</v>
          </cell>
          <cell r="AB68">
            <v>12</v>
          </cell>
          <cell r="AC68">
            <v>15</v>
          </cell>
          <cell r="AD68">
            <v>5</v>
          </cell>
          <cell r="AE68">
            <v>18</v>
          </cell>
          <cell r="AF68">
            <v>81</v>
          </cell>
          <cell r="AJ68" t="str">
            <v>21977EJ</v>
          </cell>
          <cell r="AK68" t="str">
            <v>21977ES</v>
          </cell>
          <cell r="AL68">
            <v>0</v>
          </cell>
          <cell r="AR68">
            <v>0</v>
          </cell>
        </row>
        <row r="69">
          <cell r="B69" t="str">
            <v>2628C1J</v>
          </cell>
          <cell r="C69" t="str">
            <v>2628C1J</v>
          </cell>
          <cell r="D69">
            <v>125</v>
          </cell>
          <cell r="E69">
            <v>14</v>
          </cell>
          <cell r="F69">
            <v>35</v>
          </cell>
          <cell r="G69">
            <v>59</v>
          </cell>
          <cell r="H69">
            <v>88</v>
          </cell>
          <cell r="I69">
            <v>46</v>
          </cell>
          <cell r="J69">
            <v>369</v>
          </cell>
          <cell r="M69" t="str">
            <v>2628C2J</v>
          </cell>
          <cell r="N69" t="str">
            <v>2628C2J</v>
          </cell>
          <cell r="O69">
            <v>12</v>
          </cell>
          <cell r="P69">
            <v>2</v>
          </cell>
          <cell r="Q69">
            <v>0</v>
          </cell>
          <cell r="R69">
            <v>8</v>
          </cell>
          <cell r="S69">
            <v>13</v>
          </cell>
          <cell r="T69">
            <v>6</v>
          </cell>
          <cell r="U69">
            <v>41</v>
          </cell>
          <cell r="X69" t="str">
            <v>260973J</v>
          </cell>
          <cell r="Z69">
            <v>22</v>
          </cell>
          <cell r="AA69">
            <v>40</v>
          </cell>
          <cell r="AB69">
            <v>17</v>
          </cell>
          <cell r="AC69">
            <v>14</v>
          </cell>
          <cell r="AD69">
            <v>37</v>
          </cell>
          <cell r="AE69">
            <v>338</v>
          </cell>
          <cell r="AF69">
            <v>468</v>
          </cell>
          <cell r="AJ69" t="str">
            <v>21977EJ</v>
          </cell>
          <cell r="AK69" t="str">
            <v>21977ET</v>
          </cell>
          <cell r="AL69">
            <v>5</v>
          </cell>
          <cell r="AM69">
            <v>3</v>
          </cell>
          <cell r="AO69">
            <v>6</v>
          </cell>
          <cell r="AP69">
            <v>6</v>
          </cell>
          <cell r="AQ69">
            <v>1</v>
          </cell>
          <cell r="AR69">
            <v>21</v>
          </cell>
        </row>
        <row r="70">
          <cell r="B70" t="str">
            <v>2628C2J</v>
          </cell>
          <cell r="C70" t="str">
            <v>2628C2J</v>
          </cell>
          <cell r="D70">
            <v>75</v>
          </cell>
          <cell r="E70">
            <v>3</v>
          </cell>
          <cell r="F70">
            <v>30</v>
          </cell>
          <cell r="G70">
            <v>10</v>
          </cell>
          <cell r="H70">
            <v>13</v>
          </cell>
          <cell r="I70">
            <v>1</v>
          </cell>
          <cell r="J70">
            <v>132</v>
          </cell>
          <cell r="M70" t="str">
            <v>2628F1J</v>
          </cell>
          <cell r="N70" t="str">
            <v>2628F1J</v>
          </cell>
          <cell r="O70">
            <v>107</v>
          </cell>
          <cell r="P70">
            <v>3</v>
          </cell>
          <cell r="Q70">
            <v>20</v>
          </cell>
          <cell r="R70">
            <v>51</v>
          </cell>
          <cell r="S70">
            <v>91</v>
          </cell>
          <cell r="T70">
            <v>208</v>
          </cell>
          <cell r="U70">
            <v>480</v>
          </cell>
          <cell r="X70" t="str">
            <v>260973J</v>
          </cell>
          <cell r="Y70" t="str">
            <v>260973J</v>
          </cell>
          <cell r="Z70">
            <v>20</v>
          </cell>
          <cell r="AA70">
            <v>38</v>
          </cell>
          <cell r="AB70">
            <v>15</v>
          </cell>
          <cell r="AC70">
            <v>9</v>
          </cell>
          <cell r="AD70">
            <v>37</v>
          </cell>
          <cell r="AE70">
            <v>315</v>
          </cell>
          <cell r="AF70">
            <v>434</v>
          </cell>
          <cell r="AJ70" t="str">
            <v>260971J</v>
          </cell>
          <cell r="AK70" t="str">
            <v>260971J</v>
          </cell>
          <cell r="AL70">
            <v>43</v>
          </cell>
          <cell r="AM70">
            <v>10</v>
          </cell>
          <cell r="AN70">
            <v>75</v>
          </cell>
          <cell r="AO70">
            <v>26</v>
          </cell>
          <cell r="AP70">
            <v>5</v>
          </cell>
          <cell r="AQ70">
            <v>6</v>
          </cell>
          <cell r="AR70">
            <v>165</v>
          </cell>
        </row>
        <row r="71">
          <cell r="B71" t="str">
            <v>2628F1J</v>
          </cell>
          <cell r="C71" t="str">
            <v>2628F1J</v>
          </cell>
          <cell r="D71">
            <v>273</v>
          </cell>
          <cell r="E71">
            <v>41</v>
          </cell>
          <cell r="F71">
            <v>28</v>
          </cell>
          <cell r="G71">
            <v>80</v>
          </cell>
          <cell r="H71">
            <v>67</v>
          </cell>
          <cell r="I71">
            <v>129</v>
          </cell>
          <cell r="J71">
            <v>618</v>
          </cell>
          <cell r="M71" t="str">
            <v>2628F2J</v>
          </cell>
          <cell r="N71" t="str">
            <v>2628F2J</v>
          </cell>
          <cell r="O71">
            <v>63</v>
          </cell>
          <cell r="P71">
            <v>15</v>
          </cell>
          <cell r="Q71">
            <v>26</v>
          </cell>
          <cell r="R71">
            <v>16</v>
          </cell>
          <cell r="S71">
            <v>38</v>
          </cell>
          <cell r="T71">
            <v>64</v>
          </cell>
          <cell r="U71">
            <v>222</v>
          </cell>
          <cell r="X71" t="str">
            <v>260973J</v>
          </cell>
          <cell r="Y71" t="str">
            <v>26097WJ</v>
          </cell>
          <cell r="Z71">
            <v>2</v>
          </cell>
          <cell r="AA71">
            <v>2</v>
          </cell>
          <cell r="AB71">
            <v>2</v>
          </cell>
          <cell r="AC71">
            <v>5</v>
          </cell>
          <cell r="AE71">
            <v>23</v>
          </cell>
          <cell r="AF71">
            <v>34</v>
          </cell>
          <cell r="AJ71" t="str">
            <v>260972J</v>
          </cell>
          <cell r="AK71" t="str">
            <v>260972J</v>
          </cell>
          <cell r="AL71">
            <v>1</v>
          </cell>
          <cell r="AM71">
            <v>3</v>
          </cell>
          <cell r="AN71">
            <v>2</v>
          </cell>
          <cell r="AO71">
            <v>2</v>
          </cell>
          <cell r="AQ71">
            <v>1</v>
          </cell>
          <cell r="AR71">
            <v>9</v>
          </cell>
        </row>
        <row r="72">
          <cell r="B72" t="str">
            <v>2628F2J</v>
          </cell>
          <cell r="C72" t="str">
            <v>2628F2J</v>
          </cell>
          <cell r="D72">
            <v>108</v>
          </cell>
          <cell r="E72">
            <v>20</v>
          </cell>
          <cell r="F72">
            <v>50</v>
          </cell>
          <cell r="G72">
            <v>44</v>
          </cell>
          <cell r="H72">
            <v>23</v>
          </cell>
          <cell r="I72">
            <v>46</v>
          </cell>
          <cell r="J72">
            <v>291</v>
          </cell>
          <cell r="M72" t="str">
            <v>2628G1E</v>
          </cell>
          <cell r="N72" t="str">
            <v>2628G1E</v>
          </cell>
          <cell r="O72">
            <v>4</v>
          </cell>
          <cell r="T72">
            <v>1</v>
          </cell>
          <cell r="U72">
            <v>5</v>
          </cell>
          <cell r="X72" t="str">
            <v>260981J</v>
          </cell>
          <cell r="Y72" t="str">
            <v>260981J</v>
          </cell>
          <cell r="Z72">
            <v>33</v>
          </cell>
          <cell r="AA72">
            <v>24</v>
          </cell>
          <cell r="AB72">
            <v>22</v>
          </cell>
          <cell r="AC72">
            <v>58</v>
          </cell>
          <cell r="AD72">
            <v>19</v>
          </cell>
          <cell r="AE72">
            <v>89</v>
          </cell>
          <cell r="AF72">
            <v>245</v>
          </cell>
          <cell r="AJ72" t="str">
            <v>260973J</v>
          </cell>
          <cell r="AL72">
            <v>13</v>
          </cell>
          <cell r="AM72">
            <v>10</v>
          </cell>
          <cell r="AN72">
            <v>-3</v>
          </cell>
          <cell r="AO72">
            <v>1</v>
          </cell>
          <cell r="AP72">
            <v>2</v>
          </cell>
          <cell r="AQ72">
            <v>19</v>
          </cell>
          <cell r="AR72">
            <v>42</v>
          </cell>
        </row>
        <row r="73">
          <cell r="B73" t="str">
            <v>2628G1E</v>
          </cell>
          <cell r="C73" t="str">
            <v>2628G1E</v>
          </cell>
          <cell r="D73">
            <v>1</v>
          </cell>
          <cell r="J73">
            <v>1</v>
          </cell>
          <cell r="M73" t="str">
            <v>2628G1J</v>
          </cell>
          <cell r="N73" t="str">
            <v>2628G1J</v>
          </cell>
          <cell r="O73">
            <v>40</v>
          </cell>
          <cell r="P73">
            <v>4</v>
          </cell>
          <cell r="Q73">
            <v>6</v>
          </cell>
          <cell r="R73">
            <v>12</v>
          </cell>
          <cell r="S73">
            <v>-43</v>
          </cell>
          <cell r="T73">
            <v>51</v>
          </cell>
          <cell r="U73">
            <v>70</v>
          </cell>
          <cell r="X73" t="str">
            <v>260982J</v>
          </cell>
          <cell r="Y73" t="str">
            <v>260982J</v>
          </cell>
          <cell r="Z73">
            <v>32</v>
          </cell>
          <cell r="AA73">
            <v>42</v>
          </cell>
          <cell r="AB73">
            <v>18</v>
          </cell>
          <cell r="AC73">
            <v>53</v>
          </cell>
          <cell r="AD73">
            <v>30</v>
          </cell>
          <cell r="AE73">
            <v>125</v>
          </cell>
          <cell r="AF73">
            <v>300</v>
          </cell>
          <cell r="AJ73" t="str">
            <v>260973J</v>
          </cell>
          <cell r="AK73" t="str">
            <v>260973J</v>
          </cell>
          <cell r="AL73">
            <v>13</v>
          </cell>
          <cell r="AM73">
            <v>10</v>
          </cell>
          <cell r="AN73">
            <v>-2</v>
          </cell>
          <cell r="AP73">
            <v>2</v>
          </cell>
          <cell r="AQ73">
            <v>19</v>
          </cell>
          <cell r="AR73">
            <v>42</v>
          </cell>
        </row>
        <row r="74">
          <cell r="B74" t="str">
            <v>2628G1J</v>
          </cell>
          <cell r="C74" t="str">
            <v>2628G1J</v>
          </cell>
          <cell r="D74">
            <v>190</v>
          </cell>
          <cell r="E74">
            <v>23</v>
          </cell>
          <cell r="F74">
            <v>26</v>
          </cell>
          <cell r="G74">
            <v>77</v>
          </cell>
          <cell r="H74">
            <v>110</v>
          </cell>
          <cell r="I74">
            <v>58</v>
          </cell>
          <cell r="J74">
            <v>484</v>
          </cell>
          <cell r="M74" t="str">
            <v>2628G2E</v>
          </cell>
          <cell r="N74" t="str">
            <v>2628G2E</v>
          </cell>
          <cell r="O74">
            <v>0</v>
          </cell>
          <cell r="P74">
            <v>1</v>
          </cell>
          <cell r="T74">
            <v>1</v>
          </cell>
          <cell r="U74">
            <v>2</v>
          </cell>
          <cell r="X74" t="str">
            <v>260993J</v>
          </cell>
          <cell r="Y74" t="str">
            <v>260993J</v>
          </cell>
          <cell r="Z74">
            <v>55</v>
          </cell>
          <cell r="AA74">
            <v>47</v>
          </cell>
          <cell r="AB74">
            <v>26</v>
          </cell>
          <cell r="AC74">
            <v>68</v>
          </cell>
          <cell r="AD74">
            <v>135</v>
          </cell>
          <cell r="AE74">
            <v>77</v>
          </cell>
          <cell r="AF74">
            <v>408</v>
          </cell>
          <cell r="AJ74" t="str">
            <v>260973J</v>
          </cell>
          <cell r="AK74" t="str">
            <v>26097WJ</v>
          </cell>
          <cell r="AL74">
            <v>0</v>
          </cell>
          <cell r="AM74">
            <v>0</v>
          </cell>
          <cell r="AN74">
            <v>-1</v>
          </cell>
          <cell r="AO74">
            <v>1</v>
          </cell>
          <cell r="AQ74">
            <v>0</v>
          </cell>
          <cell r="AR74">
            <v>0</v>
          </cell>
        </row>
        <row r="75">
          <cell r="B75" t="str">
            <v>2628G2E</v>
          </cell>
          <cell r="C75" t="str">
            <v>2628G2E</v>
          </cell>
          <cell r="E75">
            <v>1</v>
          </cell>
          <cell r="G75">
            <v>2</v>
          </cell>
          <cell r="I75">
            <v>1</v>
          </cell>
          <cell r="J75">
            <v>4</v>
          </cell>
          <cell r="M75" t="str">
            <v>2628G2J</v>
          </cell>
          <cell r="N75" t="str">
            <v>2628G2J</v>
          </cell>
          <cell r="O75">
            <v>20</v>
          </cell>
          <cell r="P75">
            <v>5</v>
          </cell>
          <cell r="Q75">
            <v>5</v>
          </cell>
          <cell r="R75">
            <v>22</v>
          </cell>
          <cell r="S75">
            <v>19</v>
          </cell>
          <cell r="T75">
            <v>43</v>
          </cell>
          <cell r="U75">
            <v>114</v>
          </cell>
          <cell r="X75" t="str">
            <v>26099DJ</v>
          </cell>
          <cell r="Y75" t="str">
            <v>26099DJ</v>
          </cell>
          <cell r="Z75">
            <v>8</v>
          </cell>
          <cell r="AA75">
            <v>4</v>
          </cell>
          <cell r="AD75">
            <v>9</v>
          </cell>
          <cell r="AE75">
            <v>5</v>
          </cell>
          <cell r="AF75">
            <v>26</v>
          </cell>
          <cell r="AJ75" t="str">
            <v>260981J</v>
          </cell>
          <cell r="AK75" t="str">
            <v>260981J</v>
          </cell>
          <cell r="AL75">
            <v>25</v>
          </cell>
          <cell r="AM75">
            <v>211</v>
          </cell>
          <cell r="AN75">
            <v>5</v>
          </cell>
          <cell r="AO75">
            <v>8</v>
          </cell>
          <cell r="AP75">
            <v>7</v>
          </cell>
          <cell r="AQ75">
            <v>1</v>
          </cell>
          <cell r="AR75">
            <v>257</v>
          </cell>
        </row>
        <row r="76">
          <cell r="B76" t="str">
            <v>2628G2J</v>
          </cell>
          <cell r="C76" t="str">
            <v>2628G2J</v>
          </cell>
          <cell r="D76">
            <v>106</v>
          </cell>
          <cell r="E76">
            <v>14</v>
          </cell>
          <cell r="F76">
            <v>34</v>
          </cell>
          <cell r="G76">
            <v>29</v>
          </cell>
          <cell r="H76">
            <v>20</v>
          </cell>
          <cell r="I76">
            <v>27</v>
          </cell>
          <cell r="J76">
            <v>231</v>
          </cell>
          <cell r="M76" t="str">
            <v>2628J1J</v>
          </cell>
          <cell r="N76" t="str">
            <v>2628J1J</v>
          </cell>
          <cell r="O76">
            <v>209</v>
          </cell>
          <cell r="P76">
            <v>36</v>
          </cell>
          <cell r="Q76">
            <v>14</v>
          </cell>
          <cell r="R76">
            <v>126</v>
          </cell>
          <cell r="S76">
            <v>443</v>
          </cell>
          <cell r="T76">
            <v>131</v>
          </cell>
          <cell r="U76">
            <v>959</v>
          </cell>
          <cell r="X76" t="str">
            <v>26099VJ</v>
          </cell>
          <cell r="Y76" t="str">
            <v>26099VJ</v>
          </cell>
          <cell r="Z76">
            <v>5</v>
          </cell>
          <cell r="AA76">
            <v>5</v>
          </cell>
          <cell r="AB76">
            <v>3</v>
          </cell>
          <cell r="AC76">
            <v>10</v>
          </cell>
          <cell r="AD76">
            <v>26</v>
          </cell>
          <cell r="AE76">
            <v>11</v>
          </cell>
          <cell r="AF76">
            <v>60</v>
          </cell>
          <cell r="AJ76" t="str">
            <v>260982J</v>
          </cell>
          <cell r="AK76" t="str">
            <v>260982J</v>
          </cell>
          <cell r="AL76">
            <v>33</v>
          </cell>
          <cell r="AM76">
            <v>44</v>
          </cell>
          <cell r="AN76">
            <v>19</v>
          </cell>
          <cell r="AO76">
            <v>27</v>
          </cell>
          <cell r="AP76">
            <v>3</v>
          </cell>
          <cell r="AQ76">
            <v>4</v>
          </cell>
          <cell r="AR76">
            <v>130</v>
          </cell>
        </row>
        <row r="77">
          <cell r="B77" t="str">
            <v>2628J1J</v>
          </cell>
          <cell r="C77" t="str">
            <v>2628J1J</v>
          </cell>
          <cell r="D77">
            <v>939</v>
          </cell>
          <cell r="E77">
            <v>31</v>
          </cell>
          <cell r="F77">
            <v>51</v>
          </cell>
          <cell r="G77">
            <v>165</v>
          </cell>
          <cell r="H77">
            <v>481</v>
          </cell>
          <cell r="I77">
            <v>2268</v>
          </cell>
          <cell r="J77">
            <v>3935</v>
          </cell>
          <cell r="M77" t="str">
            <v>2628J2J</v>
          </cell>
          <cell r="N77" t="str">
            <v>2628J2J</v>
          </cell>
          <cell r="O77">
            <v>56</v>
          </cell>
          <cell r="P77">
            <v>14</v>
          </cell>
          <cell r="Q77">
            <v>3</v>
          </cell>
          <cell r="R77">
            <v>37</v>
          </cell>
          <cell r="S77">
            <v>84</v>
          </cell>
          <cell r="T77">
            <v>69</v>
          </cell>
          <cell r="U77">
            <v>263</v>
          </cell>
          <cell r="X77" t="str">
            <v>2628C1J</v>
          </cell>
          <cell r="Y77" t="str">
            <v>2628C1J</v>
          </cell>
          <cell r="Z77">
            <v>68</v>
          </cell>
          <cell r="AA77">
            <v>14</v>
          </cell>
          <cell r="AB77">
            <v>11</v>
          </cell>
          <cell r="AC77">
            <v>47</v>
          </cell>
          <cell r="AD77">
            <v>78</v>
          </cell>
          <cell r="AE77">
            <v>55</v>
          </cell>
          <cell r="AF77">
            <v>273</v>
          </cell>
          <cell r="AJ77" t="str">
            <v>260993J</v>
          </cell>
          <cell r="AK77" t="str">
            <v>260993J</v>
          </cell>
          <cell r="AL77">
            <v>1</v>
          </cell>
          <cell r="AM77">
            <v>12</v>
          </cell>
          <cell r="AN77">
            <v>3</v>
          </cell>
          <cell r="AO77">
            <v>46</v>
          </cell>
          <cell r="AP77">
            <v>20</v>
          </cell>
          <cell r="AQ77">
            <v>34</v>
          </cell>
          <cell r="AR77">
            <v>116</v>
          </cell>
        </row>
        <row r="78">
          <cell r="B78" t="str">
            <v>2628J2J</v>
          </cell>
          <cell r="C78" t="str">
            <v>2628J2J</v>
          </cell>
          <cell r="D78">
            <v>99</v>
          </cell>
          <cell r="E78">
            <v>30</v>
          </cell>
          <cell r="F78">
            <v>31</v>
          </cell>
          <cell r="G78">
            <v>54</v>
          </cell>
          <cell r="H78">
            <v>106</v>
          </cell>
          <cell r="I78">
            <v>52</v>
          </cell>
          <cell r="J78">
            <v>372</v>
          </cell>
          <cell r="M78" t="str">
            <v>2629H1J</v>
          </cell>
          <cell r="N78" t="str">
            <v>2629H1J</v>
          </cell>
          <cell r="O78">
            <v>32</v>
          </cell>
          <cell r="P78">
            <v>8</v>
          </cell>
          <cell r="Q78">
            <v>3</v>
          </cell>
          <cell r="R78">
            <v>28</v>
          </cell>
          <cell r="S78">
            <v>27</v>
          </cell>
          <cell r="T78">
            <v>31</v>
          </cell>
          <cell r="U78">
            <v>129</v>
          </cell>
          <cell r="X78" t="str">
            <v>2628C2J</v>
          </cell>
          <cell r="Y78" t="str">
            <v>2628C2J</v>
          </cell>
          <cell r="Z78">
            <v>31</v>
          </cell>
          <cell r="AA78">
            <v>1</v>
          </cell>
          <cell r="AB78">
            <v>6</v>
          </cell>
          <cell r="AC78">
            <v>14</v>
          </cell>
          <cell r="AD78">
            <v>5</v>
          </cell>
          <cell r="AE78">
            <v>16</v>
          </cell>
          <cell r="AF78">
            <v>73</v>
          </cell>
          <cell r="AJ78" t="str">
            <v>26099DJ</v>
          </cell>
          <cell r="AK78" t="str">
            <v>26099DJ</v>
          </cell>
          <cell r="AL78">
            <v>2</v>
          </cell>
          <cell r="AM78">
            <v>1</v>
          </cell>
          <cell r="AO78">
            <v>1</v>
          </cell>
          <cell r="AP78">
            <v>6</v>
          </cell>
          <cell r="AQ78">
            <v>1</v>
          </cell>
          <cell r="AR78">
            <v>11</v>
          </cell>
        </row>
        <row r="79">
          <cell r="B79" t="str">
            <v>2629H1J</v>
          </cell>
          <cell r="C79" t="str">
            <v>2629H1J</v>
          </cell>
          <cell r="D79">
            <v>54</v>
          </cell>
          <cell r="F79">
            <v>3</v>
          </cell>
          <cell r="G79">
            <v>33</v>
          </cell>
          <cell r="H79">
            <v>32</v>
          </cell>
          <cell r="I79">
            <v>7</v>
          </cell>
          <cell r="J79">
            <v>129</v>
          </cell>
          <cell r="M79" t="str">
            <v>2629H2J</v>
          </cell>
          <cell r="N79" t="str">
            <v>2629H2J</v>
          </cell>
          <cell r="O79">
            <v>5</v>
          </cell>
          <cell r="Q79">
            <v>5</v>
          </cell>
          <cell r="R79">
            <v>31</v>
          </cell>
          <cell r="S79">
            <v>29</v>
          </cell>
          <cell r="T79">
            <v>27</v>
          </cell>
          <cell r="U79">
            <v>97</v>
          </cell>
          <cell r="X79" t="str">
            <v>2628C7J</v>
          </cell>
          <cell r="Y79" t="str">
            <v>2628C7J</v>
          </cell>
          <cell r="Z79">
            <v>0</v>
          </cell>
          <cell r="AD79">
            <v>-30</v>
          </cell>
          <cell r="AF79">
            <v>-30</v>
          </cell>
          <cell r="AJ79" t="str">
            <v>26099VJ</v>
          </cell>
          <cell r="AK79" t="str">
            <v>26099VJ</v>
          </cell>
          <cell r="AL79">
            <v>2</v>
          </cell>
          <cell r="AM79">
            <v>5</v>
          </cell>
          <cell r="AN79">
            <v>0</v>
          </cell>
          <cell r="AO79">
            <v>23</v>
          </cell>
          <cell r="AP79">
            <v>12</v>
          </cell>
          <cell r="AQ79">
            <v>1</v>
          </cell>
          <cell r="AR79">
            <v>43</v>
          </cell>
        </row>
        <row r="80">
          <cell r="B80" t="str">
            <v>2629H2J</v>
          </cell>
          <cell r="C80" t="str">
            <v>2629H2J</v>
          </cell>
          <cell r="D80">
            <v>2</v>
          </cell>
          <cell r="E80">
            <v>0</v>
          </cell>
          <cell r="F80">
            <v>2</v>
          </cell>
          <cell r="G80">
            <v>10</v>
          </cell>
          <cell r="H80">
            <v>11</v>
          </cell>
          <cell r="I80">
            <v>19</v>
          </cell>
          <cell r="J80">
            <v>47</v>
          </cell>
          <cell r="M80" t="str">
            <v>2632I1J</v>
          </cell>
          <cell r="N80" t="str">
            <v>2632I1J</v>
          </cell>
          <cell r="O80">
            <v>24</v>
          </cell>
          <cell r="P80">
            <v>40</v>
          </cell>
          <cell r="Q80">
            <v>15</v>
          </cell>
          <cell r="R80">
            <v>104</v>
          </cell>
          <cell r="S80">
            <v>21</v>
          </cell>
          <cell r="T80">
            <v>559</v>
          </cell>
          <cell r="U80">
            <v>763</v>
          </cell>
          <cell r="X80" t="str">
            <v>2628F1J</v>
          </cell>
          <cell r="Y80" t="str">
            <v>2628F1J</v>
          </cell>
          <cell r="Z80">
            <v>134</v>
          </cell>
          <cell r="AA80">
            <v>36</v>
          </cell>
          <cell r="AB80">
            <v>10</v>
          </cell>
          <cell r="AC80">
            <v>29</v>
          </cell>
          <cell r="AD80">
            <v>76</v>
          </cell>
          <cell r="AE80">
            <v>122</v>
          </cell>
          <cell r="AF80">
            <v>407</v>
          </cell>
          <cell r="AJ80" t="str">
            <v>2628C1J</v>
          </cell>
          <cell r="AK80" t="str">
            <v>2628C1J</v>
          </cell>
          <cell r="AL80">
            <v>6</v>
          </cell>
          <cell r="AM80">
            <v>3</v>
          </cell>
          <cell r="AN80">
            <v>-18</v>
          </cell>
          <cell r="AO80">
            <v>0</v>
          </cell>
          <cell r="AP80">
            <v>12</v>
          </cell>
          <cell r="AQ80">
            <v>1</v>
          </cell>
          <cell r="AR80">
            <v>4</v>
          </cell>
        </row>
        <row r="81">
          <cell r="B81" t="str">
            <v>2632I1J</v>
          </cell>
          <cell r="C81" t="str">
            <v>2632I1J</v>
          </cell>
          <cell r="D81">
            <v>32</v>
          </cell>
          <cell r="E81">
            <v>43</v>
          </cell>
          <cell r="F81">
            <v>37</v>
          </cell>
          <cell r="G81">
            <v>111</v>
          </cell>
          <cell r="H81">
            <v>26</v>
          </cell>
          <cell r="I81">
            <v>2937</v>
          </cell>
          <cell r="J81">
            <v>4089</v>
          </cell>
          <cell r="M81" t="str">
            <v>26472AJ</v>
          </cell>
          <cell r="N81" t="str">
            <v>26472AJ</v>
          </cell>
          <cell r="O81">
            <v>13</v>
          </cell>
          <cell r="P81">
            <v>1</v>
          </cell>
          <cell r="Q81">
            <v>2</v>
          </cell>
          <cell r="R81">
            <v>6</v>
          </cell>
          <cell r="S81">
            <v>11</v>
          </cell>
          <cell r="T81">
            <v>18</v>
          </cell>
          <cell r="U81">
            <v>51</v>
          </cell>
          <cell r="X81" t="str">
            <v>2628F2J</v>
          </cell>
          <cell r="Y81" t="str">
            <v>2628F2J</v>
          </cell>
          <cell r="Z81">
            <v>57</v>
          </cell>
          <cell r="AA81">
            <v>14</v>
          </cell>
          <cell r="AB81">
            <v>14</v>
          </cell>
          <cell r="AC81">
            <v>47</v>
          </cell>
          <cell r="AD81">
            <v>26</v>
          </cell>
          <cell r="AE81">
            <v>64</v>
          </cell>
          <cell r="AF81">
            <v>222</v>
          </cell>
          <cell r="AJ81" t="str">
            <v>2628C2J</v>
          </cell>
          <cell r="AK81" t="str">
            <v>2628C2J</v>
          </cell>
          <cell r="AL81">
            <v>19</v>
          </cell>
          <cell r="AN81">
            <v>0</v>
          </cell>
          <cell r="AO81">
            <v>5</v>
          </cell>
          <cell r="AP81">
            <v>1</v>
          </cell>
          <cell r="AQ81">
            <v>1</v>
          </cell>
          <cell r="AR81">
            <v>26</v>
          </cell>
        </row>
        <row r="82">
          <cell r="B82" t="str">
            <v>26472AJ</v>
          </cell>
          <cell r="C82" t="str">
            <v>26472AJ</v>
          </cell>
          <cell r="D82">
            <v>151</v>
          </cell>
          <cell r="E82">
            <v>18</v>
          </cell>
          <cell r="F82">
            <v>14</v>
          </cell>
          <cell r="G82">
            <v>30</v>
          </cell>
          <cell r="H82">
            <v>20</v>
          </cell>
          <cell r="I82">
            <v>47</v>
          </cell>
          <cell r="J82">
            <v>280</v>
          </cell>
          <cell r="M82" t="str">
            <v>26474AJ</v>
          </cell>
          <cell r="O82">
            <v>24</v>
          </cell>
          <cell r="P82">
            <v>15</v>
          </cell>
          <cell r="Q82">
            <v>4</v>
          </cell>
          <cell r="R82">
            <v>14</v>
          </cell>
          <cell r="S82">
            <v>31</v>
          </cell>
          <cell r="T82">
            <v>42</v>
          </cell>
          <cell r="U82">
            <v>130</v>
          </cell>
          <cell r="X82" t="str">
            <v>2628F7J</v>
          </cell>
          <cell r="Y82" t="str">
            <v>2628F7J</v>
          </cell>
          <cell r="Z82">
            <v>1</v>
          </cell>
          <cell r="AB82">
            <v>0</v>
          </cell>
          <cell r="AC82">
            <v>1</v>
          </cell>
          <cell r="AD82">
            <v>9</v>
          </cell>
          <cell r="AE82">
            <v>3</v>
          </cell>
          <cell r="AF82">
            <v>14</v>
          </cell>
          <cell r="AJ82" t="str">
            <v>2628C7J</v>
          </cell>
          <cell r="AK82" t="str">
            <v>2628C7J</v>
          </cell>
          <cell r="AL82">
            <v>15</v>
          </cell>
          <cell r="AM82">
            <v>2</v>
          </cell>
          <cell r="AO82">
            <v>19</v>
          </cell>
          <cell r="AQ82">
            <v>5</v>
          </cell>
          <cell r="AR82">
            <v>41</v>
          </cell>
        </row>
        <row r="83">
          <cell r="B83" t="str">
            <v>26474AJ</v>
          </cell>
          <cell r="C83" t="str">
            <v>26474AJ</v>
          </cell>
          <cell r="D83">
            <v>115</v>
          </cell>
          <cell r="E83">
            <v>15</v>
          </cell>
          <cell r="F83">
            <v>13</v>
          </cell>
          <cell r="G83">
            <v>37</v>
          </cell>
          <cell r="H83">
            <v>49</v>
          </cell>
          <cell r="I83">
            <v>44</v>
          </cell>
          <cell r="J83">
            <v>279</v>
          </cell>
          <cell r="M83" t="str">
            <v>26474AJ</v>
          </cell>
          <cell r="N83" t="str">
            <v>26474AE</v>
          </cell>
          <cell r="O83">
            <v>1</v>
          </cell>
          <cell r="T83">
            <v>1</v>
          </cell>
          <cell r="U83">
            <v>2</v>
          </cell>
          <cell r="X83" t="str">
            <v>2628G1E</v>
          </cell>
          <cell r="Y83" t="str">
            <v>2628G1E</v>
          </cell>
          <cell r="Z83">
            <v>4</v>
          </cell>
          <cell r="AE83">
            <v>1</v>
          </cell>
          <cell r="AF83">
            <v>5</v>
          </cell>
          <cell r="AJ83" t="str">
            <v>2628F1J</v>
          </cell>
          <cell r="AK83" t="str">
            <v>2628F1J</v>
          </cell>
          <cell r="AL83">
            <v>15</v>
          </cell>
          <cell r="AM83">
            <v>1</v>
          </cell>
          <cell r="AN83">
            <v>3</v>
          </cell>
          <cell r="AO83">
            <v>0</v>
          </cell>
          <cell r="AP83">
            <v>5</v>
          </cell>
          <cell r="AQ83">
            <v>10</v>
          </cell>
          <cell r="AR83">
            <v>34</v>
          </cell>
        </row>
        <row r="84">
          <cell r="B84" t="str">
            <v>26475AJ</v>
          </cell>
          <cell r="C84" t="str">
            <v>26475AJ</v>
          </cell>
          <cell r="D84">
            <v>54</v>
          </cell>
          <cell r="E84">
            <v>5</v>
          </cell>
          <cell r="F84">
            <v>14</v>
          </cell>
          <cell r="G84">
            <v>36</v>
          </cell>
          <cell r="H84">
            <v>15</v>
          </cell>
          <cell r="I84">
            <v>55</v>
          </cell>
          <cell r="J84">
            <v>179</v>
          </cell>
          <cell r="M84" t="str">
            <v>26474AJ</v>
          </cell>
          <cell r="N84" t="str">
            <v>26474AJ</v>
          </cell>
          <cell r="O84">
            <v>23</v>
          </cell>
          <cell r="P84">
            <v>15</v>
          </cell>
          <cell r="Q84">
            <v>4</v>
          </cell>
          <cell r="R84">
            <v>14</v>
          </cell>
          <cell r="S84">
            <v>31</v>
          </cell>
          <cell r="T84">
            <v>41</v>
          </cell>
          <cell r="U84">
            <v>128</v>
          </cell>
          <cell r="X84" t="str">
            <v>2628G1J</v>
          </cell>
          <cell r="Y84" t="str">
            <v>2628G1J</v>
          </cell>
          <cell r="Z84">
            <v>61</v>
          </cell>
          <cell r="AA84">
            <v>10</v>
          </cell>
          <cell r="AB84">
            <v>7</v>
          </cell>
          <cell r="AC84">
            <v>34</v>
          </cell>
          <cell r="AD84">
            <v>159</v>
          </cell>
          <cell r="AE84">
            <v>88</v>
          </cell>
          <cell r="AF84">
            <v>359</v>
          </cell>
          <cell r="AJ84" t="str">
            <v>2628F2J</v>
          </cell>
          <cell r="AK84" t="str">
            <v>2628F2J</v>
          </cell>
          <cell r="AL84">
            <v>38</v>
          </cell>
          <cell r="AM84">
            <v>11</v>
          </cell>
          <cell r="AN84">
            <v>0</v>
          </cell>
          <cell r="AO84">
            <v>17</v>
          </cell>
          <cell r="AP84">
            <v>3</v>
          </cell>
          <cell r="AQ84">
            <v>12</v>
          </cell>
          <cell r="AR84">
            <v>81</v>
          </cell>
        </row>
        <row r="85">
          <cell r="B85" t="str">
            <v>26476AJ</v>
          </cell>
          <cell r="C85" t="str">
            <v>26476AJ</v>
          </cell>
          <cell r="D85">
            <v>30</v>
          </cell>
          <cell r="E85">
            <v>10</v>
          </cell>
          <cell r="F85">
            <v>12</v>
          </cell>
          <cell r="G85">
            <v>34</v>
          </cell>
          <cell r="H85">
            <v>37</v>
          </cell>
          <cell r="I85">
            <v>20</v>
          </cell>
          <cell r="J85">
            <v>143</v>
          </cell>
          <cell r="M85" t="str">
            <v>26475AJ</v>
          </cell>
          <cell r="N85" t="str">
            <v>26475AJ</v>
          </cell>
          <cell r="O85">
            <v>6</v>
          </cell>
          <cell r="P85">
            <v>5</v>
          </cell>
          <cell r="Q85">
            <v>5</v>
          </cell>
          <cell r="R85">
            <v>15</v>
          </cell>
          <cell r="S85">
            <v>4</v>
          </cell>
          <cell r="T85">
            <v>25</v>
          </cell>
          <cell r="U85">
            <v>60</v>
          </cell>
          <cell r="X85" t="str">
            <v>2628G2E</v>
          </cell>
          <cell r="Y85" t="str">
            <v>2628G2E</v>
          </cell>
          <cell r="Z85">
            <v>1</v>
          </cell>
          <cell r="AF85">
            <v>1</v>
          </cell>
          <cell r="AJ85" t="str">
            <v>2628F7J</v>
          </cell>
          <cell r="AK85" t="str">
            <v>2628F7J</v>
          </cell>
          <cell r="AL85">
            <v>97</v>
          </cell>
          <cell r="AM85">
            <v>1</v>
          </cell>
          <cell r="AN85">
            <v>1</v>
          </cell>
          <cell r="AO85">
            <v>39</v>
          </cell>
          <cell r="AP85">
            <v>12</v>
          </cell>
          <cell r="AQ85">
            <v>17</v>
          </cell>
          <cell r="AR85">
            <v>167</v>
          </cell>
        </row>
        <row r="86">
          <cell r="B86" t="str">
            <v>26478AJ</v>
          </cell>
          <cell r="C86" t="str">
            <v>26478AJ</v>
          </cell>
          <cell r="D86">
            <v>25</v>
          </cell>
          <cell r="E86">
            <v>3</v>
          </cell>
          <cell r="F86">
            <v>5</v>
          </cell>
          <cell r="G86">
            <v>32</v>
          </cell>
          <cell r="H86">
            <v>54</v>
          </cell>
          <cell r="I86">
            <v>10</v>
          </cell>
          <cell r="J86">
            <v>132</v>
          </cell>
          <cell r="M86" t="str">
            <v>26476AJ</v>
          </cell>
          <cell r="N86" t="str">
            <v>26476AJ</v>
          </cell>
          <cell r="O86">
            <v>19</v>
          </cell>
          <cell r="Q86">
            <v>12</v>
          </cell>
          <cell r="R86">
            <v>5</v>
          </cell>
          <cell r="S86">
            <v>28</v>
          </cell>
          <cell r="T86">
            <v>9</v>
          </cell>
          <cell r="U86">
            <v>73</v>
          </cell>
          <cell r="X86" t="str">
            <v>2628G2J</v>
          </cell>
          <cell r="Y86" t="str">
            <v>2628G2J</v>
          </cell>
          <cell r="Z86">
            <v>42</v>
          </cell>
          <cell r="AA86">
            <v>4</v>
          </cell>
          <cell r="AB86">
            <v>4</v>
          </cell>
          <cell r="AC86">
            <v>23</v>
          </cell>
          <cell r="AD86">
            <v>20</v>
          </cell>
          <cell r="AE86">
            <v>65</v>
          </cell>
          <cell r="AF86">
            <v>158</v>
          </cell>
          <cell r="AJ86" t="str">
            <v>2628G1E</v>
          </cell>
          <cell r="AK86" t="str">
            <v>2628G1E</v>
          </cell>
          <cell r="AL86">
            <v>1</v>
          </cell>
          <cell r="AN86">
            <v>0</v>
          </cell>
          <cell r="AO86">
            <v>2</v>
          </cell>
          <cell r="AR86">
            <v>3</v>
          </cell>
        </row>
        <row r="87">
          <cell r="B87" t="str">
            <v>26479AJ</v>
          </cell>
          <cell r="C87" t="str">
            <v>26479AJ</v>
          </cell>
          <cell r="D87">
            <v>60</v>
          </cell>
          <cell r="E87">
            <v>5</v>
          </cell>
          <cell r="F87">
            <v>15</v>
          </cell>
          <cell r="G87">
            <v>30</v>
          </cell>
          <cell r="H87">
            <v>35</v>
          </cell>
          <cell r="I87">
            <v>32</v>
          </cell>
          <cell r="J87">
            <v>179</v>
          </cell>
          <cell r="M87" t="str">
            <v>26478AJ</v>
          </cell>
          <cell r="O87">
            <v>31</v>
          </cell>
          <cell r="P87">
            <v>4</v>
          </cell>
          <cell r="Q87">
            <v>6</v>
          </cell>
          <cell r="R87">
            <v>17</v>
          </cell>
          <cell r="S87">
            <v>34</v>
          </cell>
          <cell r="T87">
            <v>32</v>
          </cell>
          <cell r="U87">
            <v>124</v>
          </cell>
          <cell r="X87" t="str">
            <v>2628IAJ</v>
          </cell>
          <cell r="Y87" t="str">
            <v>2628IAJ</v>
          </cell>
          <cell r="Z87">
            <v>50</v>
          </cell>
          <cell r="AA87">
            <v>54</v>
          </cell>
          <cell r="AB87">
            <v>13</v>
          </cell>
          <cell r="AC87">
            <v>26</v>
          </cell>
          <cell r="AD87">
            <v>172</v>
          </cell>
          <cell r="AE87">
            <v>50</v>
          </cell>
          <cell r="AF87">
            <v>365</v>
          </cell>
          <cell r="AJ87" t="str">
            <v>2628G1J</v>
          </cell>
          <cell r="AK87" t="str">
            <v>2628G1J</v>
          </cell>
          <cell r="AL87">
            <v>20</v>
          </cell>
          <cell r="AM87">
            <v>6</v>
          </cell>
          <cell r="AN87">
            <v>-1</v>
          </cell>
          <cell r="AO87">
            <v>18</v>
          </cell>
          <cell r="AP87">
            <v>9</v>
          </cell>
          <cell r="AQ87">
            <v>10</v>
          </cell>
          <cell r="AR87">
            <v>62</v>
          </cell>
        </row>
        <row r="88">
          <cell r="B88" t="str">
            <v>266123J</v>
          </cell>
          <cell r="D88">
            <v>40</v>
          </cell>
          <cell r="E88">
            <v>0</v>
          </cell>
          <cell r="F88">
            <v>178</v>
          </cell>
          <cell r="G88">
            <v>70</v>
          </cell>
          <cell r="H88">
            <v>46</v>
          </cell>
          <cell r="I88">
            <v>720</v>
          </cell>
          <cell r="J88">
            <v>2664</v>
          </cell>
          <cell r="M88" t="str">
            <v>26478AJ</v>
          </cell>
          <cell r="N88" t="str">
            <v>26478AE</v>
          </cell>
          <cell r="O88">
            <v>0</v>
          </cell>
          <cell r="U88">
            <v>0</v>
          </cell>
          <cell r="X88" t="str">
            <v>2628J1J</v>
          </cell>
          <cell r="Y88" t="str">
            <v>2628J1J</v>
          </cell>
          <cell r="Z88">
            <v>370</v>
          </cell>
          <cell r="AA88">
            <v>18</v>
          </cell>
          <cell r="AB88">
            <v>16</v>
          </cell>
          <cell r="AC88">
            <v>152</v>
          </cell>
          <cell r="AD88">
            <v>658</v>
          </cell>
          <cell r="AE88">
            <v>407</v>
          </cell>
          <cell r="AF88">
            <v>1621</v>
          </cell>
          <cell r="AJ88" t="str">
            <v>2628G2E</v>
          </cell>
          <cell r="AK88" t="str">
            <v>2628G2E</v>
          </cell>
          <cell r="AO88">
            <v>0</v>
          </cell>
          <cell r="AR88">
            <v>0</v>
          </cell>
        </row>
        <row r="89">
          <cell r="B89" t="str">
            <v>266123J</v>
          </cell>
          <cell r="C89" t="str">
            <v>266123J</v>
          </cell>
          <cell r="D89">
            <v>32</v>
          </cell>
          <cell r="E89">
            <v>0</v>
          </cell>
          <cell r="F89">
            <v>178</v>
          </cell>
          <cell r="G89">
            <v>51</v>
          </cell>
          <cell r="H89">
            <v>-9</v>
          </cell>
          <cell r="I89">
            <v>706</v>
          </cell>
          <cell r="J89">
            <v>2476</v>
          </cell>
          <cell r="M89" t="str">
            <v>26478AJ</v>
          </cell>
          <cell r="N89" t="str">
            <v>26478AJ</v>
          </cell>
          <cell r="O89">
            <v>31</v>
          </cell>
          <cell r="P89">
            <v>4</v>
          </cell>
          <cell r="Q89">
            <v>6</v>
          </cell>
          <cell r="R89">
            <v>17</v>
          </cell>
          <cell r="S89">
            <v>34</v>
          </cell>
          <cell r="T89">
            <v>32</v>
          </cell>
          <cell r="U89">
            <v>124</v>
          </cell>
          <cell r="X89" t="str">
            <v>2628J2J</v>
          </cell>
          <cell r="Y89" t="str">
            <v>2628J2J</v>
          </cell>
          <cell r="Z89">
            <v>42</v>
          </cell>
          <cell r="AA89">
            <v>27</v>
          </cell>
          <cell r="AB89">
            <v>17</v>
          </cell>
          <cell r="AC89">
            <v>92</v>
          </cell>
          <cell r="AD89">
            <v>41</v>
          </cell>
          <cell r="AE89">
            <v>97</v>
          </cell>
          <cell r="AF89">
            <v>316</v>
          </cell>
          <cell r="AJ89" t="str">
            <v>2628G2J</v>
          </cell>
          <cell r="AK89" t="str">
            <v>2628G2J</v>
          </cell>
          <cell r="AL89">
            <v>5</v>
          </cell>
          <cell r="AM89">
            <v>2</v>
          </cell>
          <cell r="AN89">
            <v>-1</v>
          </cell>
          <cell r="AO89">
            <v>20</v>
          </cell>
          <cell r="AP89">
            <v>10</v>
          </cell>
          <cell r="AQ89">
            <v>8</v>
          </cell>
          <cell r="AR89">
            <v>44</v>
          </cell>
        </row>
        <row r="90">
          <cell r="B90" t="str">
            <v>266123J</v>
          </cell>
          <cell r="C90" t="str">
            <v>26612WJ</v>
          </cell>
          <cell r="D90">
            <v>8</v>
          </cell>
          <cell r="G90">
            <v>19</v>
          </cell>
          <cell r="H90">
            <v>55</v>
          </cell>
          <cell r="I90">
            <v>14</v>
          </cell>
          <cell r="J90">
            <v>188</v>
          </cell>
          <cell r="M90" t="str">
            <v>26479AJ</v>
          </cell>
          <cell r="N90" t="str">
            <v>26479AJ</v>
          </cell>
          <cell r="O90">
            <v>40</v>
          </cell>
          <cell r="P90">
            <v>6</v>
          </cell>
          <cell r="Q90">
            <v>15</v>
          </cell>
          <cell r="R90">
            <v>24</v>
          </cell>
          <cell r="S90">
            <v>21</v>
          </cell>
          <cell r="T90">
            <v>27</v>
          </cell>
          <cell r="U90">
            <v>133</v>
          </cell>
          <cell r="X90" t="str">
            <v>2628J7J</v>
          </cell>
          <cell r="Y90" t="str">
            <v>2628J7J</v>
          </cell>
          <cell r="Z90">
            <v>0</v>
          </cell>
          <cell r="AA90">
            <v>3</v>
          </cell>
          <cell r="AC90">
            <v>29</v>
          </cell>
          <cell r="AD90">
            <v>13</v>
          </cell>
          <cell r="AE90">
            <v>3</v>
          </cell>
          <cell r="AF90">
            <v>48</v>
          </cell>
          <cell r="AJ90" t="str">
            <v>2628IAJ</v>
          </cell>
          <cell r="AK90" t="str">
            <v>2628IAJ</v>
          </cell>
          <cell r="AL90">
            <v>27</v>
          </cell>
          <cell r="AM90">
            <v>28</v>
          </cell>
          <cell r="AN90">
            <v>-9</v>
          </cell>
          <cell r="AO90">
            <v>33</v>
          </cell>
          <cell r="AP90">
            <v>46</v>
          </cell>
          <cell r="AQ90">
            <v>4</v>
          </cell>
          <cell r="AR90">
            <v>129</v>
          </cell>
        </row>
        <row r="91">
          <cell r="B91" t="str">
            <v>266124J</v>
          </cell>
          <cell r="C91" t="str">
            <v>266124J</v>
          </cell>
          <cell r="D91">
            <v>153</v>
          </cell>
          <cell r="E91">
            <v>78</v>
          </cell>
          <cell r="F91">
            <v>52</v>
          </cell>
          <cell r="G91">
            <v>181</v>
          </cell>
          <cell r="H91">
            <v>3</v>
          </cell>
          <cell r="I91">
            <v>113</v>
          </cell>
          <cell r="J91">
            <v>580</v>
          </cell>
          <cell r="M91" t="str">
            <v>266123J</v>
          </cell>
          <cell r="O91">
            <v>25</v>
          </cell>
          <cell r="P91">
            <v>0</v>
          </cell>
          <cell r="Q91">
            <v>11</v>
          </cell>
          <cell r="R91">
            <v>24</v>
          </cell>
          <cell r="S91">
            <v>0</v>
          </cell>
          <cell r="T91">
            <v>93</v>
          </cell>
          <cell r="U91">
            <v>153</v>
          </cell>
          <cell r="X91" t="str">
            <v>2629H1J</v>
          </cell>
          <cell r="Y91" t="str">
            <v>2629H1J</v>
          </cell>
          <cell r="Z91">
            <v>20</v>
          </cell>
          <cell r="AA91">
            <v>2</v>
          </cell>
          <cell r="AB91">
            <v>1</v>
          </cell>
          <cell r="AC91">
            <v>29</v>
          </cell>
          <cell r="AD91">
            <v>18</v>
          </cell>
          <cell r="AE91">
            <v>46</v>
          </cell>
          <cell r="AF91">
            <v>116</v>
          </cell>
          <cell r="AJ91" t="str">
            <v>2628J1J</v>
          </cell>
          <cell r="AK91" t="str">
            <v>2628J1J</v>
          </cell>
          <cell r="AL91">
            <v>55</v>
          </cell>
          <cell r="AM91">
            <v>5</v>
          </cell>
          <cell r="AN91">
            <v>0</v>
          </cell>
          <cell r="AO91">
            <v>10</v>
          </cell>
          <cell r="AP91">
            <v>51</v>
          </cell>
          <cell r="AQ91">
            <v>147</v>
          </cell>
          <cell r="AR91">
            <v>268</v>
          </cell>
        </row>
        <row r="92">
          <cell r="B92" t="str">
            <v>266125J</v>
          </cell>
          <cell r="C92" t="str">
            <v>266125J</v>
          </cell>
          <cell r="D92">
            <v>267</v>
          </cell>
          <cell r="E92">
            <v>7</v>
          </cell>
          <cell r="F92">
            <v>48</v>
          </cell>
          <cell r="G92">
            <v>40</v>
          </cell>
          <cell r="H92">
            <v>5</v>
          </cell>
          <cell r="I92">
            <v>0</v>
          </cell>
          <cell r="J92">
            <v>369</v>
          </cell>
          <cell r="M92" t="str">
            <v>266123J</v>
          </cell>
          <cell r="N92" t="str">
            <v>266123J</v>
          </cell>
          <cell r="O92">
            <v>23</v>
          </cell>
          <cell r="Q92">
            <v>11</v>
          </cell>
          <cell r="R92">
            <v>23</v>
          </cell>
          <cell r="S92">
            <v>-3</v>
          </cell>
          <cell r="T92">
            <v>79</v>
          </cell>
          <cell r="U92">
            <v>133</v>
          </cell>
          <cell r="X92" t="str">
            <v>2629H2J</v>
          </cell>
          <cell r="Y92" t="str">
            <v>2629H2J</v>
          </cell>
          <cell r="Z92">
            <v>81</v>
          </cell>
          <cell r="AA92">
            <v>12</v>
          </cell>
          <cell r="AB92">
            <v>11</v>
          </cell>
          <cell r="AC92">
            <v>30</v>
          </cell>
          <cell r="AD92">
            <v>17</v>
          </cell>
          <cell r="AE92">
            <v>57</v>
          </cell>
          <cell r="AF92">
            <v>208</v>
          </cell>
          <cell r="AJ92" t="str">
            <v>2628J2J</v>
          </cell>
          <cell r="AK92" t="str">
            <v>2628J2J</v>
          </cell>
          <cell r="AL92">
            <v>28</v>
          </cell>
          <cell r="AM92">
            <v>6</v>
          </cell>
          <cell r="AN92">
            <v>1</v>
          </cell>
          <cell r="AO92">
            <v>46</v>
          </cell>
          <cell r="AP92">
            <v>12</v>
          </cell>
          <cell r="AQ92">
            <v>19</v>
          </cell>
          <cell r="AR92">
            <v>112</v>
          </cell>
        </row>
        <row r="93">
          <cell r="B93" t="str">
            <v>26612CJ</v>
          </cell>
          <cell r="C93" t="str">
            <v>26612CJ</v>
          </cell>
          <cell r="D93">
            <v>5</v>
          </cell>
          <cell r="E93">
            <v>91</v>
          </cell>
          <cell r="F93">
            <v>20</v>
          </cell>
          <cell r="G93">
            <v>57</v>
          </cell>
          <cell r="H93">
            <v>191</v>
          </cell>
          <cell r="I93">
            <v>350</v>
          </cell>
          <cell r="J93">
            <v>1221</v>
          </cell>
          <cell r="M93" t="str">
            <v>266123J</v>
          </cell>
          <cell r="N93" t="str">
            <v>26612WJ</v>
          </cell>
          <cell r="O93">
            <v>2</v>
          </cell>
          <cell r="R93">
            <v>1</v>
          </cell>
          <cell r="S93">
            <v>3</v>
          </cell>
          <cell r="T93">
            <v>14</v>
          </cell>
          <cell r="U93">
            <v>20</v>
          </cell>
          <cell r="X93" t="str">
            <v>2629H7J</v>
          </cell>
          <cell r="Y93" t="str">
            <v>2629H7J</v>
          </cell>
          <cell r="Z93">
            <v>0</v>
          </cell>
          <cell r="AB93">
            <v>1</v>
          </cell>
          <cell r="AD93">
            <v>3</v>
          </cell>
          <cell r="AE93">
            <v>2</v>
          </cell>
          <cell r="AF93">
            <v>6</v>
          </cell>
          <cell r="AJ93" t="str">
            <v>2628J7J</v>
          </cell>
          <cell r="AK93" t="str">
            <v>2628J7J</v>
          </cell>
          <cell r="AL93">
            <v>31</v>
          </cell>
          <cell r="AM93">
            <v>3</v>
          </cell>
          <cell r="AN93">
            <v>2</v>
          </cell>
          <cell r="AO93">
            <v>51</v>
          </cell>
          <cell r="AP93">
            <v>30</v>
          </cell>
          <cell r="AQ93">
            <v>8</v>
          </cell>
          <cell r="AR93">
            <v>125</v>
          </cell>
        </row>
        <row r="94">
          <cell r="B94" t="str">
            <v>26612DJ</v>
          </cell>
          <cell r="C94" t="str">
            <v>26612DJ</v>
          </cell>
          <cell r="D94">
            <v>1</v>
          </cell>
          <cell r="F94">
            <v>1</v>
          </cell>
          <cell r="G94">
            <v>50</v>
          </cell>
          <cell r="J94">
            <v>126</v>
          </cell>
          <cell r="M94" t="str">
            <v>266124J</v>
          </cell>
          <cell r="N94" t="str">
            <v>266124J</v>
          </cell>
          <cell r="O94">
            <v>83</v>
          </cell>
          <cell r="P94">
            <v>42</v>
          </cell>
          <cell r="Q94">
            <v>37</v>
          </cell>
          <cell r="R94">
            <v>100</v>
          </cell>
          <cell r="S94">
            <v>42</v>
          </cell>
          <cell r="T94">
            <v>67</v>
          </cell>
          <cell r="U94">
            <v>371</v>
          </cell>
          <cell r="X94" t="str">
            <v>2632I1J</v>
          </cell>
          <cell r="Y94" t="str">
            <v>2632I1J</v>
          </cell>
          <cell r="Z94">
            <v>25</v>
          </cell>
          <cell r="AA94">
            <v>28</v>
          </cell>
          <cell r="AB94">
            <v>15</v>
          </cell>
          <cell r="AC94">
            <v>7</v>
          </cell>
          <cell r="AD94">
            <v>-3</v>
          </cell>
          <cell r="AE94">
            <v>1289</v>
          </cell>
          <cell r="AF94">
            <v>1361</v>
          </cell>
          <cell r="AJ94" t="str">
            <v>2629H1J</v>
          </cell>
          <cell r="AK94" t="str">
            <v>2629H1J</v>
          </cell>
          <cell r="AL94">
            <v>1</v>
          </cell>
          <cell r="AN94">
            <v>-1</v>
          </cell>
          <cell r="AO94">
            <v>0</v>
          </cell>
          <cell r="AP94">
            <v>2</v>
          </cell>
          <cell r="AQ94">
            <v>2</v>
          </cell>
          <cell r="AR94">
            <v>4</v>
          </cell>
        </row>
        <row r="95">
          <cell r="B95" t="str">
            <v>266234J</v>
          </cell>
          <cell r="D95">
            <v>105</v>
          </cell>
          <cell r="E95">
            <v>53</v>
          </cell>
          <cell r="F95">
            <v>65</v>
          </cell>
          <cell r="G95">
            <v>134</v>
          </cell>
          <cell r="H95">
            <v>148</v>
          </cell>
          <cell r="I95">
            <v>262</v>
          </cell>
          <cell r="J95">
            <v>778</v>
          </cell>
          <cell r="M95" t="str">
            <v>266125J</v>
          </cell>
          <cell r="N95" t="str">
            <v>266125J</v>
          </cell>
          <cell r="O95">
            <v>13</v>
          </cell>
          <cell r="P95">
            <v>28</v>
          </cell>
          <cell r="Q95">
            <v>11</v>
          </cell>
          <cell r="R95">
            <v>18</v>
          </cell>
          <cell r="S95">
            <v>8</v>
          </cell>
          <cell r="T95">
            <v>26</v>
          </cell>
          <cell r="U95">
            <v>104</v>
          </cell>
          <cell r="X95" t="str">
            <v>26472AJ</v>
          </cell>
          <cell r="Y95" t="str">
            <v>26472AJ</v>
          </cell>
          <cell r="Z95">
            <v>28</v>
          </cell>
          <cell r="AA95">
            <v>1</v>
          </cell>
          <cell r="AB95">
            <v>2</v>
          </cell>
          <cell r="AC95">
            <v>13</v>
          </cell>
          <cell r="AD95">
            <v>7</v>
          </cell>
          <cell r="AE95">
            <v>70</v>
          </cell>
          <cell r="AF95">
            <v>121</v>
          </cell>
          <cell r="AJ95" t="str">
            <v>2629H2J</v>
          </cell>
          <cell r="AK95" t="str">
            <v>2629H2J</v>
          </cell>
          <cell r="AL95">
            <v>25</v>
          </cell>
          <cell r="AM95">
            <v>5</v>
          </cell>
          <cell r="AN95">
            <v>-3</v>
          </cell>
          <cell r="AO95">
            <v>11</v>
          </cell>
          <cell r="AP95">
            <v>4</v>
          </cell>
          <cell r="AQ95">
            <v>8</v>
          </cell>
          <cell r="AR95">
            <v>50</v>
          </cell>
        </row>
        <row r="96">
          <cell r="B96" t="str">
            <v>266234J</v>
          </cell>
          <cell r="C96" t="str">
            <v>266234E</v>
          </cell>
          <cell r="E96">
            <v>0</v>
          </cell>
          <cell r="G96">
            <v>2</v>
          </cell>
          <cell r="J96">
            <v>2</v>
          </cell>
          <cell r="M96" t="str">
            <v>26612CJ</v>
          </cell>
          <cell r="N96" t="str">
            <v>26612CJ</v>
          </cell>
          <cell r="O96">
            <v>12</v>
          </cell>
          <cell r="P96">
            <v>23</v>
          </cell>
          <cell r="Q96">
            <v>9</v>
          </cell>
          <cell r="R96">
            <v>17</v>
          </cell>
          <cell r="S96">
            <v>204</v>
          </cell>
          <cell r="T96">
            <v>25</v>
          </cell>
          <cell r="U96">
            <v>290</v>
          </cell>
          <cell r="X96" t="str">
            <v>26474AJ</v>
          </cell>
          <cell r="Y96" t="str">
            <v>26474AJ</v>
          </cell>
          <cell r="Z96">
            <v>81</v>
          </cell>
          <cell r="AA96">
            <v>5</v>
          </cell>
          <cell r="AB96">
            <v>4</v>
          </cell>
          <cell r="AC96">
            <v>22</v>
          </cell>
          <cell r="AD96">
            <v>25</v>
          </cell>
          <cell r="AE96">
            <v>45</v>
          </cell>
          <cell r="AF96">
            <v>182</v>
          </cell>
          <cell r="AJ96" t="str">
            <v>2629H7J</v>
          </cell>
          <cell r="AK96" t="str">
            <v>2629H7J</v>
          </cell>
          <cell r="AL96">
            <v>2</v>
          </cell>
          <cell r="AM96">
            <v>3</v>
          </cell>
          <cell r="AN96">
            <v>-1</v>
          </cell>
          <cell r="AO96">
            <v>5</v>
          </cell>
          <cell r="AP96">
            <v>4</v>
          </cell>
          <cell r="AQ96">
            <v>2</v>
          </cell>
          <cell r="AR96">
            <v>15</v>
          </cell>
        </row>
        <row r="97">
          <cell r="B97" t="str">
            <v>266234J</v>
          </cell>
          <cell r="C97" t="str">
            <v>266234J</v>
          </cell>
          <cell r="D97">
            <v>105</v>
          </cell>
          <cell r="E97">
            <v>53</v>
          </cell>
          <cell r="F97">
            <v>65</v>
          </cell>
          <cell r="G97">
            <v>132</v>
          </cell>
          <cell r="H97">
            <v>148</v>
          </cell>
          <cell r="I97">
            <v>262</v>
          </cell>
          <cell r="J97">
            <v>776</v>
          </cell>
          <cell r="M97" t="str">
            <v>26612DJ</v>
          </cell>
          <cell r="N97" t="str">
            <v>26612DJ</v>
          </cell>
          <cell r="O97">
            <v>1</v>
          </cell>
          <cell r="P97">
            <v>3</v>
          </cell>
          <cell r="Q97">
            <v>1</v>
          </cell>
          <cell r="R97">
            <v>19</v>
          </cell>
          <cell r="U97">
            <v>24</v>
          </cell>
          <cell r="X97" t="str">
            <v>26475AJ</v>
          </cell>
          <cell r="Y97" t="str">
            <v>26475AJ</v>
          </cell>
          <cell r="Z97">
            <v>24</v>
          </cell>
          <cell r="AA97">
            <v>2</v>
          </cell>
          <cell r="AB97">
            <v>2</v>
          </cell>
          <cell r="AC97">
            <v>6</v>
          </cell>
          <cell r="AD97">
            <v>14</v>
          </cell>
          <cell r="AE97">
            <v>17</v>
          </cell>
          <cell r="AF97">
            <v>65</v>
          </cell>
          <cell r="AJ97" t="str">
            <v>2632I1J</v>
          </cell>
          <cell r="AK97" t="str">
            <v>2632I1J</v>
          </cell>
          <cell r="AL97">
            <v>2</v>
          </cell>
          <cell r="AM97">
            <v>0</v>
          </cell>
          <cell r="AN97">
            <v>1</v>
          </cell>
          <cell r="AQ97">
            <v>156</v>
          </cell>
          <cell r="AR97">
            <v>159</v>
          </cell>
        </row>
        <row r="98">
          <cell r="B98" t="str">
            <v>266235J</v>
          </cell>
          <cell r="C98" t="str">
            <v>266235J</v>
          </cell>
          <cell r="D98">
            <v>100</v>
          </cell>
          <cell r="E98">
            <v>100</v>
          </cell>
          <cell r="F98">
            <v>99</v>
          </cell>
          <cell r="G98">
            <v>108</v>
          </cell>
          <cell r="H98">
            <v>59</v>
          </cell>
          <cell r="I98">
            <v>217</v>
          </cell>
          <cell r="J98">
            <v>683</v>
          </cell>
          <cell r="M98" t="str">
            <v>266234J</v>
          </cell>
          <cell r="O98">
            <v>57</v>
          </cell>
          <cell r="P98">
            <v>46</v>
          </cell>
          <cell r="Q98">
            <v>21</v>
          </cell>
          <cell r="R98">
            <v>96</v>
          </cell>
          <cell r="S98">
            <v>131</v>
          </cell>
          <cell r="T98">
            <v>136</v>
          </cell>
          <cell r="U98">
            <v>487</v>
          </cell>
          <cell r="X98" t="str">
            <v>26476AJ</v>
          </cell>
          <cell r="Y98" t="str">
            <v>26476AJ</v>
          </cell>
          <cell r="Z98">
            <v>5</v>
          </cell>
          <cell r="AA98">
            <v>17</v>
          </cell>
          <cell r="AB98">
            <v>0</v>
          </cell>
          <cell r="AC98">
            <v>15</v>
          </cell>
          <cell r="AD98">
            <v>13</v>
          </cell>
          <cell r="AE98">
            <v>19</v>
          </cell>
          <cell r="AF98">
            <v>69</v>
          </cell>
          <cell r="AJ98" t="str">
            <v>26472AJ</v>
          </cell>
          <cell r="AK98" t="str">
            <v>26472AJ</v>
          </cell>
          <cell r="AL98">
            <v>17</v>
          </cell>
          <cell r="AM98">
            <v>0</v>
          </cell>
          <cell r="AN98">
            <v>0</v>
          </cell>
          <cell r="AO98">
            <v>1</v>
          </cell>
          <cell r="AQ98">
            <v>0</v>
          </cell>
          <cell r="AR98">
            <v>18</v>
          </cell>
        </row>
        <row r="99">
          <cell r="B99" t="str">
            <v>634424J</v>
          </cell>
          <cell r="D99">
            <v>-22</v>
          </cell>
          <cell r="E99">
            <v>0</v>
          </cell>
          <cell r="F99">
            <v>0</v>
          </cell>
          <cell r="G99">
            <v>0</v>
          </cell>
          <cell r="H99">
            <v>1</v>
          </cell>
          <cell r="I99">
            <v>25</v>
          </cell>
          <cell r="J99">
            <v>11</v>
          </cell>
          <cell r="M99" t="str">
            <v>266234J</v>
          </cell>
          <cell r="N99" t="str">
            <v>266234E</v>
          </cell>
          <cell r="R99">
            <v>3</v>
          </cell>
          <cell r="U99">
            <v>3</v>
          </cell>
          <cell r="X99" t="str">
            <v>26478AJ</v>
          </cell>
          <cell r="Z99">
            <v>13</v>
          </cell>
          <cell r="AA99">
            <v>9</v>
          </cell>
          <cell r="AB99">
            <v>3</v>
          </cell>
          <cell r="AC99">
            <v>29</v>
          </cell>
          <cell r="AD99">
            <v>35</v>
          </cell>
          <cell r="AE99">
            <v>90</v>
          </cell>
          <cell r="AF99">
            <v>179</v>
          </cell>
          <cell r="AJ99" t="str">
            <v>26474AJ</v>
          </cell>
          <cell r="AK99" t="str">
            <v>26474AJ</v>
          </cell>
          <cell r="AL99">
            <v>4</v>
          </cell>
          <cell r="AM99">
            <v>1</v>
          </cell>
          <cell r="AN99">
            <v>11</v>
          </cell>
          <cell r="AO99">
            <v>9</v>
          </cell>
          <cell r="AP99">
            <v>9</v>
          </cell>
          <cell r="AQ99">
            <v>6</v>
          </cell>
          <cell r="AR99">
            <v>40</v>
          </cell>
        </row>
        <row r="100">
          <cell r="B100" t="str">
            <v>634424J</v>
          </cell>
          <cell r="C100" t="str">
            <v>634422J</v>
          </cell>
          <cell r="J100">
            <v>7</v>
          </cell>
          <cell r="M100" t="str">
            <v>266234J</v>
          </cell>
          <cell r="N100" t="str">
            <v>266234J</v>
          </cell>
          <cell r="O100">
            <v>57</v>
          </cell>
          <cell r="P100">
            <v>46</v>
          </cell>
          <cell r="Q100">
            <v>21</v>
          </cell>
          <cell r="R100">
            <v>93</v>
          </cell>
          <cell r="S100">
            <v>131</v>
          </cell>
          <cell r="T100">
            <v>136</v>
          </cell>
          <cell r="U100">
            <v>484</v>
          </cell>
          <cell r="X100" t="str">
            <v>26478AJ</v>
          </cell>
          <cell r="Y100" t="str">
            <v>26478AE</v>
          </cell>
          <cell r="Z100">
            <v>1</v>
          </cell>
          <cell r="AC100">
            <v>2</v>
          </cell>
          <cell r="AF100">
            <v>3</v>
          </cell>
          <cell r="AJ100" t="str">
            <v>26475AJ</v>
          </cell>
          <cell r="AK100" t="str">
            <v>26475AJ</v>
          </cell>
          <cell r="AL100">
            <v>4</v>
          </cell>
          <cell r="AM100">
            <v>1</v>
          </cell>
          <cell r="AN100">
            <v>0</v>
          </cell>
          <cell r="AO100">
            <v>2</v>
          </cell>
          <cell r="AP100">
            <v>1</v>
          </cell>
          <cell r="AQ100">
            <v>2</v>
          </cell>
          <cell r="AR100">
            <v>10</v>
          </cell>
        </row>
        <row r="101">
          <cell r="B101" t="str">
            <v>634424J</v>
          </cell>
          <cell r="C101" t="str">
            <v>634424J</v>
          </cell>
          <cell r="D101">
            <v>-22</v>
          </cell>
          <cell r="G101">
            <v>0</v>
          </cell>
          <cell r="I101">
            <v>21</v>
          </cell>
          <cell r="J101">
            <v>-1</v>
          </cell>
          <cell r="M101" t="str">
            <v>266235J</v>
          </cell>
          <cell r="O101">
            <v>88</v>
          </cell>
          <cell r="P101">
            <v>51</v>
          </cell>
          <cell r="Q101">
            <v>53</v>
          </cell>
          <cell r="R101">
            <v>50</v>
          </cell>
          <cell r="S101">
            <v>49</v>
          </cell>
          <cell r="T101">
            <v>110</v>
          </cell>
          <cell r="U101">
            <v>401</v>
          </cell>
          <cell r="X101" t="str">
            <v>26478AJ</v>
          </cell>
          <cell r="Y101" t="str">
            <v>26478AJ</v>
          </cell>
          <cell r="Z101">
            <v>12</v>
          </cell>
          <cell r="AA101">
            <v>9</v>
          </cell>
          <cell r="AB101">
            <v>3</v>
          </cell>
          <cell r="AC101">
            <v>27</v>
          </cell>
          <cell r="AD101">
            <v>35</v>
          </cell>
          <cell r="AE101">
            <v>90</v>
          </cell>
          <cell r="AF101">
            <v>176</v>
          </cell>
          <cell r="AJ101" t="str">
            <v>26476AJ</v>
          </cell>
          <cell r="AK101" t="str">
            <v>26476AJ</v>
          </cell>
          <cell r="AL101">
            <v>5</v>
          </cell>
          <cell r="AM101">
            <v>1</v>
          </cell>
          <cell r="AN101">
            <v>3</v>
          </cell>
          <cell r="AO101">
            <v>2</v>
          </cell>
          <cell r="AP101">
            <v>3</v>
          </cell>
          <cell r="AQ101">
            <v>3</v>
          </cell>
          <cell r="AR101">
            <v>17</v>
          </cell>
        </row>
        <row r="102">
          <cell r="B102" t="str">
            <v>634424J</v>
          </cell>
          <cell r="C102" t="str">
            <v>6344JA1</v>
          </cell>
          <cell r="H102">
            <v>1</v>
          </cell>
          <cell r="I102">
            <v>4</v>
          </cell>
          <cell r="J102">
            <v>5</v>
          </cell>
          <cell r="M102" t="str">
            <v>266235J</v>
          </cell>
          <cell r="N102" t="str">
            <v>266235E</v>
          </cell>
          <cell r="P102">
            <v>1</v>
          </cell>
          <cell r="Q102">
            <v>1</v>
          </cell>
          <cell r="R102">
            <v>4</v>
          </cell>
          <cell r="U102">
            <v>6</v>
          </cell>
          <cell r="X102" t="str">
            <v>26479AJ</v>
          </cell>
          <cell r="Y102" t="str">
            <v>26479AJ</v>
          </cell>
          <cell r="Z102">
            <v>20</v>
          </cell>
          <cell r="AA102">
            <v>4</v>
          </cell>
          <cell r="AB102">
            <v>1</v>
          </cell>
          <cell r="AC102">
            <v>33</v>
          </cell>
          <cell r="AD102">
            <v>15</v>
          </cell>
          <cell r="AE102">
            <v>82</v>
          </cell>
          <cell r="AF102">
            <v>155</v>
          </cell>
          <cell r="AJ102" t="str">
            <v>26478AJ</v>
          </cell>
          <cell r="AL102">
            <v>14</v>
          </cell>
          <cell r="AM102">
            <v>2</v>
          </cell>
          <cell r="AN102">
            <v>1</v>
          </cell>
          <cell r="AO102">
            <v>15</v>
          </cell>
          <cell r="AP102">
            <v>9</v>
          </cell>
          <cell r="AQ102">
            <v>28</v>
          </cell>
          <cell r="AR102">
            <v>69</v>
          </cell>
        </row>
        <row r="103">
          <cell r="B103" t="str">
            <v>6344JA2</v>
          </cell>
          <cell r="C103" t="str">
            <v>6344JA2</v>
          </cell>
          <cell r="D103">
            <v>6</v>
          </cell>
          <cell r="E103">
            <v>0</v>
          </cell>
          <cell r="F103">
            <v>7</v>
          </cell>
          <cell r="G103">
            <v>4</v>
          </cell>
          <cell r="H103">
            <v>-107</v>
          </cell>
          <cell r="I103">
            <v>1</v>
          </cell>
          <cell r="J103">
            <v>-89</v>
          </cell>
          <cell r="M103" t="str">
            <v>266235J</v>
          </cell>
          <cell r="N103" t="str">
            <v>266235J</v>
          </cell>
          <cell r="O103">
            <v>88</v>
          </cell>
          <cell r="P103">
            <v>50</v>
          </cell>
          <cell r="Q103">
            <v>52</v>
          </cell>
          <cell r="R103">
            <v>46</v>
          </cell>
          <cell r="S103">
            <v>49</v>
          </cell>
          <cell r="T103">
            <v>110</v>
          </cell>
          <cell r="U103">
            <v>395</v>
          </cell>
          <cell r="X103" t="str">
            <v>2647G2J</v>
          </cell>
          <cell r="Y103" t="str">
            <v>2647G2J</v>
          </cell>
          <cell r="Z103">
            <v>0</v>
          </cell>
          <cell r="AD103">
            <v>5</v>
          </cell>
          <cell r="AE103">
            <v>1</v>
          </cell>
          <cell r="AF103">
            <v>6</v>
          </cell>
          <cell r="AJ103" t="str">
            <v>26478AJ</v>
          </cell>
          <cell r="AK103" t="str">
            <v>26478AE</v>
          </cell>
          <cell r="AL103">
            <v>1</v>
          </cell>
          <cell r="AR103">
            <v>1</v>
          </cell>
        </row>
        <row r="104">
          <cell r="B104" t="str">
            <v>6344JA3</v>
          </cell>
          <cell r="C104" t="str">
            <v>6344JA3</v>
          </cell>
          <cell r="D104">
            <v>56</v>
          </cell>
          <cell r="E104">
            <v>0</v>
          </cell>
          <cell r="F104">
            <v>1</v>
          </cell>
          <cell r="H104">
            <v>-127</v>
          </cell>
          <cell r="J104">
            <v>-70</v>
          </cell>
          <cell r="M104" t="str">
            <v>6266G2J</v>
          </cell>
          <cell r="O104">
            <v>0</v>
          </cell>
          <cell r="P104">
            <v>0</v>
          </cell>
          <cell r="Q104">
            <v>0</v>
          </cell>
          <cell r="R104">
            <v>0</v>
          </cell>
          <cell r="S104">
            <v>0</v>
          </cell>
          <cell r="T104">
            <v>0</v>
          </cell>
          <cell r="U104">
            <v>0</v>
          </cell>
          <cell r="X104" t="str">
            <v>266123J</v>
          </cell>
          <cell r="Z104">
            <v>4</v>
          </cell>
          <cell r="AA104">
            <v>0</v>
          </cell>
          <cell r="AB104">
            <v>39</v>
          </cell>
          <cell r="AC104">
            <v>0</v>
          </cell>
          <cell r="AD104">
            <v>-1</v>
          </cell>
          <cell r="AE104">
            <v>499</v>
          </cell>
          <cell r="AF104">
            <v>541</v>
          </cell>
          <cell r="AJ104" t="str">
            <v>26478AJ</v>
          </cell>
          <cell r="AK104" t="str">
            <v>26478AJ</v>
          </cell>
          <cell r="AL104">
            <v>13</v>
          </cell>
          <cell r="AM104">
            <v>2</v>
          </cell>
          <cell r="AN104">
            <v>1</v>
          </cell>
          <cell r="AO104">
            <v>15</v>
          </cell>
          <cell r="AP104">
            <v>9</v>
          </cell>
          <cell r="AQ104">
            <v>28</v>
          </cell>
          <cell r="AR104">
            <v>68</v>
          </cell>
        </row>
        <row r="105">
          <cell r="B105" t="str">
            <v>6565A3J</v>
          </cell>
          <cell r="C105" t="str">
            <v>6565A3J</v>
          </cell>
          <cell r="D105">
            <v>11</v>
          </cell>
          <cell r="J105">
            <v>11</v>
          </cell>
          <cell r="M105" t="str">
            <v>6266G2J</v>
          </cell>
          <cell r="N105" t="str">
            <v>6266G2J</v>
          </cell>
          <cell r="O105">
            <v>0</v>
          </cell>
          <cell r="U105">
            <v>0</v>
          </cell>
          <cell r="X105" t="str">
            <v>266123J</v>
          </cell>
          <cell r="Y105" t="str">
            <v>266123J</v>
          </cell>
          <cell r="Z105">
            <v>2</v>
          </cell>
          <cell r="AB105">
            <v>39</v>
          </cell>
          <cell r="AD105">
            <v>-1</v>
          </cell>
          <cell r="AE105">
            <v>499</v>
          </cell>
          <cell r="AF105">
            <v>539</v>
          </cell>
          <cell r="AJ105" t="str">
            <v>26479AJ</v>
          </cell>
          <cell r="AK105" t="str">
            <v>26479AJ</v>
          </cell>
          <cell r="AL105">
            <v>1</v>
          </cell>
          <cell r="AN105">
            <v>-1</v>
          </cell>
          <cell r="AO105">
            <v>13</v>
          </cell>
          <cell r="AQ105">
            <v>44</v>
          </cell>
          <cell r="AR105">
            <v>57</v>
          </cell>
        </row>
        <row r="106">
          <cell r="B106" t="str">
            <v>6565A4J</v>
          </cell>
          <cell r="C106" t="str">
            <v>6565A4J</v>
          </cell>
          <cell r="D106">
            <v>5</v>
          </cell>
          <cell r="J106">
            <v>5</v>
          </cell>
          <cell r="M106" t="str">
            <v>6266G2J</v>
          </cell>
          <cell r="N106" t="str">
            <v>6266JA1</v>
          </cell>
          <cell r="O106">
            <v>0</v>
          </cell>
          <cell r="U106">
            <v>0</v>
          </cell>
          <cell r="X106" t="str">
            <v>266123J</v>
          </cell>
          <cell r="Y106" t="str">
            <v>26612WJ</v>
          </cell>
          <cell r="Z106">
            <v>2</v>
          </cell>
          <cell r="AF106">
            <v>2</v>
          </cell>
          <cell r="AJ106" t="str">
            <v>2647G2J</v>
          </cell>
          <cell r="AK106" t="str">
            <v>2647G2J</v>
          </cell>
          <cell r="AL106">
            <v>0</v>
          </cell>
          <cell r="AM106">
            <v>1</v>
          </cell>
          <cell r="AN106">
            <v>0</v>
          </cell>
          <cell r="AO106">
            <v>0</v>
          </cell>
          <cell r="AP106">
            <v>4</v>
          </cell>
          <cell r="AQ106">
            <v>3</v>
          </cell>
          <cell r="AR106">
            <v>8</v>
          </cell>
        </row>
        <row r="107">
          <cell r="B107" t="str">
            <v>6565A5J</v>
          </cell>
          <cell r="C107" t="str">
            <v>6565A5J</v>
          </cell>
          <cell r="D107">
            <v>3</v>
          </cell>
          <cell r="H107">
            <v>16</v>
          </cell>
          <cell r="J107">
            <v>19</v>
          </cell>
          <cell r="M107" t="str">
            <v>6266G2J</v>
          </cell>
          <cell r="N107" t="str">
            <v>6266JA2</v>
          </cell>
          <cell r="O107">
            <v>0</v>
          </cell>
          <cell r="U107">
            <v>0</v>
          </cell>
          <cell r="X107" t="str">
            <v>266124J</v>
          </cell>
          <cell r="Y107" t="str">
            <v>266124J</v>
          </cell>
          <cell r="Z107">
            <v>37</v>
          </cell>
          <cell r="AA107">
            <v>36</v>
          </cell>
          <cell r="AB107">
            <v>13</v>
          </cell>
          <cell r="AC107">
            <v>78</v>
          </cell>
          <cell r="AD107">
            <v>45</v>
          </cell>
          <cell r="AE107">
            <v>55</v>
          </cell>
          <cell r="AF107">
            <v>264</v>
          </cell>
          <cell r="AJ107" t="str">
            <v>2647G5J</v>
          </cell>
          <cell r="AK107" t="str">
            <v>2647G5J</v>
          </cell>
          <cell r="AL107">
            <v>0</v>
          </cell>
          <cell r="AM107">
            <v>1</v>
          </cell>
          <cell r="AQ107">
            <v>1</v>
          </cell>
          <cell r="AR107">
            <v>2</v>
          </cell>
        </row>
        <row r="108">
          <cell r="B108" t="str">
            <v>6565B1J</v>
          </cell>
          <cell r="C108" t="str">
            <v>6565B1J</v>
          </cell>
          <cell r="D108">
            <v>0</v>
          </cell>
          <cell r="G108">
            <v>0</v>
          </cell>
          <cell r="J108">
            <v>0</v>
          </cell>
          <cell r="M108" t="str">
            <v>6266G2J</v>
          </cell>
          <cell r="N108" t="str">
            <v>6266S2J</v>
          </cell>
          <cell r="O108">
            <v>0</v>
          </cell>
          <cell r="U108">
            <v>0</v>
          </cell>
          <cell r="X108" t="str">
            <v>266125J</v>
          </cell>
          <cell r="Y108" t="str">
            <v>266125J</v>
          </cell>
          <cell r="Z108">
            <v>90</v>
          </cell>
          <cell r="AA108">
            <v>38</v>
          </cell>
          <cell r="AB108">
            <v>31</v>
          </cell>
          <cell r="AC108">
            <v>14</v>
          </cell>
          <cell r="AD108">
            <v>48</v>
          </cell>
          <cell r="AE108">
            <v>88</v>
          </cell>
          <cell r="AF108">
            <v>309</v>
          </cell>
          <cell r="AJ108" t="str">
            <v>265542J</v>
          </cell>
          <cell r="AK108" t="str">
            <v>265542J</v>
          </cell>
          <cell r="AL108">
            <v>0</v>
          </cell>
          <cell r="AR108">
            <v>0</v>
          </cell>
        </row>
        <row r="109">
          <cell r="B109" t="str">
            <v>6565B2J</v>
          </cell>
          <cell r="C109" t="str">
            <v>6565B2J</v>
          </cell>
          <cell r="D109">
            <v>1</v>
          </cell>
          <cell r="E109">
            <v>0</v>
          </cell>
          <cell r="H109">
            <v>0</v>
          </cell>
          <cell r="J109">
            <v>1</v>
          </cell>
          <cell r="M109" t="str">
            <v>6266G4J</v>
          </cell>
          <cell r="N109" t="str">
            <v>6266G4J</v>
          </cell>
          <cell r="O109">
            <v>0</v>
          </cell>
          <cell r="U109">
            <v>0</v>
          </cell>
          <cell r="X109" t="str">
            <v>26612CJ</v>
          </cell>
          <cell r="Y109" t="str">
            <v>26612CJ</v>
          </cell>
          <cell r="Z109">
            <v>37</v>
          </cell>
          <cell r="AA109">
            <v>21</v>
          </cell>
          <cell r="AB109">
            <v>7</v>
          </cell>
          <cell r="AC109">
            <v>17</v>
          </cell>
          <cell r="AD109">
            <v>58</v>
          </cell>
          <cell r="AE109">
            <v>96</v>
          </cell>
          <cell r="AF109">
            <v>236</v>
          </cell>
          <cell r="AJ109" t="str">
            <v>265592J</v>
          </cell>
          <cell r="AK109" t="str">
            <v>265592J</v>
          </cell>
          <cell r="AL109">
            <v>0</v>
          </cell>
          <cell r="AR109">
            <v>0</v>
          </cell>
        </row>
        <row r="110">
          <cell r="B110" t="str">
            <v>6565B3J</v>
          </cell>
          <cell r="C110" t="str">
            <v>6565B3J</v>
          </cell>
          <cell r="H110">
            <v>19</v>
          </cell>
          <cell r="J110">
            <v>19</v>
          </cell>
          <cell r="M110" t="str">
            <v>634424J</v>
          </cell>
          <cell r="O110">
            <v>48</v>
          </cell>
          <cell r="P110">
            <v>5</v>
          </cell>
          <cell r="Q110">
            <v>0</v>
          </cell>
          <cell r="R110">
            <v>0</v>
          </cell>
          <cell r="S110">
            <v>-1</v>
          </cell>
          <cell r="T110">
            <v>8</v>
          </cell>
          <cell r="U110">
            <v>60</v>
          </cell>
          <cell r="X110" t="str">
            <v>26612DJ</v>
          </cell>
          <cell r="Y110" t="str">
            <v>26612DJ</v>
          </cell>
          <cell r="Z110">
            <v>-1</v>
          </cell>
          <cell r="AB110">
            <v>1</v>
          </cell>
          <cell r="AC110">
            <v>8</v>
          </cell>
          <cell r="AF110">
            <v>8</v>
          </cell>
          <cell r="AJ110" t="str">
            <v>266123J</v>
          </cell>
          <cell r="AL110">
            <v>0</v>
          </cell>
          <cell r="AM110">
            <v>0</v>
          </cell>
          <cell r="AN110">
            <v>-6</v>
          </cell>
          <cell r="AO110">
            <v>0</v>
          </cell>
          <cell r="AP110">
            <v>0</v>
          </cell>
          <cell r="AQ110">
            <v>101</v>
          </cell>
          <cell r="AR110">
            <v>95</v>
          </cell>
        </row>
        <row r="111">
          <cell r="B111" t="str">
            <v>6579LDJ</v>
          </cell>
          <cell r="C111" t="str">
            <v>6579LDJ</v>
          </cell>
          <cell r="D111">
            <v>25</v>
          </cell>
          <cell r="E111">
            <v>2</v>
          </cell>
          <cell r="H111">
            <v>77</v>
          </cell>
          <cell r="I111">
            <v>0</v>
          </cell>
          <cell r="J111">
            <v>104</v>
          </cell>
          <cell r="M111" t="str">
            <v>634424J</v>
          </cell>
          <cell r="N111" t="str">
            <v>634424J</v>
          </cell>
          <cell r="O111">
            <v>48</v>
          </cell>
          <cell r="P111">
            <v>5</v>
          </cell>
          <cell r="T111">
            <v>8</v>
          </cell>
          <cell r="U111">
            <v>61</v>
          </cell>
          <cell r="X111" t="str">
            <v>266228J</v>
          </cell>
          <cell r="Y111" t="str">
            <v>266228J</v>
          </cell>
          <cell r="Z111">
            <v>23</v>
          </cell>
          <cell r="AA111">
            <v>106</v>
          </cell>
          <cell r="AC111">
            <v>9</v>
          </cell>
          <cell r="AD111">
            <v>19</v>
          </cell>
          <cell r="AE111">
            <v>3</v>
          </cell>
          <cell r="AF111">
            <v>160</v>
          </cell>
          <cell r="AJ111" t="str">
            <v>266123J</v>
          </cell>
          <cell r="AK111" t="str">
            <v>266123J</v>
          </cell>
          <cell r="AL111">
            <v>0</v>
          </cell>
          <cell r="AN111">
            <v>-6</v>
          </cell>
          <cell r="AO111">
            <v>0</v>
          </cell>
          <cell r="AQ111">
            <v>101</v>
          </cell>
          <cell r="AR111">
            <v>95</v>
          </cell>
        </row>
        <row r="112">
          <cell r="B112" t="str">
            <v>6579LEJ</v>
          </cell>
          <cell r="C112" t="str">
            <v>6579LEJ</v>
          </cell>
          <cell r="D112">
            <v>31</v>
          </cell>
          <cell r="G112">
            <v>26</v>
          </cell>
          <cell r="H112">
            <v>5</v>
          </cell>
          <cell r="I112">
            <v>65</v>
          </cell>
          <cell r="J112">
            <v>127</v>
          </cell>
          <cell r="M112" t="str">
            <v>634424J</v>
          </cell>
          <cell r="N112" t="str">
            <v>6344JA1</v>
          </cell>
          <cell r="S112">
            <v>-1</v>
          </cell>
          <cell r="T112">
            <v>0</v>
          </cell>
          <cell r="U112">
            <v>-1</v>
          </cell>
          <cell r="X112" t="str">
            <v>266233J</v>
          </cell>
          <cell r="Y112" t="str">
            <v>266233J</v>
          </cell>
          <cell r="Z112">
            <v>20</v>
          </cell>
          <cell r="AA112">
            <v>24</v>
          </cell>
          <cell r="AB112">
            <v>5</v>
          </cell>
          <cell r="AC112">
            <v>46</v>
          </cell>
          <cell r="AD112">
            <v>35</v>
          </cell>
          <cell r="AE112">
            <v>18</v>
          </cell>
          <cell r="AF112">
            <v>148</v>
          </cell>
          <cell r="AJ112" t="str">
            <v>266123J</v>
          </cell>
          <cell r="AK112" t="str">
            <v>26612WJ</v>
          </cell>
          <cell r="AL112">
            <v>0</v>
          </cell>
          <cell r="AO112">
            <v>0</v>
          </cell>
          <cell r="AR112">
            <v>0</v>
          </cell>
        </row>
        <row r="113">
          <cell r="B113" t="str">
            <v>6579LJJ</v>
          </cell>
          <cell r="C113" t="str">
            <v>6579LJJ</v>
          </cell>
          <cell r="D113">
            <v>7</v>
          </cell>
          <cell r="G113">
            <v>48</v>
          </cell>
          <cell r="H113">
            <v>103</v>
          </cell>
          <cell r="I113">
            <v>81</v>
          </cell>
          <cell r="J113">
            <v>239</v>
          </cell>
          <cell r="M113" t="str">
            <v>6344JA2</v>
          </cell>
          <cell r="N113" t="str">
            <v>6344JA2</v>
          </cell>
          <cell r="O113">
            <v>2</v>
          </cell>
          <cell r="Q113">
            <v>2</v>
          </cell>
          <cell r="R113">
            <v>4</v>
          </cell>
          <cell r="S113">
            <v>-6</v>
          </cell>
          <cell r="T113">
            <v>-1</v>
          </cell>
          <cell r="U113">
            <v>1</v>
          </cell>
          <cell r="X113" t="str">
            <v>266234J</v>
          </cell>
          <cell r="Z113">
            <v>43</v>
          </cell>
          <cell r="AA113">
            <v>47</v>
          </cell>
          <cell r="AB113">
            <v>17</v>
          </cell>
          <cell r="AC113">
            <v>63</v>
          </cell>
          <cell r="AD113">
            <v>205</v>
          </cell>
          <cell r="AE113">
            <v>124</v>
          </cell>
          <cell r="AF113">
            <v>499</v>
          </cell>
          <cell r="AJ113" t="str">
            <v>266124J</v>
          </cell>
          <cell r="AK113" t="str">
            <v>266124J</v>
          </cell>
          <cell r="AL113">
            <v>5</v>
          </cell>
          <cell r="AM113">
            <v>3</v>
          </cell>
          <cell r="AN113">
            <v>-2</v>
          </cell>
          <cell r="AQ113">
            <v>3</v>
          </cell>
          <cell r="AR113">
            <v>9</v>
          </cell>
        </row>
        <row r="114">
          <cell r="B114" t="str">
            <v>6579NAJ</v>
          </cell>
          <cell r="C114" t="str">
            <v>6579NAJ</v>
          </cell>
          <cell r="D114">
            <v>1</v>
          </cell>
          <cell r="E114">
            <v>0</v>
          </cell>
          <cell r="F114">
            <v>3</v>
          </cell>
          <cell r="G114">
            <v>0</v>
          </cell>
          <cell r="H114">
            <v>0</v>
          </cell>
          <cell r="I114">
            <v>16</v>
          </cell>
          <cell r="J114">
            <v>21</v>
          </cell>
          <cell r="M114" t="str">
            <v>6344JA3</v>
          </cell>
          <cell r="N114" t="str">
            <v>6344JA3</v>
          </cell>
          <cell r="O114">
            <v>39</v>
          </cell>
          <cell r="Q114">
            <v>1</v>
          </cell>
          <cell r="S114">
            <v>0</v>
          </cell>
          <cell r="U114">
            <v>40</v>
          </cell>
          <cell r="X114" t="str">
            <v>266234J</v>
          </cell>
          <cell r="Y114" t="str">
            <v>266234E</v>
          </cell>
          <cell r="AA114">
            <v>1</v>
          </cell>
          <cell r="AF114">
            <v>1</v>
          </cell>
          <cell r="AJ114" t="str">
            <v>266125J</v>
          </cell>
          <cell r="AK114" t="str">
            <v>266125J</v>
          </cell>
          <cell r="AL114">
            <v>7</v>
          </cell>
          <cell r="AM114">
            <v>31</v>
          </cell>
          <cell r="AN114">
            <v>-6</v>
          </cell>
          <cell r="AO114">
            <v>8</v>
          </cell>
          <cell r="AP114">
            <v>11</v>
          </cell>
          <cell r="AQ114">
            <v>5</v>
          </cell>
          <cell r="AR114">
            <v>56</v>
          </cell>
        </row>
        <row r="115">
          <cell r="B115" t="str">
            <v>6579NBJ</v>
          </cell>
          <cell r="C115" t="str">
            <v>6579NBJ</v>
          </cell>
          <cell r="D115">
            <v>14</v>
          </cell>
          <cell r="E115">
            <v>3</v>
          </cell>
          <cell r="G115">
            <v>25</v>
          </cell>
          <cell r="H115">
            <v>32</v>
          </cell>
          <cell r="I115">
            <v>39</v>
          </cell>
          <cell r="J115">
            <v>113</v>
          </cell>
          <cell r="M115" t="str">
            <v>6565A3J</v>
          </cell>
          <cell r="N115" t="str">
            <v>6565A3J</v>
          </cell>
          <cell r="O115">
            <v>1</v>
          </cell>
          <cell r="U115">
            <v>1</v>
          </cell>
          <cell r="X115" t="str">
            <v>266234J</v>
          </cell>
          <cell r="Y115" t="str">
            <v>266234J</v>
          </cell>
          <cell r="Z115">
            <v>43</v>
          </cell>
          <cell r="AA115">
            <v>46</v>
          </cell>
          <cell r="AB115">
            <v>17</v>
          </cell>
          <cell r="AC115">
            <v>63</v>
          </cell>
          <cell r="AD115">
            <v>205</v>
          </cell>
          <cell r="AE115">
            <v>124</v>
          </cell>
          <cell r="AF115">
            <v>498</v>
          </cell>
          <cell r="AJ115" t="str">
            <v>26612CJ</v>
          </cell>
          <cell r="AK115" t="str">
            <v>26612CJ</v>
          </cell>
          <cell r="AL115">
            <v>4</v>
          </cell>
          <cell r="AM115">
            <v>3</v>
          </cell>
          <cell r="AN115">
            <v>-5</v>
          </cell>
          <cell r="AO115">
            <v>7</v>
          </cell>
          <cell r="AP115">
            <v>1</v>
          </cell>
          <cell r="AQ115">
            <v>3</v>
          </cell>
          <cell r="AR115">
            <v>13</v>
          </cell>
        </row>
        <row r="116">
          <cell r="B116" t="str">
            <v>6579NJJ</v>
          </cell>
          <cell r="C116" t="str">
            <v>6579NJJ</v>
          </cell>
          <cell r="D116">
            <v>1</v>
          </cell>
          <cell r="E116">
            <v>5</v>
          </cell>
          <cell r="G116">
            <v>18</v>
          </cell>
          <cell r="H116">
            <v>57</v>
          </cell>
          <cell r="I116">
            <v>37</v>
          </cell>
          <cell r="J116">
            <v>118</v>
          </cell>
          <cell r="M116" t="str">
            <v>6565A4J</v>
          </cell>
          <cell r="N116" t="str">
            <v>6565A4J</v>
          </cell>
          <cell r="O116">
            <v>0</v>
          </cell>
          <cell r="U116">
            <v>0</v>
          </cell>
          <cell r="X116" t="str">
            <v>266235J</v>
          </cell>
          <cell r="Z116">
            <v>76</v>
          </cell>
          <cell r="AA116">
            <v>79</v>
          </cell>
          <cell r="AB116">
            <v>47</v>
          </cell>
          <cell r="AC116">
            <v>86</v>
          </cell>
          <cell r="AD116">
            <v>94</v>
          </cell>
          <cell r="AE116">
            <v>161</v>
          </cell>
          <cell r="AF116">
            <v>543</v>
          </cell>
          <cell r="AJ116" t="str">
            <v>26612DJ</v>
          </cell>
          <cell r="AK116" t="str">
            <v>26612DJ</v>
          </cell>
          <cell r="AL116">
            <v>0</v>
          </cell>
          <cell r="AN116">
            <v>-1</v>
          </cell>
          <cell r="AO116">
            <v>0</v>
          </cell>
          <cell r="AR116">
            <v>-1</v>
          </cell>
        </row>
        <row r="117">
          <cell r="B117" t="str">
            <v>6579PCJ</v>
          </cell>
          <cell r="C117" t="str">
            <v>6579PCJ</v>
          </cell>
          <cell r="D117">
            <v>32</v>
          </cell>
          <cell r="E117">
            <v>2</v>
          </cell>
          <cell r="G117">
            <v>0</v>
          </cell>
          <cell r="H117">
            <v>0</v>
          </cell>
          <cell r="I117">
            <v>1</v>
          </cell>
          <cell r="J117">
            <v>35</v>
          </cell>
          <cell r="M117" t="str">
            <v>6565A5J</v>
          </cell>
          <cell r="N117" t="str">
            <v>6565A5J</v>
          </cell>
          <cell r="O117">
            <v>1</v>
          </cell>
          <cell r="U117">
            <v>1</v>
          </cell>
          <cell r="X117" t="str">
            <v>266235J</v>
          </cell>
          <cell r="Y117" t="str">
            <v>266235E</v>
          </cell>
          <cell r="AA117">
            <v>1</v>
          </cell>
          <cell r="AF117">
            <v>1</v>
          </cell>
          <cell r="AJ117" t="str">
            <v>266228J</v>
          </cell>
          <cell r="AK117" t="str">
            <v>266228J</v>
          </cell>
          <cell r="AL117">
            <v>17</v>
          </cell>
          <cell r="AM117">
            <v>19</v>
          </cell>
          <cell r="AO117">
            <v>38</v>
          </cell>
          <cell r="AP117">
            <v>8</v>
          </cell>
          <cell r="AQ117">
            <v>1</v>
          </cell>
          <cell r="AR117">
            <v>83</v>
          </cell>
        </row>
        <row r="118">
          <cell r="B118" t="str">
            <v>6579PDJ</v>
          </cell>
          <cell r="C118" t="str">
            <v>6579PDJ</v>
          </cell>
          <cell r="D118">
            <v>5</v>
          </cell>
          <cell r="E118">
            <v>4</v>
          </cell>
          <cell r="G118">
            <v>28</v>
          </cell>
          <cell r="H118">
            <v>5</v>
          </cell>
          <cell r="I118">
            <v>13</v>
          </cell>
          <cell r="J118">
            <v>55</v>
          </cell>
          <cell r="M118" t="str">
            <v>6565B1J</v>
          </cell>
          <cell r="N118" t="str">
            <v>6565B1J</v>
          </cell>
          <cell r="S118">
            <v>-1</v>
          </cell>
          <cell r="U118">
            <v>-1</v>
          </cell>
          <cell r="X118" t="str">
            <v>266235J</v>
          </cell>
          <cell r="Y118" t="str">
            <v>266235J</v>
          </cell>
          <cell r="Z118">
            <v>76</v>
          </cell>
          <cell r="AA118">
            <v>78</v>
          </cell>
          <cell r="AB118">
            <v>47</v>
          </cell>
          <cell r="AC118">
            <v>86</v>
          </cell>
          <cell r="AD118">
            <v>94</v>
          </cell>
          <cell r="AE118">
            <v>161</v>
          </cell>
          <cell r="AF118">
            <v>542</v>
          </cell>
          <cell r="AJ118" t="str">
            <v>266233J</v>
          </cell>
          <cell r="AK118" t="str">
            <v>266233J</v>
          </cell>
          <cell r="AL118">
            <v>8</v>
          </cell>
          <cell r="AM118">
            <v>4</v>
          </cell>
          <cell r="AN118">
            <v>-5</v>
          </cell>
          <cell r="AO118">
            <v>17</v>
          </cell>
          <cell r="AP118">
            <v>44</v>
          </cell>
          <cell r="AQ118">
            <v>5</v>
          </cell>
          <cell r="AR118">
            <v>73</v>
          </cell>
        </row>
        <row r="119">
          <cell r="B119" t="str">
            <v>6579PJJ</v>
          </cell>
          <cell r="C119" t="str">
            <v>6579PJJ</v>
          </cell>
          <cell r="D119">
            <v>1</v>
          </cell>
          <cell r="E119">
            <v>3</v>
          </cell>
          <cell r="G119">
            <v>30</v>
          </cell>
          <cell r="H119">
            <v>66</v>
          </cell>
          <cell r="I119">
            <v>38</v>
          </cell>
          <cell r="J119">
            <v>138</v>
          </cell>
          <cell r="M119" t="str">
            <v>6565B2J</v>
          </cell>
          <cell r="N119" t="str">
            <v>6565B2J</v>
          </cell>
          <cell r="O119">
            <v>0</v>
          </cell>
          <cell r="T119">
            <v>3</v>
          </cell>
          <cell r="U119">
            <v>3</v>
          </cell>
          <cell r="X119" t="str">
            <v>26623RJ</v>
          </cell>
          <cell r="Y119" t="str">
            <v>26623RJ</v>
          </cell>
          <cell r="Z119">
            <v>7</v>
          </cell>
          <cell r="AA119">
            <v>3</v>
          </cell>
          <cell r="AC119">
            <v>2</v>
          </cell>
          <cell r="AD119">
            <v>8</v>
          </cell>
          <cell r="AE119">
            <v>4</v>
          </cell>
          <cell r="AF119">
            <v>24</v>
          </cell>
          <cell r="AJ119" t="str">
            <v>266234J</v>
          </cell>
          <cell r="AK119" t="str">
            <v>266234J</v>
          </cell>
          <cell r="AL119">
            <v>20</v>
          </cell>
          <cell r="AM119">
            <v>27</v>
          </cell>
          <cell r="AN119">
            <v>20</v>
          </cell>
          <cell r="AO119">
            <v>40</v>
          </cell>
          <cell r="AP119">
            <v>8</v>
          </cell>
          <cell r="AQ119">
            <v>7</v>
          </cell>
          <cell r="AR119">
            <v>122</v>
          </cell>
        </row>
        <row r="120">
          <cell r="B120" t="str">
            <v>664313J</v>
          </cell>
          <cell r="C120" t="str">
            <v>664313J</v>
          </cell>
          <cell r="D120">
            <v>1</v>
          </cell>
          <cell r="F120">
            <v>1</v>
          </cell>
          <cell r="G120">
            <v>1</v>
          </cell>
          <cell r="H120">
            <v>38</v>
          </cell>
          <cell r="I120">
            <v>0</v>
          </cell>
          <cell r="J120">
            <v>41</v>
          </cell>
          <cell r="M120" t="str">
            <v>6565B3J</v>
          </cell>
          <cell r="N120" t="str">
            <v>6565B3J</v>
          </cell>
          <cell r="S120">
            <v>2</v>
          </cell>
          <cell r="U120">
            <v>2</v>
          </cell>
          <cell r="X120" t="str">
            <v>26623SJ</v>
          </cell>
          <cell r="Y120" t="str">
            <v>26623SJ</v>
          </cell>
          <cell r="Z120">
            <v>0</v>
          </cell>
          <cell r="AB120">
            <v>1</v>
          </cell>
          <cell r="AE120">
            <v>2</v>
          </cell>
          <cell r="AF120">
            <v>3</v>
          </cell>
          <cell r="AJ120" t="str">
            <v>266235J</v>
          </cell>
          <cell r="AL120">
            <v>55</v>
          </cell>
          <cell r="AM120">
            <v>46</v>
          </cell>
          <cell r="AN120">
            <v>27</v>
          </cell>
          <cell r="AO120">
            <v>27</v>
          </cell>
          <cell r="AP120">
            <v>17</v>
          </cell>
          <cell r="AQ120">
            <v>6</v>
          </cell>
          <cell r="AR120">
            <v>178</v>
          </cell>
        </row>
        <row r="121">
          <cell r="B121" t="str">
            <v>683631J</v>
          </cell>
          <cell r="C121" t="str">
            <v>683631J</v>
          </cell>
          <cell r="D121">
            <v>10</v>
          </cell>
          <cell r="G121">
            <v>32</v>
          </cell>
          <cell r="H121">
            <v>10</v>
          </cell>
          <cell r="I121">
            <v>0</v>
          </cell>
          <cell r="J121">
            <v>53</v>
          </cell>
          <cell r="M121" t="str">
            <v>6579LDJ</v>
          </cell>
          <cell r="N121" t="str">
            <v>6579LDJ</v>
          </cell>
          <cell r="O121">
            <v>18</v>
          </cell>
          <cell r="P121">
            <v>4</v>
          </cell>
          <cell r="S121">
            <v>158</v>
          </cell>
          <cell r="T121">
            <v>1</v>
          </cell>
          <cell r="U121">
            <v>181</v>
          </cell>
          <cell r="X121" t="str">
            <v>26623VJ</v>
          </cell>
          <cell r="Y121" t="str">
            <v>26623VJ</v>
          </cell>
          <cell r="Z121">
            <v>0</v>
          </cell>
          <cell r="AA121">
            <v>2</v>
          </cell>
          <cell r="AE121">
            <v>1</v>
          </cell>
          <cell r="AF121">
            <v>3</v>
          </cell>
          <cell r="AJ121" t="str">
            <v>266235J</v>
          </cell>
          <cell r="AK121" t="str">
            <v>266235E</v>
          </cell>
          <cell r="AL121">
            <v>0</v>
          </cell>
          <cell r="AN121">
            <v>0</v>
          </cell>
          <cell r="AR121">
            <v>0</v>
          </cell>
        </row>
        <row r="122">
          <cell r="B122" t="str">
            <v>683635J</v>
          </cell>
          <cell r="C122" t="str">
            <v>683635J</v>
          </cell>
          <cell r="G122">
            <v>10</v>
          </cell>
          <cell r="J122">
            <v>10</v>
          </cell>
          <cell r="M122" t="str">
            <v>6579LEJ</v>
          </cell>
          <cell r="N122" t="str">
            <v>6579LEJ</v>
          </cell>
          <cell r="O122">
            <v>23</v>
          </cell>
          <cell r="R122">
            <v>12</v>
          </cell>
          <cell r="S122">
            <v>39</v>
          </cell>
          <cell r="T122">
            <v>43</v>
          </cell>
          <cell r="U122">
            <v>117</v>
          </cell>
          <cell r="X122" t="str">
            <v>6266G2J</v>
          </cell>
          <cell r="Z122">
            <v>137</v>
          </cell>
          <cell r="AA122">
            <v>14</v>
          </cell>
          <cell r="AB122">
            <v>13</v>
          </cell>
          <cell r="AC122">
            <v>31</v>
          </cell>
          <cell r="AD122">
            <v>329</v>
          </cell>
          <cell r="AE122">
            <v>34</v>
          </cell>
          <cell r="AF122">
            <v>558</v>
          </cell>
          <cell r="AJ122" t="str">
            <v>266235J</v>
          </cell>
          <cell r="AK122" t="str">
            <v>266235J</v>
          </cell>
          <cell r="AL122">
            <v>55</v>
          </cell>
          <cell r="AM122">
            <v>46</v>
          </cell>
          <cell r="AN122">
            <v>27</v>
          </cell>
          <cell r="AO122">
            <v>27</v>
          </cell>
          <cell r="AP122">
            <v>17</v>
          </cell>
          <cell r="AQ122">
            <v>6</v>
          </cell>
          <cell r="AR122">
            <v>178</v>
          </cell>
        </row>
        <row r="123">
          <cell r="B123" t="str">
            <v>6841EAJ</v>
          </cell>
          <cell r="C123" t="str">
            <v>6841EAJ</v>
          </cell>
          <cell r="D123">
            <v>9</v>
          </cell>
          <cell r="G123">
            <v>35</v>
          </cell>
          <cell r="H123">
            <v>31</v>
          </cell>
          <cell r="I123">
            <v>35</v>
          </cell>
          <cell r="J123">
            <v>110</v>
          </cell>
          <cell r="M123" t="str">
            <v>6579LJJ</v>
          </cell>
          <cell r="N123" t="str">
            <v>6579LJJ</v>
          </cell>
          <cell r="O123">
            <v>3</v>
          </cell>
          <cell r="R123">
            <v>16</v>
          </cell>
          <cell r="S123">
            <v>94</v>
          </cell>
          <cell r="T123">
            <v>64</v>
          </cell>
          <cell r="U123">
            <v>177</v>
          </cell>
          <cell r="X123" t="str">
            <v>6266G2J</v>
          </cell>
          <cell r="Y123" t="str">
            <v>6266G2J</v>
          </cell>
          <cell r="Z123">
            <v>50</v>
          </cell>
          <cell r="AB123">
            <v>5</v>
          </cell>
          <cell r="AC123">
            <v>9</v>
          </cell>
          <cell r="AD123">
            <v>96</v>
          </cell>
          <cell r="AE123">
            <v>7</v>
          </cell>
          <cell r="AF123">
            <v>167</v>
          </cell>
          <cell r="AJ123" t="str">
            <v>26623RJ</v>
          </cell>
          <cell r="AK123" t="str">
            <v>26623RJ</v>
          </cell>
          <cell r="AL123">
            <v>1</v>
          </cell>
          <cell r="AM123">
            <v>1</v>
          </cell>
          <cell r="AO123">
            <v>2</v>
          </cell>
          <cell r="AR123">
            <v>4</v>
          </cell>
        </row>
        <row r="124">
          <cell r="B124" t="str">
            <v>6841GAJ</v>
          </cell>
          <cell r="C124" t="str">
            <v>6841GAJ</v>
          </cell>
          <cell r="D124">
            <v>10</v>
          </cell>
          <cell r="E124">
            <v>1</v>
          </cell>
          <cell r="G124">
            <v>52</v>
          </cell>
          <cell r="H124">
            <v>51</v>
          </cell>
          <cell r="I124">
            <v>37</v>
          </cell>
          <cell r="J124">
            <v>151</v>
          </cell>
          <cell r="M124" t="str">
            <v>6579NAJ</v>
          </cell>
          <cell r="N124" t="str">
            <v>6579NAJ</v>
          </cell>
          <cell r="O124">
            <v>3</v>
          </cell>
          <cell r="Q124">
            <v>3</v>
          </cell>
          <cell r="S124">
            <v>4</v>
          </cell>
          <cell r="T124">
            <v>5</v>
          </cell>
          <cell r="U124">
            <v>15</v>
          </cell>
          <cell r="X124" t="str">
            <v>6266G2J</v>
          </cell>
          <cell r="Y124" t="str">
            <v>6266JA1</v>
          </cell>
          <cell r="Z124">
            <v>33</v>
          </cell>
          <cell r="AA124">
            <v>6</v>
          </cell>
          <cell r="AB124">
            <v>0</v>
          </cell>
          <cell r="AC124">
            <v>4</v>
          </cell>
          <cell r="AD124">
            <v>45</v>
          </cell>
          <cell r="AE124">
            <v>11</v>
          </cell>
          <cell r="AF124">
            <v>99</v>
          </cell>
          <cell r="AJ124" t="str">
            <v>26623SJ</v>
          </cell>
          <cell r="AK124" t="str">
            <v>26623SJ</v>
          </cell>
          <cell r="AL124">
            <v>1</v>
          </cell>
          <cell r="AN124">
            <v>0</v>
          </cell>
          <cell r="AQ124">
            <v>0</v>
          </cell>
          <cell r="AR124">
            <v>1</v>
          </cell>
        </row>
        <row r="125">
          <cell r="B125" t="str">
            <v>6845NBJ</v>
          </cell>
          <cell r="C125" t="str">
            <v>6845NBJ</v>
          </cell>
          <cell r="G125">
            <v>18</v>
          </cell>
          <cell r="H125">
            <v>10</v>
          </cell>
          <cell r="J125">
            <v>28</v>
          </cell>
          <cell r="M125" t="str">
            <v>6579NBJ</v>
          </cell>
          <cell r="N125" t="str">
            <v>6579NBJ</v>
          </cell>
          <cell r="O125">
            <v>12</v>
          </cell>
          <cell r="P125">
            <v>3</v>
          </cell>
          <cell r="R125">
            <v>7</v>
          </cell>
          <cell r="S125">
            <v>39</v>
          </cell>
          <cell r="T125">
            <v>12</v>
          </cell>
          <cell r="U125">
            <v>73</v>
          </cell>
          <cell r="X125" t="str">
            <v>6266G2J</v>
          </cell>
          <cell r="Y125" t="str">
            <v>6266JA2</v>
          </cell>
          <cell r="Z125">
            <v>30</v>
          </cell>
          <cell r="AA125">
            <v>1</v>
          </cell>
          <cell r="AB125">
            <v>8</v>
          </cell>
          <cell r="AC125">
            <v>8</v>
          </cell>
          <cell r="AD125">
            <v>90</v>
          </cell>
          <cell r="AE125">
            <v>10</v>
          </cell>
          <cell r="AF125">
            <v>147</v>
          </cell>
          <cell r="AJ125" t="str">
            <v>26623VJ</v>
          </cell>
          <cell r="AK125" t="str">
            <v>26623VJ</v>
          </cell>
          <cell r="AL125">
            <v>3</v>
          </cell>
          <cell r="AM125">
            <v>0</v>
          </cell>
          <cell r="AQ125">
            <v>2</v>
          </cell>
          <cell r="AR125">
            <v>5</v>
          </cell>
        </row>
        <row r="126">
          <cell r="B126" t="str">
            <v>684920J</v>
          </cell>
          <cell r="C126" t="str">
            <v>684920J</v>
          </cell>
          <cell r="H126">
            <v>2</v>
          </cell>
          <cell r="J126">
            <v>2</v>
          </cell>
          <cell r="M126" t="str">
            <v>6579NJJ</v>
          </cell>
          <cell r="N126" t="str">
            <v>6579NJJ</v>
          </cell>
          <cell r="O126">
            <v>3</v>
          </cell>
          <cell r="Q126">
            <v>0</v>
          </cell>
          <cell r="R126">
            <v>5</v>
          </cell>
          <cell r="S126">
            <v>44</v>
          </cell>
          <cell r="T126">
            <v>23</v>
          </cell>
          <cell r="U126">
            <v>75</v>
          </cell>
          <cell r="X126" t="str">
            <v>6266G2J</v>
          </cell>
          <cell r="Y126" t="str">
            <v>6266JA3</v>
          </cell>
          <cell r="AD126">
            <v>21</v>
          </cell>
          <cell r="AE126">
            <v>1</v>
          </cell>
          <cell r="AF126">
            <v>22</v>
          </cell>
          <cell r="AJ126" t="str">
            <v>6266G2J</v>
          </cell>
          <cell r="AL126">
            <v>171</v>
          </cell>
          <cell r="AM126">
            <v>18</v>
          </cell>
          <cell r="AN126">
            <v>-6</v>
          </cell>
          <cell r="AO126">
            <v>51</v>
          </cell>
          <cell r="AP126">
            <v>192</v>
          </cell>
          <cell r="AQ126">
            <v>16</v>
          </cell>
          <cell r="AR126">
            <v>442</v>
          </cell>
        </row>
        <row r="127">
          <cell r="B127" t="str">
            <v>68625CJ</v>
          </cell>
          <cell r="C127" t="str">
            <v>68625CJ</v>
          </cell>
          <cell r="H127">
            <v>1</v>
          </cell>
          <cell r="I127">
            <v>5</v>
          </cell>
          <cell r="J127">
            <v>6</v>
          </cell>
          <cell r="M127" t="str">
            <v>6579PCJ</v>
          </cell>
          <cell r="N127" t="str">
            <v>6579PCJ</v>
          </cell>
          <cell r="O127">
            <v>14</v>
          </cell>
          <cell r="P127">
            <v>2</v>
          </cell>
          <cell r="T127">
            <v>0</v>
          </cell>
          <cell r="U127">
            <v>16</v>
          </cell>
          <cell r="X127" t="str">
            <v>6266G2J</v>
          </cell>
          <cell r="Y127" t="str">
            <v>6266JA4</v>
          </cell>
          <cell r="Z127">
            <v>0</v>
          </cell>
          <cell r="AE127">
            <v>0</v>
          </cell>
          <cell r="AF127">
            <v>0</v>
          </cell>
          <cell r="AJ127" t="str">
            <v>6266G2J</v>
          </cell>
          <cell r="AK127" t="str">
            <v>6266G2J</v>
          </cell>
          <cell r="AL127">
            <v>56</v>
          </cell>
          <cell r="AM127">
            <v>5</v>
          </cell>
          <cell r="AN127">
            <v>2</v>
          </cell>
          <cell r="AO127">
            <v>32</v>
          </cell>
          <cell r="AP127">
            <v>92</v>
          </cell>
          <cell r="AQ127">
            <v>3</v>
          </cell>
          <cell r="AR127">
            <v>190</v>
          </cell>
        </row>
        <row r="128">
          <cell r="B128" t="str">
            <v>68625DJ</v>
          </cell>
          <cell r="C128" t="str">
            <v>68625DJ</v>
          </cell>
          <cell r="D128">
            <v>0</v>
          </cell>
          <cell r="J128">
            <v>0</v>
          </cell>
          <cell r="M128" t="str">
            <v>6579PDJ</v>
          </cell>
          <cell r="N128" t="str">
            <v>6579PDJ</v>
          </cell>
          <cell r="O128">
            <v>6</v>
          </cell>
          <cell r="P128">
            <v>1</v>
          </cell>
          <cell r="R128">
            <v>6</v>
          </cell>
          <cell r="S128">
            <v>18</v>
          </cell>
          <cell r="T128">
            <v>7</v>
          </cell>
          <cell r="U128">
            <v>38</v>
          </cell>
          <cell r="X128" t="str">
            <v>6266G2J</v>
          </cell>
          <cell r="Y128" t="str">
            <v>6266S2J</v>
          </cell>
          <cell r="Z128">
            <v>24</v>
          </cell>
          <cell r="AA128">
            <v>7</v>
          </cell>
          <cell r="AC128">
            <v>10</v>
          </cell>
          <cell r="AD128">
            <v>77</v>
          </cell>
          <cell r="AE128">
            <v>5</v>
          </cell>
          <cell r="AF128">
            <v>123</v>
          </cell>
          <cell r="AJ128" t="str">
            <v>6266G2J</v>
          </cell>
          <cell r="AK128" t="str">
            <v>6266JA1</v>
          </cell>
          <cell r="AL128">
            <v>19</v>
          </cell>
          <cell r="AM128">
            <v>1</v>
          </cell>
          <cell r="AN128">
            <v>0</v>
          </cell>
          <cell r="AO128">
            <v>4</v>
          </cell>
          <cell r="AP128">
            <v>17</v>
          </cell>
          <cell r="AQ128">
            <v>1</v>
          </cell>
          <cell r="AR128">
            <v>42</v>
          </cell>
        </row>
        <row r="129">
          <cell r="B129" t="str">
            <v>68625EJ</v>
          </cell>
          <cell r="C129" t="str">
            <v>68625EJ</v>
          </cell>
          <cell r="D129">
            <v>7</v>
          </cell>
          <cell r="J129">
            <v>7</v>
          </cell>
          <cell r="M129" t="str">
            <v>6579PJJ</v>
          </cell>
          <cell r="N129" t="str">
            <v>6579PJJ</v>
          </cell>
          <cell r="O129">
            <v>1</v>
          </cell>
          <cell r="P129">
            <v>1</v>
          </cell>
          <cell r="R129">
            <v>10</v>
          </cell>
          <cell r="S129">
            <v>61</v>
          </cell>
          <cell r="T129">
            <v>47</v>
          </cell>
          <cell r="U129">
            <v>120</v>
          </cell>
          <cell r="X129" t="str">
            <v>6266G4J</v>
          </cell>
          <cell r="Y129" t="str">
            <v>6266G4J</v>
          </cell>
          <cell r="Z129">
            <v>21</v>
          </cell>
          <cell r="AA129">
            <v>3</v>
          </cell>
          <cell r="AB129">
            <v>0</v>
          </cell>
          <cell r="AC129">
            <v>8</v>
          </cell>
          <cell r="AD129">
            <v>40</v>
          </cell>
          <cell r="AE129">
            <v>8</v>
          </cell>
          <cell r="AF129">
            <v>80</v>
          </cell>
          <cell r="AJ129" t="str">
            <v>6266G2J</v>
          </cell>
          <cell r="AK129" t="str">
            <v>6266JA2</v>
          </cell>
          <cell r="AL129">
            <v>50</v>
          </cell>
          <cell r="AM129">
            <v>7</v>
          </cell>
          <cell r="AN129">
            <v>-8</v>
          </cell>
          <cell r="AO129">
            <v>2</v>
          </cell>
          <cell r="AP129">
            <v>23</v>
          </cell>
          <cell r="AQ129">
            <v>3</v>
          </cell>
          <cell r="AR129">
            <v>77</v>
          </cell>
        </row>
        <row r="130">
          <cell r="B130" t="str">
            <v>6862C8J</v>
          </cell>
          <cell r="C130" t="str">
            <v>6862C8J</v>
          </cell>
          <cell r="F130">
            <v>4</v>
          </cell>
          <cell r="H130">
            <v>1</v>
          </cell>
          <cell r="J130">
            <v>5</v>
          </cell>
          <cell r="M130" t="str">
            <v>664313J</v>
          </cell>
          <cell r="N130" t="str">
            <v>664313J</v>
          </cell>
          <cell r="O130">
            <v>0</v>
          </cell>
          <cell r="S130">
            <v>9</v>
          </cell>
          <cell r="T130">
            <v>11</v>
          </cell>
          <cell r="U130">
            <v>20</v>
          </cell>
          <cell r="X130" t="str">
            <v>634424J</v>
          </cell>
          <cell r="Z130">
            <v>103</v>
          </cell>
          <cell r="AA130">
            <v>5</v>
          </cell>
          <cell r="AB130">
            <v>0</v>
          </cell>
          <cell r="AC130">
            <v>0</v>
          </cell>
          <cell r="AD130">
            <v>0</v>
          </cell>
          <cell r="AE130">
            <v>-5</v>
          </cell>
          <cell r="AF130">
            <v>103</v>
          </cell>
          <cell r="AJ130" t="str">
            <v>6266G2J</v>
          </cell>
          <cell r="AK130" t="str">
            <v>6266JA3</v>
          </cell>
          <cell r="AL130">
            <v>0</v>
          </cell>
          <cell r="AP130">
            <v>3</v>
          </cell>
          <cell r="AQ130">
            <v>2</v>
          </cell>
          <cell r="AR130">
            <v>5</v>
          </cell>
        </row>
        <row r="131">
          <cell r="B131" t="str">
            <v>6862W9J</v>
          </cell>
          <cell r="C131" t="str">
            <v>6862W9J</v>
          </cell>
          <cell r="G131">
            <v>12</v>
          </cell>
          <cell r="J131">
            <v>12</v>
          </cell>
          <cell r="M131" t="str">
            <v>683631J</v>
          </cell>
          <cell r="N131" t="str">
            <v>683631J</v>
          </cell>
          <cell r="O131">
            <v>15</v>
          </cell>
          <cell r="R131">
            <v>32</v>
          </cell>
          <cell r="S131">
            <v>17</v>
          </cell>
          <cell r="T131">
            <v>6</v>
          </cell>
          <cell r="U131">
            <v>70</v>
          </cell>
          <cell r="X131" t="str">
            <v>634424J</v>
          </cell>
          <cell r="Y131" t="str">
            <v>634424J</v>
          </cell>
          <cell r="Z131">
            <v>103</v>
          </cell>
          <cell r="AA131">
            <v>5</v>
          </cell>
          <cell r="AE131">
            <v>-5</v>
          </cell>
          <cell r="AF131">
            <v>103</v>
          </cell>
          <cell r="AJ131" t="str">
            <v>6266G2J</v>
          </cell>
          <cell r="AK131" t="str">
            <v>6266JA4</v>
          </cell>
          <cell r="AL131">
            <v>14</v>
          </cell>
          <cell r="AP131">
            <v>9</v>
          </cell>
          <cell r="AQ131">
            <v>1</v>
          </cell>
          <cell r="AR131">
            <v>24</v>
          </cell>
        </row>
        <row r="132">
          <cell r="B132" t="str">
            <v>686656J</v>
          </cell>
          <cell r="C132" t="str">
            <v>686656J</v>
          </cell>
          <cell r="I132">
            <v>0</v>
          </cell>
          <cell r="J132">
            <v>0</v>
          </cell>
          <cell r="M132" t="str">
            <v>683635J</v>
          </cell>
          <cell r="N132" t="str">
            <v>683635J</v>
          </cell>
          <cell r="R132">
            <v>10</v>
          </cell>
          <cell r="U132">
            <v>10</v>
          </cell>
          <cell r="X132" t="str">
            <v>634424J</v>
          </cell>
          <cell r="Y132" t="str">
            <v>6344JA1</v>
          </cell>
          <cell r="AE132">
            <v>0</v>
          </cell>
          <cell r="AF132">
            <v>0</v>
          </cell>
          <cell r="AJ132" t="str">
            <v>6266G2J</v>
          </cell>
          <cell r="AK132" t="str">
            <v>6266S2J</v>
          </cell>
          <cell r="AL132">
            <v>32</v>
          </cell>
          <cell r="AM132">
            <v>5</v>
          </cell>
          <cell r="AO132">
            <v>13</v>
          </cell>
          <cell r="AP132">
            <v>48</v>
          </cell>
          <cell r="AQ132">
            <v>6</v>
          </cell>
          <cell r="AR132">
            <v>104</v>
          </cell>
        </row>
        <row r="133">
          <cell r="B133" t="str">
            <v>686669J</v>
          </cell>
          <cell r="C133" t="str">
            <v>686669J</v>
          </cell>
          <cell r="H133">
            <v>1</v>
          </cell>
          <cell r="J133">
            <v>1</v>
          </cell>
          <cell r="M133" t="str">
            <v>6841EAJ</v>
          </cell>
          <cell r="N133" t="str">
            <v>6841EAJ</v>
          </cell>
          <cell r="O133">
            <v>17</v>
          </cell>
          <cell r="P133">
            <v>2</v>
          </cell>
          <cell r="R133">
            <v>23</v>
          </cell>
          <cell r="S133">
            <v>40</v>
          </cell>
          <cell r="T133">
            <v>25</v>
          </cell>
          <cell r="U133">
            <v>107</v>
          </cell>
          <cell r="X133" t="str">
            <v>6344JA2</v>
          </cell>
          <cell r="Y133" t="str">
            <v>6344JA2</v>
          </cell>
          <cell r="Z133">
            <v>1</v>
          </cell>
          <cell r="AB133">
            <v>4</v>
          </cell>
          <cell r="AE133">
            <v>0</v>
          </cell>
          <cell r="AF133">
            <v>5</v>
          </cell>
          <cell r="AJ133" t="str">
            <v>6266G4J</v>
          </cell>
          <cell r="AK133" t="str">
            <v>6266G4J</v>
          </cell>
          <cell r="AL133">
            <v>11</v>
          </cell>
          <cell r="AM133">
            <v>17</v>
          </cell>
          <cell r="AN133">
            <v>0</v>
          </cell>
          <cell r="AO133">
            <v>22</v>
          </cell>
          <cell r="AP133">
            <v>17</v>
          </cell>
          <cell r="AQ133">
            <v>3</v>
          </cell>
          <cell r="AR133">
            <v>70</v>
          </cell>
        </row>
        <row r="134">
          <cell r="B134" t="str">
            <v>686755J</v>
          </cell>
          <cell r="C134" t="str">
            <v>686755J</v>
          </cell>
          <cell r="D134">
            <v>0</v>
          </cell>
          <cell r="H134">
            <v>9</v>
          </cell>
          <cell r="J134">
            <v>9</v>
          </cell>
          <cell r="M134" t="str">
            <v>6841GAJ</v>
          </cell>
          <cell r="N134" t="str">
            <v>6841GAJ</v>
          </cell>
          <cell r="O134">
            <v>13</v>
          </cell>
          <cell r="P134">
            <v>3</v>
          </cell>
          <cell r="Q134">
            <v>0</v>
          </cell>
          <cell r="R134">
            <v>26</v>
          </cell>
          <cell r="S134">
            <v>45</v>
          </cell>
          <cell r="T134">
            <v>21</v>
          </cell>
          <cell r="U134">
            <v>108</v>
          </cell>
          <cell r="X134" t="str">
            <v>6344JA3</v>
          </cell>
          <cell r="Y134" t="str">
            <v>6344JA3</v>
          </cell>
          <cell r="Z134">
            <v>0</v>
          </cell>
          <cell r="AD134">
            <v>-2</v>
          </cell>
          <cell r="AF134">
            <v>-2</v>
          </cell>
          <cell r="AJ134" t="str">
            <v>634424J</v>
          </cell>
          <cell r="AL134">
            <v>0</v>
          </cell>
          <cell r="AM134">
            <v>0</v>
          </cell>
          <cell r="AN134">
            <v>0</v>
          </cell>
          <cell r="AO134">
            <v>0</v>
          </cell>
          <cell r="AP134">
            <v>0</v>
          </cell>
          <cell r="AQ134">
            <v>0</v>
          </cell>
          <cell r="AR134">
            <v>0</v>
          </cell>
        </row>
        <row r="135">
          <cell r="B135" t="str">
            <v>686862J</v>
          </cell>
          <cell r="C135" t="str">
            <v>686862J</v>
          </cell>
          <cell r="D135">
            <v>2</v>
          </cell>
          <cell r="E135">
            <v>0</v>
          </cell>
          <cell r="G135">
            <v>1</v>
          </cell>
          <cell r="J135">
            <v>3</v>
          </cell>
          <cell r="M135" t="str">
            <v>684920J</v>
          </cell>
          <cell r="N135" t="str">
            <v>684920J</v>
          </cell>
          <cell r="O135">
            <v>2</v>
          </cell>
          <cell r="R135">
            <v>3</v>
          </cell>
          <cell r="S135">
            <v>3</v>
          </cell>
          <cell r="T135">
            <v>1</v>
          </cell>
          <cell r="U135">
            <v>9</v>
          </cell>
          <cell r="X135" t="str">
            <v>6565A3J</v>
          </cell>
          <cell r="Y135" t="str">
            <v>6565A3J</v>
          </cell>
          <cell r="Z135">
            <v>6</v>
          </cell>
          <cell r="AF135">
            <v>6</v>
          </cell>
          <cell r="AJ135" t="str">
            <v>634424J</v>
          </cell>
          <cell r="AK135" t="str">
            <v>634424J</v>
          </cell>
          <cell r="AL135">
            <v>0</v>
          </cell>
          <cell r="AQ135">
            <v>0</v>
          </cell>
          <cell r="AR135">
            <v>0</v>
          </cell>
        </row>
        <row r="136">
          <cell r="B136" t="str">
            <v>686866J</v>
          </cell>
          <cell r="C136" t="str">
            <v>686866J</v>
          </cell>
          <cell r="H136">
            <v>0</v>
          </cell>
          <cell r="I136">
            <v>0</v>
          </cell>
          <cell r="J136">
            <v>0</v>
          </cell>
          <cell r="M136" t="str">
            <v>684923J</v>
          </cell>
          <cell r="N136" t="str">
            <v>684923J</v>
          </cell>
          <cell r="O136">
            <v>3</v>
          </cell>
          <cell r="R136">
            <v>1</v>
          </cell>
          <cell r="T136">
            <v>1</v>
          </cell>
          <cell r="U136">
            <v>5</v>
          </cell>
          <cell r="X136" t="str">
            <v>6565A4J</v>
          </cell>
          <cell r="Y136" t="str">
            <v>6565A4J</v>
          </cell>
          <cell r="Z136">
            <v>3</v>
          </cell>
          <cell r="AF136">
            <v>3</v>
          </cell>
          <cell r="AJ136" t="str">
            <v>634424J</v>
          </cell>
          <cell r="AK136" t="str">
            <v>6344JA1</v>
          </cell>
          <cell r="AQ136">
            <v>0</v>
          </cell>
          <cell r="AR136">
            <v>0</v>
          </cell>
        </row>
        <row r="137">
          <cell r="B137" t="str">
            <v>686867J</v>
          </cell>
          <cell r="C137" t="str">
            <v>686867J</v>
          </cell>
          <cell r="H137">
            <v>2</v>
          </cell>
          <cell r="J137">
            <v>2</v>
          </cell>
          <cell r="M137" t="str">
            <v>68625EJ</v>
          </cell>
          <cell r="N137" t="str">
            <v>68625EJ</v>
          </cell>
          <cell r="O137">
            <v>4</v>
          </cell>
          <cell r="U137">
            <v>4</v>
          </cell>
          <cell r="X137" t="str">
            <v>6565A5J</v>
          </cell>
          <cell r="Y137" t="str">
            <v>6565A5J</v>
          </cell>
          <cell r="Z137">
            <v>2</v>
          </cell>
          <cell r="AD137">
            <v>1</v>
          </cell>
          <cell r="AF137">
            <v>3</v>
          </cell>
          <cell r="AJ137" t="str">
            <v>6344JA2</v>
          </cell>
          <cell r="AK137" t="str">
            <v>6344JA2</v>
          </cell>
          <cell r="AN137">
            <v>4</v>
          </cell>
          <cell r="AQ137">
            <v>0</v>
          </cell>
          <cell r="AR137">
            <v>4</v>
          </cell>
        </row>
        <row r="138">
          <cell r="B138" t="str">
            <v>686876J</v>
          </cell>
          <cell r="C138" t="str">
            <v>686876J</v>
          </cell>
          <cell r="G138">
            <v>1</v>
          </cell>
          <cell r="J138">
            <v>1</v>
          </cell>
          <cell r="M138" t="str">
            <v>6862C8J</v>
          </cell>
          <cell r="N138" t="str">
            <v>6862C8J</v>
          </cell>
          <cell r="Q138">
            <v>4</v>
          </cell>
          <cell r="U138">
            <v>4</v>
          </cell>
          <cell r="X138" t="str">
            <v>6565B2J</v>
          </cell>
          <cell r="Y138" t="str">
            <v>6565B2J</v>
          </cell>
          <cell r="Z138">
            <v>1</v>
          </cell>
          <cell r="AF138">
            <v>1</v>
          </cell>
          <cell r="AJ138" t="str">
            <v>6344JA3</v>
          </cell>
          <cell r="AK138" t="str">
            <v>6344JA3</v>
          </cell>
          <cell r="AL138">
            <v>2</v>
          </cell>
          <cell r="AN138">
            <v>0</v>
          </cell>
          <cell r="AR138">
            <v>2</v>
          </cell>
        </row>
        <row r="139">
          <cell r="B139" t="str">
            <v>686878J</v>
          </cell>
          <cell r="C139" t="str">
            <v>686878J</v>
          </cell>
          <cell r="I139">
            <v>1</v>
          </cell>
          <cell r="J139">
            <v>1</v>
          </cell>
          <cell r="M139" t="str">
            <v>6862W9J</v>
          </cell>
          <cell r="N139" t="str">
            <v>6862W9J</v>
          </cell>
          <cell r="R139">
            <v>2</v>
          </cell>
          <cell r="U139">
            <v>2</v>
          </cell>
          <cell r="X139" t="str">
            <v>6578PAJ</v>
          </cell>
          <cell r="Z139">
            <v>1</v>
          </cell>
          <cell r="AA139">
            <v>0</v>
          </cell>
          <cell r="AB139">
            <v>0</v>
          </cell>
          <cell r="AC139">
            <v>4</v>
          </cell>
          <cell r="AD139">
            <v>0</v>
          </cell>
          <cell r="AE139">
            <v>0</v>
          </cell>
          <cell r="AF139">
            <v>5</v>
          </cell>
          <cell r="AJ139" t="str">
            <v>6565A3J</v>
          </cell>
          <cell r="AK139" t="str">
            <v>6565A3J</v>
          </cell>
          <cell r="AL139">
            <v>0</v>
          </cell>
          <cell r="AR139">
            <v>0</v>
          </cell>
        </row>
        <row r="140">
          <cell r="B140" t="str">
            <v>6870JPK</v>
          </cell>
          <cell r="C140" t="str">
            <v>6870JPK</v>
          </cell>
          <cell r="D140">
            <v>-1</v>
          </cell>
          <cell r="H140">
            <v>8</v>
          </cell>
          <cell r="J140">
            <v>14</v>
          </cell>
          <cell r="M140" t="str">
            <v>686669J</v>
          </cell>
          <cell r="N140" t="str">
            <v>686669J</v>
          </cell>
          <cell r="O140">
            <v>1</v>
          </cell>
          <cell r="T140">
            <v>0</v>
          </cell>
          <cell r="U140">
            <v>1</v>
          </cell>
          <cell r="X140" t="str">
            <v>6578PAJ</v>
          </cell>
          <cell r="Y140" t="str">
            <v>6578JA1</v>
          </cell>
          <cell r="Z140">
            <v>0</v>
          </cell>
          <cell r="AF140">
            <v>0</v>
          </cell>
          <cell r="AJ140" t="str">
            <v>6565A4J</v>
          </cell>
          <cell r="AK140" t="str">
            <v>6565A4J</v>
          </cell>
          <cell r="AL140">
            <v>0</v>
          </cell>
          <cell r="AR140">
            <v>0</v>
          </cell>
        </row>
        <row r="141">
          <cell r="B141" t="str">
            <v>6870JTN</v>
          </cell>
          <cell r="C141" t="str">
            <v>6870JTN</v>
          </cell>
          <cell r="D141">
            <v>3</v>
          </cell>
          <cell r="G141">
            <v>1</v>
          </cell>
          <cell r="H141">
            <v>8</v>
          </cell>
          <cell r="I141">
            <v>3</v>
          </cell>
          <cell r="J141">
            <v>19</v>
          </cell>
          <cell r="M141" t="str">
            <v>686755J</v>
          </cell>
          <cell r="N141" t="str">
            <v>686755J</v>
          </cell>
          <cell r="S141">
            <v>3</v>
          </cell>
          <cell r="U141">
            <v>3</v>
          </cell>
          <cell r="X141" t="str">
            <v>6578PAJ</v>
          </cell>
          <cell r="Y141" t="str">
            <v>6578PAJ</v>
          </cell>
          <cell r="Z141">
            <v>1</v>
          </cell>
          <cell r="AC141">
            <v>4</v>
          </cell>
          <cell r="AE141">
            <v>0</v>
          </cell>
          <cell r="AF141">
            <v>5</v>
          </cell>
          <cell r="AJ141" t="str">
            <v>6565B1J</v>
          </cell>
          <cell r="AK141" t="str">
            <v>6565B1J</v>
          </cell>
          <cell r="AO141">
            <v>0</v>
          </cell>
          <cell r="AR141">
            <v>0</v>
          </cell>
        </row>
        <row r="142">
          <cell r="B142" t="str">
            <v>688120J</v>
          </cell>
          <cell r="D142">
            <v>849</v>
          </cell>
          <cell r="E142">
            <v>247</v>
          </cell>
          <cell r="F142">
            <v>140</v>
          </cell>
          <cell r="G142">
            <v>237</v>
          </cell>
          <cell r="H142">
            <v>725</v>
          </cell>
          <cell r="I142">
            <v>2981</v>
          </cell>
          <cell r="J142">
            <v>5179</v>
          </cell>
          <cell r="M142" t="str">
            <v>686772J</v>
          </cell>
          <cell r="N142" t="str">
            <v>686772J</v>
          </cell>
          <cell r="O142">
            <v>1</v>
          </cell>
          <cell r="S142">
            <v>1</v>
          </cell>
          <cell r="U142">
            <v>2</v>
          </cell>
          <cell r="X142" t="str">
            <v>6578PBJ</v>
          </cell>
          <cell r="Z142">
            <v>1</v>
          </cell>
          <cell r="AA142">
            <v>0</v>
          </cell>
          <cell r="AB142">
            <v>0</v>
          </cell>
          <cell r="AC142">
            <v>0</v>
          </cell>
          <cell r="AD142">
            <v>3</v>
          </cell>
          <cell r="AE142">
            <v>1</v>
          </cell>
          <cell r="AF142">
            <v>5</v>
          </cell>
          <cell r="AJ142" t="str">
            <v>6578PAJ</v>
          </cell>
          <cell r="AL142">
            <v>6</v>
          </cell>
          <cell r="AM142">
            <v>0</v>
          </cell>
          <cell r="AN142">
            <v>0</v>
          </cell>
          <cell r="AO142">
            <v>22</v>
          </cell>
          <cell r="AP142">
            <v>29</v>
          </cell>
          <cell r="AQ142">
            <v>15</v>
          </cell>
          <cell r="AR142">
            <v>72</v>
          </cell>
        </row>
        <row r="143">
          <cell r="B143" t="str">
            <v>688120J</v>
          </cell>
          <cell r="C143" t="str">
            <v>688120J</v>
          </cell>
          <cell r="D143">
            <v>849</v>
          </cell>
          <cell r="E143">
            <v>247</v>
          </cell>
          <cell r="F143">
            <v>140</v>
          </cell>
          <cell r="G143">
            <v>237</v>
          </cell>
          <cell r="H143">
            <v>565</v>
          </cell>
          <cell r="I143">
            <v>2980</v>
          </cell>
          <cell r="J143">
            <v>5018</v>
          </cell>
          <cell r="M143" t="str">
            <v>686862J</v>
          </cell>
          <cell r="N143" t="str">
            <v>686862J</v>
          </cell>
          <cell r="O143">
            <v>5</v>
          </cell>
          <cell r="R143">
            <v>1</v>
          </cell>
          <cell r="T143">
            <v>1</v>
          </cell>
          <cell r="U143">
            <v>7</v>
          </cell>
          <cell r="X143" t="str">
            <v>6578PBJ</v>
          </cell>
          <cell r="Y143" t="str">
            <v>6578JA2</v>
          </cell>
          <cell r="Z143">
            <v>0</v>
          </cell>
          <cell r="AF143">
            <v>0</v>
          </cell>
          <cell r="AJ143" t="str">
            <v>6578PAJ</v>
          </cell>
          <cell r="AK143" t="str">
            <v>6578JA1</v>
          </cell>
          <cell r="AL143">
            <v>2</v>
          </cell>
          <cell r="AR143">
            <v>2</v>
          </cell>
        </row>
        <row r="144">
          <cell r="B144" t="str">
            <v>688120J</v>
          </cell>
          <cell r="C144" t="str">
            <v>6881JA3</v>
          </cell>
          <cell r="H144">
            <v>160</v>
          </cell>
          <cell r="I144">
            <v>1</v>
          </cell>
          <cell r="J144">
            <v>161</v>
          </cell>
          <cell r="M144" t="str">
            <v>686876J</v>
          </cell>
          <cell r="N144" t="str">
            <v>686876J</v>
          </cell>
          <cell r="O144">
            <v>2</v>
          </cell>
          <cell r="R144">
            <v>2</v>
          </cell>
          <cell r="S144">
            <v>2</v>
          </cell>
          <cell r="T144">
            <v>4</v>
          </cell>
          <cell r="U144">
            <v>10</v>
          </cell>
          <cell r="X144" t="str">
            <v>6578PBJ</v>
          </cell>
          <cell r="Y144" t="str">
            <v>6578PBJ</v>
          </cell>
          <cell r="Z144">
            <v>1</v>
          </cell>
          <cell r="AD144">
            <v>3</v>
          </cell>
          <cell r="AE144">
            <v>1</v>
          </cell>
          <cell r="AF144">
            <v>5</v>
          </cell>
          <cell r="AJ144" t="str">
            <v>6578PAJ</v>
          </cell>
          <cell r="AK144" t="str">
            <v>6578PAJ</v>
          </cell>
          <cell r="AL144">
            <v>4</v>
          </cell>
          <cell r="AO144">
            <v>22</v>
          </cell>
          <cell r="AP144">
            <v>29</v>
          </cell>
          <cell r="AQ144">
            <v>15</v>
          </cell>
          <cell r="AR144">
            <v>70</v>
          </cell>
        </row>
        <row r="145">
          <cell r="B145" t="str">
            <v>688122J</v>
          </cell>
          <cell r="C145" t="str">
            <v>688122J</v>
          </cell>
          <cell r="D145">
            <v>215</v>
          </cell>
          <cell r="E145">
            <v>3</v>
          </cell>
          <cell r="F145">
            <v>79</v>
          </cell>
          <cell r="G145">
            <v>105</v>
          </cell>
          <cell r="H145">
            <v>222</v>
          </cell>
          <cell r="I145">
            <v>62</v>
          </cell>
          <cell r="J145">
            <v>682</v>
          </cell>
          <cell r="M145" t="str">
            <v>686878J</v>
          </cell>
          <cell r="N145" t="str">
            <v>686878J</v>
          </cell>
          <cell r="S145">
            <v>2</v>
          </cell>
          <cell r="T145">
            <v>1</v>
          </cell>
          <cell r="U145">
            <v>3</v>
          </cell>
          <cell r="X145" t="str">
            <v>6579LDJ</v>
          </cell>
          <cell r="Y145" t="str">
            <v>6579LDJ</v>
          </cell>
          <cell r="Z145">
            <v>15</v>
          </cell>
          <cell r="AA145">
            <v>1</v>
          </cell>
          <cell r="AC145">
            <v>1</v>
          </cell>
          <cell r="AE145">
            <v>2</v>
          </cell>
          <cell r="AF145">
            <v>19</v>
          </cell>
          <cell r="AJ145" t="str">
            <v>6578PBJ</v>
          </cell>
          <cell r="AL145">
            <v>5</v>
          </cell>
          <cell r="AM145">
            <v>0</v>
          </cell>
          <cell r="AN145">
            <v>0</v>
          </cell>
          <cell r="AO145">
            <v>26</v>
          </cell>
          <cell r="AP145">
            <v>39</v>
          </cell>
          <cell r="AQ145">
            <v>4</v>
          </cell>
          <cell r="AR145">
            <v>74</v>
          </cell>
        </row>
        <row r="146">
          <cell r="B146" t="str">
            <v>688130J</v>
          </cell>
          <cell r="C146" t="str">
            <v>688130J</v>
          </cell>
          <cell r="D146">
            <v>91</v>
          </cell>
          <cell r="E146">
            <v>22</v>
          </cell>
          <cell r="F146">
            <v>6</v>
          </cell>
          <cell r="G146">
            <v>237</v>
          </cell>
          <cell r="H146">
            <v>178</v>
          </cell>
          <cell r="I146">
            <v>84</v>
          </cell>
          <cell r="J146">
            <v>616</v>
          </cell>
          <cell r="M146" t="str">
            <v>6870JPK</v>
          </cell>
          <cell r="N146" t="str">
            <v>6870JPK</v>
          </cell>
          <cell r="O146">
            <v>2</v>
          </cell>
          <cell r="S146">
            <v>5</v>
          </cell>
          <cell r="U146">
            <v>7</v>
          </cell>
          <cell r="X146" t="str">
            <v>6579LEJ</v>
          </cell>
          <cell r="Y146" t="str">
            <v>6579LEJ</v>
          </cell>
          <cell r="Z146">
            <v>60</v>
          </cell>
          <cell r="AC146">
            <v>22</v>
          </cell>
          <cell r="AD146">
            <v>11</v>
          </cell>
          <cell r="AE146">
            <v>50</v>
          </cell>
          <cell r="AF146">
            <v>143</v>
          </cell>
          <cell r="AJ146" t="str">
            <v>6578PBJ</v>
          </cell>
          <cell r="AK146" t="str">
            <v>6578JA2</v>
          </cell>
          <cell r="AL146">
            <v>0</v>
          </cell>
          <cell r="AR146">
            <v>0</v>
          </cell>
        </row>
        <row r="147">
          <cell r="B147" t="str">
            <v>688132J</v>
          </cell>
          <cell r="C147" t="str">
            <v>688132J</v>
          </cell>
          <cell r="D147">
            <v>44</v>
          </cell>
          <cell r="E147">
            <v>5</v>
          </cell>
          <cell r="F147">
            <v>8</v>
          </cell>
          <cell r="G147">
            <v>128</v>
          </cell>
          <cell r="H147">
            <v>34</v>
          </cell>
          <cell r="I147">
            <v>39</v>
          </cell>
          <cell r="J147">
            <v>258</v>
          </cell>
          <cell r="M147" t="str">
            <v>6870JTN</v>
          </cell>
          <cell r="N147" t="str">
            <v>6870JTN</v>
          </cell>
          <cell r="O147">
            <v>3</v>
          </cell>
          <cell r="R147">
            <v>6</v>
          </cell>
          <cell r="S147">
            <v>1</v>
          </cell>
          <cell r="T147">
            <v>7</v>
          </cell>
          <cell r="U147">
            <v>17</v>
          </cell>
          <cell r="X147" t="str">
            <v>6579LJJ</v>
          </cell>
          <cell r="Y147" t="str">
            <v>6579LJJ</v>
          </cell>
          <cell r="Z147">
            <v>9</v>
          </cell>
          <cell r="AA147">
            <v>1</v>
          </cell>
          <cell r="AC147">
            <v>30</v>
          </cell>
          <cell r="AD147">
            <v>27</v>
          </cell>
          <cell r="AE147">
            <v>44</v>
          </cell>
          <cell r="AF147">
            <v>111</v>
          </cell>
          <cell r="AJ147" t="str">
            <v>6578PBJ</v>
          </cell>
          <cell r="AK147" t="str">
            <v>6578PBJ</v>
          </cell>
          <cell r="AL147">
            <v>5</v>
          </cell>
          <cell r="AO147">
            <v>26</v>
          </cell>
          <cell r="AP147">
            <v>39</v>
          </cell>
          <cell r="AQ147">
            <v>4</v>
          </cell>
          <cell r="AR147">
            <v>74</v>
          </cell>
        </row>
        <row r="148">
          <cell r="B148" t="str">
            <v>688160J</v>
          </cell>
          <cell r="C148" t="str">
            <v>688160J</v>
          </cell>
          <cell r="D148">
            <v>350</v>
          </cell>
          <cell r="E148">
            <v>104</v>
          </cell>
          <cell r="F148">
            <v>30</v>
          </cell>
          <cell r="G148">
            <v>307</v>
          </cell>
          <cell r="H148">
            <v>477</v>
          </cell>
          <cell r="I148">
            <v>351</v>
          </cell>
          <cell r="J148">
            <v>1619</v>
          </cell>
          <cell r="M148" t="str">
            <v>688120J</v>
          </cell>
          <cell r="O148">
            <v>414</v>
          </cell>
          <cell r="P148">
            <v>30</v>
          </cell>
          <cell r="Q148">
            <v>107</v>
          </cell>
          <cell r="R148">
            <v>96</v>
          </cell>
          <cell r="S148">
            <v>380</v>
          </cell>
          <cell r="T148">
            <v>475</v>
          </cell>
          <cell r="U148">
            <v>1502</v>
          </cell>
          <cell r="X148" t="str">
            <v>6579NAJ</v>
          </cell>
          <cell r="Y148" t="str">
            <v>6579NAJ</v>
          </cell>
          <cell r="Z148">
            <v>8</v>
          </cell>
          <cell r="AD148">
            <v>0</v>
          </cell>
          <cell r="AE148">
            <v>0</v>
          </cell>
          <cell r="AF148">
            <v>8</v>
          </cell>
          <cell r="AJ148" t="str">
            <v>6579LDJ</v>
          </cell>
          <cell r="AK148" t="str">
            <v>6579LDJ</v>
          </cell>
          <cell r="AL148">
            <v>12</v>
          </cell>
          <cell r="AM148">
            <v>1</v>
          </cell>
          <cell r="AO148">
            <v>7</v>
          </cell>
          <cell r="AQ148">
            <v>1</v>
          </cell>
          <cell r="AR148">
            <v>21</v>
          </cell>
        </row>
        <row r="149">
          <cell r="B149" t="str">
            <v>688162J</v>
          </cell>
          <cell r="C149" t="str">
            <v>688162J</v>
          </cell>
          <cell r="D149">
            <v>239</v>
          </cell>
          <cell r="E149">
            <v>0</v>
          </cell>
          <cell r="F149">
            <v>26</v>
          </cell>
          <cell r="G149">
            <v>63</v>
          </cell>
          <cell r="H149">
            <v>256</v>
          </cell>
          <cell r="I149">
            <v>185</v>
          </cell>
          <cell r="J149">
            <v>769</v>
          </cell>
          <cell r="M149" t="str">
            <v>688120J</v>
          </cell>
          <cell r="N149" t="str">
            <v>688120J</v>
          </cell>
          <cell r="O149">
            <v>414</v>
          </cell>
          <cell r="P149">
            <v>30</v>
          </cell>
          <cell r="Q149">
            <v>107</v>
          </cell>
          <cell r="R149">
            <v>96</v>
          </cell>
          <cell r="S149">
            <v>281</v>
          </cell>
          <cell r="T149">
            <v>474</v>
          </cell>
          <cell r="U149">
            <v>1402</v>
          </cell>
          <cell r="X149" t="str">
            <v>6579NBJ</v>
          </cell>
          <cell r="Y149" t="str">
            <v>6579NBJ</v>
          </cell>
          <cell r="Z149">
            <v>4</v>
          </cell>
          <cell r="AC149">
            <v>11</v>
          </cell>
          <cell r="AD149">
            <v>8</v>
          </cell>
          <cell r="AE149">
            <v>28</v>
          </cell>
          <cell r="AF149">
            <v>51</v>
          </cell>
          <cell r="AJ149" t="str">
            <v>6579LEJ</v>
          </cell>
          <cell r="AK149" t="str">
            <v>6579LEJ</v>
          </cell>
          <cell r="AL149">
            <v>14</v>
          </cell>
          <cell r="AO149">
            <v>2</v>
          </cell>
          <cell r="AP149">
            <v>4</v>
          </cell>
          <cell r="AQ149">
            <v>5</v>
          </cell>
          <cell r="AR149">
            <v>25</v>
          </cell>
        </row>
        <row r="150">
          <cell r="B150" t="str">
            <v>688170J</v>
          </cell>
          <cell r="C150" t="str">
            <v>688170J</v>
          </cell>
          <cell r="D150">
            <v>286</v>
          </cell>
          <cell r="E150">
            <v>28</v>
          </cell>
          <cell r="F150">
            <v>12</v>
          </cell>
          <cell r="G150">
            <v>137</v>
          </cell>
          <cell r="H150">
            <v>168</v>
          </cell>
          <cell r="I150">
            <v>67</v>
          </cell>
          <cell r="J150">
            <v>698</v>
          </cell>
          <cell r="M150" t="str">
            <v>688120J</v>
          </cell>
          <cell r="N150" t="str">
            <v>6881JA3</v>
          </cell>
          <cell r="S150">
            <v>99</v>
          </cell>
          <cell r="T150">
            <v>1</v>
          </cell>
          <cell r="U150">
            <v>100</v>
          </cell>
          <cell r="X150" t="str">
            <v>6579NJJ</v>
          </cell>
          <cell r="Y150" t="str">
            <v>6579NJJ</v>
          </cell>
          <cell r="Z150">
            <v>1</v>
          </cell>
          <cell r="AA150">
            <v>1</v>
          </cell>
          <cell r="AB150">
            <v>2</v>
          </cell>
          <cell r="AC150">
            <v>6</v>
          </cell>
          <cell r="AD150">
            <v>23</v>
          </cell>
          <cell r="AE150">
            <v>50</v>
          </cell>
          <cell r="AF150">
            <v>83</v>
          </cell>
          <cell r="AJ150" t="str">
            <v>6579LJJ</v>
          </cell>
          <cell r="AK150" t="str">
            <v>6579LJJ</v>
          </cell>
          <cell r="AL150">
            <v>0</v>
          </cell>
          <cell r="AO150">
            <v>1</v>
          </cell>
          <cell r="AP150">
            <v>6</v>
          </cell>
          <cell r="AQ150">
            <v>8</v>
          </cell>
          <cell r="AR150">
            <v>15</v>
          </cell>
        </row>
        <row r="151">
          <cell r="B151" t="str">
            <v>688172J</v>
          </cell>
          <cell r="C151" t="str">
            <v>688172J</v>
          </cell>
          <cell r="D151">
            <v>59</v>
          </cell>
          <cell r="E151">
            <v>21</v>
          </cell>
          <cell r="F151">
            <v>30</v>
          </cell>
          <cell r="G151">
            <v>73</v>
          </cell>
          <cell r="H151">
            <v>74</v>
          </cell>
          <cell r="I151">
            <v>50</v>
          </cell>
          <cell r="J151">
            <v>307</v>
          </cell>
          <cell r="M151" t="str">
            <v>688122J</v>
          </cell>
          <cell r="N151" t="str">
            <v>688122J</v>
          </cell>
          <cell r="O151">
            <v>65</v>
          </cell>
          <cell r="P151">
            <v>3</v>
          </cell>
          <cell r="Q151">
            <v>38</v>
          </cell>
          <cell r="R151">
            <v>62</v>
          </cell>
          <cell r="S151">
            <v>167</v>
          </cell>
          <cell r="T151">
            <v>127</v>
          </cell>
          <cell r="U151">
            <v>462</v>
          </cell>
          <cell r="X151" t="str">
            <v>6579PCJ</v>
          </cell>
          <cell r="Y151" t="str">
            <v>6579PCJ</v>
          </cell>
          <cell r="Z151">
            <v>13</v>
          </cell>
          <cell r="AA151">
            <v>1</v>
          </cell>
          <cell r="AC151">
            <v>3</v>
          </cell>
          <cell r="AE151">
            <v>1</v>
          </cell>
          <cell r="AF151">
            <v>18</v>
          </cell>
          <cell r="AJ151" t="str">
            <v>6579NAJ</v>
          </cell>
          <cell r="AK151" t="str">
            <v>6579NAJ</v>
          </cell>
          <cell r="AL151">
            <v>3</v>
          </cell>
          <cell r="AN151">
            <v>1</v>
          </cell>
          <cell r="AO151">
            <v>4</v>
          </cell>
          <cell r="AP151">
            <v>2</v>
          </cell>
          <cell r="AQ151">
            <v>1</v>
          </cell>
          <cell r="AR151">
            <v>11</v>
          </cell>
        </row>
        <row r="152">
          <cell r="B152" t="str">
            <v>6881JA2</v>
          </cell>
          <cell r="C152" t="str">
            <v>6881JA2</v>
          </cell>
          <cell r="H152">
            <v>186</v>
          </cell>
          <cell r="J152">
            <v>187</v>
          </cell>
          <cell r="M152" t="str">
            <v>688130J</v>
          </cell>
          <cell r="N152" t="str">
            <v>688130J</v>
          </cell>
          <cell r="O152">
            <v>37</v>
          </cell>
          <cell r="P152">
            <v>21</v>
          </cell>
          <cell r="Q152">
            <v>4</v>
          </cell>
          <cell r="R152">
            <v>30</v>
          </cell>
          <cell r="S152">
            <v>46</v>
          </cell>
          <cell r="T152">
            <v>36</v>
          </cell>
          <cell r="U152">
            <v>174</v>
          </cell>
          <cell r="X152" t="str">
            <v>6579PDJ</v>
          </cell>
          <cell r="Y152" t="str">
            <v>6579PDJ</v>
          </cell>
          <cell r="Z152">
            <v>4</v>
          </cell>
          <cell r="AA152">
            <v>3</v>
          </cell>
          <cell r="AC152">
            <v>7</v>
          </cell>
          <cell r="AD152">
            <v>21</v>
          </cell>
          <cell r="AE152">
            <v>17</v>
          </cell>
          <cell r="AF152">
            <v>52</v>
          </cell>
          <cell r="AJ152" t="str">
            <v>6579NBJ</v>
          </cell>
          <cell r="AK152" t="str">
            <v>6579NBJ</v>
          </cell>
          <cell r="AL152">
            <v>0</v>
          </cell>
          <cell r="AM152">
            <v>2</v>
          </cell>
          <cell r="AO152">
            <v>5</v>
          </cell>
          <cell r="AP152">
            <v>3</v>
          </cell>
          <cell r="AQ152">
            <v>0</v>
          </cell>
          <cell r="AR152">
            <v>10</v>
          </cell>
        </row>
        <row r="153">
          <cell r="B153" t="str">
            <v>6881S7J</v>
          </cell>
          <cell r="C153" t="str">
            <v>6881S7J</v>
          </cell>
          <cell r="D153">
            <v>221</v>
          </cell>
          <cell r="E153">
            <v>18</v>
          </cell>
          <cell r="F153">
            <v>20</v>
          </cell>
          <cell r="G153">
            <v>103</v>
          </cell>
          <cell r="H153">
            <v>271</v>
          </cell>
          <cell r="I153">
            <v>96</v>
          </cell>
          <cell r="J153">
            <v>738</v>
          </cell>
          <cell r="M153" t="str">
            <v>688132J</v>
          </cell>
          <cell r="N153" t="str">
            <v>688132J</v>
          </cell>
          <cell r="O153">
            <v>5</v>
          </cell>
          <cell r="P153">
            <v>1</v>
          </cell>
          <cell r="Q153">
            <v>1</v>
          </cell>
          <cell r="R153">
            <v>10</v>
          </cell>
          <cell r="S153">
            <v>13</v>
          </cell>
          <cell r="T153">
            <v>28</v>
          </cell>
          <cell r="U153">
            <v>58</v>
          </cell>
          <cell r="X153" t="str">
            <v>6579PJJ</v>
          </cell>
          <cell r="Y153" t="str">
            <v>6579PJJ</v>
          </cell>
          <cell r="Z153">
            <v>9</v>
          </cell>
          <cell r="AC153">
            <v>17</v>
          </cell>
          <cell r="AD153">
            <v>31</v>
          </cell>
          <cell r="AE153">
            <v>34</v>
          </cell>
          <cell r="AF153">
            <v>91</v>
          </cell>
          <cell r="AJ153" t="str">
            <v>6579NJJ</v>
          </cell>
          <cell r="AK153" t="str">
            <v>6579NJJ</v>
          </cell>
          <cell r="AL153">
            <v>15</v>
          </cell>
          <cell r="AM153">
            <v>1</v>
          </cell>
          <cell r="AN153">
            <v>-2</v>
          </cell>
          <cell r="AO153">
            <v>1</v>
          </cell>
          <cell r="AP153">
            <v>5</v>
          </cell>
          <cell r="AQ153">
            <v>0</v>
          </cell>
          <cell r="AR153">
            <v>20</v>
          </cell>
        </row>
        <row r="154">
          <cell r="B154" t="str">
            <v>6881S8J</v>
          </cell>
          <cell r="C154" t="str">
            <v>6881S8J</v>
          </cell>
          <cell r="D154">
            <v>117</v>
          </cell>
          <cell r="E154">
            <v>11</v>
          </cell>
          <cell r="G154">
            <v>60</v>
          </cell>
          <cell r="H154">
            <v>385</v>
          </cell>
          <cell r="I154">
            <v>75</v>
          </cell>
          <cell r="J154">
            <v>651</v>
          </cell>
          <cell r="M154" t="str">
            <v>688160J</v>
          </cell>
          <cell r="N154" t="str">
            <v>688160J</v>
          </cell>
          <cell r="O154">
            <v>164</v>
          </cell>
          <cell r="P154">
            <v>18</v>
          </cell>
          <cell r="R154">
            <v>70</v>
          </cell>
          <cell r="S154">
            <v>231</v>
          </cell>
          <cell r="T154">
            <v>184</v>
          </cell>
          <cell r="U154">
            <v>667</v>
          </cell>
          <cell r="X154" t="str">
            <v>6579TAJ</v>
          </cell>
          <cell r="Y154" t="str">
            <v>6579TAJ</v>
          </cell>
          <cell r="Z154">
            <v>0</v>
          </cell>
          <cell r="AD154">
            <v>19</v>
          </cell>
          <cell r="AF154">
            <v>19</v>
          </cell>
          <cell r="AJ154" t="str">
            <v>6579PCJ</v>
          </cell>
          <cell r="AK154" t="str">
            <v>6579PCJ</v>
          </cell>
          <cell r="AL154">
            <v>9</v>
          </cell>
          <cell r="AQ154">
            <v>2</v>
          </cell>
          <cell r="AR154">
            <v>11</v>
          </cell>
        </row>
        <row r="155">
          <cell r="B155" t="str">
            <v>689231J</v>
          </cell>
          <cell r="C155" t="str">
            <v>689231J</v>
          </cell>
          <cell r="F155">
            <v>21</v>
          </cell>
          <cell r="H155">
            <v>6</v>
          </cell>
          <cell r="J155">
            <v>27</v>
          </cell>
          <cell r="M155" t="str">
            <v>688162J</v>
          </cell>
          <cell r="N155" t="str">
            <v>688162J</v>
          </cell>
          <cell r="O155">
            <v>131</v>
          </cell>
          <cell r="P155">
            <v>17</v>
          </cell>
          <cell r="Q155">
            <v>17</v>
          </cell>
          <cell r="R155">
            <v>37</v>
          </cell>
          <cell r="S155">
            <v>210</v>
          </cell>
          <cell r="T155">
            <v>108</v>
          </cell>
          <cell r="U155">
            <v>520</v>
          </cell>
          <cell r="X155" t="str">
            <v>6579TGJ</v>
          </cell>
          <cell r="Y155" t="str">
            <v>6579TGJ</v>
          </cell>
          <cell r="Z155">
            <v>0</v>
          </cell>
          <cell r="AD155">
            <v>20</v>
          </cell>
          <cell r="AF155">
            <v>20</v>
          </cell>
          <cell r="AJ155" t="str">
            <v>6579PDJ</v>
          </cell>
          <cell r="AK155" t="str">
            <v>6579PDJ</v>
          </cell>
          <cell r="AL155">
            <v>11</v>
          </cell>
          <cell r="AO155">
            <v>7</v>
          </cell>
          <cell r="AP155">
            <v>3</v>
          </cell>
          <cell r="AQ155">
            <v>6</v>
          </cell>
          <cell r="AR155">
            <v>27</v>
          </cell>
        </row>
        <row r="156">
          <cell r="B156" t="str">
            <v>689232J</v>
          </cell>
          <cell r="C156" t="str">
            <v>689232J</v>
          </cell>
          <cell r="D156">
            <v>199</v>
          </cell>
          <cell r="F156">
            <v>20</v>
          </cell>
          <cell r="G156">
            <v>67</v>
          </cell>
          <cell r="H156">
            <v>38</v>
          </cell>
          <cell r="I156">
            <v>182</v>
          </cell>
          <cell r="J156">
            <v>506</v>
          </cell>
          <cell r="M156" t="str">
            <v>688170J</v>
          </cell>
          <cell r="N156" t="str">
            <v>688170J</v>
          </cell>
          <cell r="O156">
            <v>94</v>
          </cell>
          <cell r="P156">
            <v>8</v>
          </cell>
          <cell r="Q156">
            <v>3</v>
          </cell>
          <cell r="R156">
            <v>45</v>
          </cell>
          <cell r="S156">
            <v>106</v>
          </cell>
          <cell r="T156">
            <v>58</v>
          </cell>
          <cell r="U156">
            <v>314</v>
          </cell>
          <cell r="X156" t="str">
            <v>664313J</v>
          </cell>
          <cell r="Y156" t="str">
            <v>664313J</v>
          </cell>
          <cell r="Z156">
            <v>0</v>
          </cell>
          <cell r="AB156">
            <v>0</v>
          </cell>
          <cell r="AD156">
            <v>13</v>
          </cell>
          <cell r="AE156">
            <v>10</v>
          </cell>
          <cell r="AF156">
            <v>23</v>
          </cell>
          <cell r="AJ156" t="str">
            <v>6579PJJ</v>
          </cell>
          <cell r="AK156" t="str">
            <v>6579PJJ</v>
          </cell>
          <cell r="AM156">
            <v>2</v>
          </cell>
          <cell r="AO156">
            <v>5</v>
          </cell>
          <cell r="AP156">
            <v>6</v>
          </cell>
          <cell r="AQ156">
            <v>1</v>
          </cell>
          <cell r="AR156">
            <v>14</v>
          </cell>
        </row>
        <row r="157">
          <cell r="B157" t="str">
            <v>6892C8J</v>
          </cell>
          <cell r="C157" t="str">
            <v>6892C8J</v>
          </cell>
          <cell r="D157">
            <v>1</v>
          </cell>
          <cell r="J157">
            <v>1</v>
          </cell>
          <cell r="M157" t="str">
            <v>688172J</v>
          </cell>
          <cell r="N157" t="str">
            <v>688172J</v>
          </cell>
          <cell r="O157">
            <v>17</v>
          </cell>
          <cell r="P157">
            <v>12</v>
          </cell>
          <cell r="Q157">
            <v>6</v>
          </cell>
          <cell r="R157">
            <v>38</v>
          </cell>
          <cell r="S157">
            <v>39</v>
          </cell>
          <cell r="T157">
            <v>45</v>
          </cell>
          <cell r="U157">
            <v>157</v>
          </cell>
          <cell r="X157" t="str">
            <v>683631J</v>
          </cell>
          <cell r="Y157" t="str">
            <v>683631J</v>
          </cell>
          <cell r="Z157">
            <v>4</v>
          </cell>
          <cell r="AC157">
            <v>14</v>
          </cell>
          <cell r="AD157">
            <v>-2</v>
          </cell>
          <cell r="AE157">
            <v>2</v>
          </cell>
          <cell r="AF157">
            <v>18</v>
          </cell>
          <cell r="AJ157" t="str">
            <v>6579TAJ</v>
          </cell>
          <cell r="AK157" t="str">
            <v>6579TAJ</v>
          </cell>
          <cell r="AL157">
            <v>1</v>
          </cell>
          <cell r="AO157">
            <v>12</v>
          </cell>
          <cell r="AQ157">
            <v>1</v>
          </cell>
          <cell r="AR157">
            <v>14</v>
          </cell>
        </row>
        <row r="158">
          <cell r="B158" t="str">
            <v>6892C9J</v>
          </cell>
          <cell r="C158" t="str">
            <v>6892C9J</v>
          </cell>
          <cell r="D158">
            <v>3</v>
          </cell>
          <cell r="E158">
            <v>10</v>
          </cell>
          <cell r="J158">
            <v>13</v>
          </cell>
          <cell r="M158" t="str">
            <v>6881JA2</v>
          </cell>
          <cell r="N158" t="str">
            <v>6881JA2</v>
          </cell>
          <cell r="S158">
            <v>229</v>
          </cell>
          <cell r="T158">
            <v>-1</v>
          </cell>
          <cell r="U158">
            <v>228</v>
          </cell>
          <cell r="X158" t="str">
            <v>683635J</v>
          </cell>
          <cell r="Y158" t="str">
            <v>683635J</v>
          </cell>
          <cell r="Z158">
            <v>1</v>
          </cell>
          <cell r="AC158">
            <v>12</v>
          </cell>
          <cell r="AD158">
            <v>20</v>
          </cell>
          <cell r="AE158">
            <v>1</v>
          </cell>
          <cell r="AF158">
            <v>34</v>
          </cell>
          <cell r="AJ158" t="str">
            <v>6579TGJ</v>
          </cell>
          <cell r="AK158" t="str">
            <v>6579TGJ</v>
          </cell>
          <cell r="AL158">
            <v>1</v>
          </cell>
          <cell r="AO158">
            <v>5</v>
          </cell>
          <cell r="AQ158">
            <v>3</v>
          </cell>
          <cell r="AR158">
            <v>9</v>
          </cell>
        </row>
        <row r="159">
          <cell r="B159" t="str">
            <v>6892W4J</v>
          </cell>
          <cell r="C159" t="str">
            <v>6892W4J</v>
          </cell>
          <cell r="D159">
            <v>-1</v>
          </cell>
          <cell r="J159">
            <v>-1</v>
          </cell>
          <cell r="M159" t="str">
            <v>6881S7J</v>
          </cell>
          <cell r="N159" t="str">
            <v>6881S7J</v>
          </cell>
          <cell r="O159">
            <v>100</v>
          </cell>
          <cell r="P159">
            <v>16</v>
          </cell>
          <cell r="Q159">
            <v>1</v>
          </cell>
          <cell r="R159">
            <v>17</v>
          </cell>
          <cell r="S159">
            <v>219</v>
          </cell>
          <cell r="T159">
            <v>115</v>
          </cell>
          <cell r="U159">
            <v>468</v>
          </cell>
          <cell r="X159" t="str">
            <v>6841EAJ</v>
          </cell>
          <cell r="Y159" t="str">
            <v>6841EAJ</v>
          </cell>
          <cell r="Z159">
            <v>13</v>
          </cell>
          <cell r="AA159">
            <v>1</v>
          </cell>
          <cell r="AC159">
            <v>19</v>
          </cell>
          <cell r="AD159">
            <v>59</v>
          </cell>
          <cell r="AE159">
            <v>54</v>
          </cell>
          <cell r="AF159">
            <v>146</v>
          </cell>
          <cell r="AJ159" t="str">
            <v>664313J</v>
          </cell>
          <cell r="AK159" t="str">
            <v>664313J</v>
          </cell>
          <cell r="AL159">
            <v>0</v>
          </cell>
          <cell r="AN159">
            <v>0</v>
          </cell>
          <cell r="AR159">
            <v>0</v>
          </cell>
        </row>
        <row r="160">
          <cell r="B160" t="str">
            <v>6892W5J</v>
          </cell>
          <cell r="C160" t="str">
            <v>6892W5J</v>
          </cell>
          <cell r="D160">
            <v>1</v>
          </cell>
          <cell r="J160">
            <v>3</v>
          </cell>
          <cell r="M160" t="str">
            <v>6881S8J</v>
          </cell>
          <cell r="N160" t="str">
            <v>6881S8J</v>
          </cell>
          <cell r="O160">
            <v>73</v>
          </cell>
          <cell r="P160">
            <v>1</v>
          </cell>
          <cell r="R160">
            <v>49</v>
          </cell>
          <cell r="S160">
            <v>401</v>
          </cell>
          <cell r="T160">
            <v>65</v>
          </cell>
          <cell r="U160">
            <v>589</v>
          </cell>
          <cell r="X160" t="str">
            <v>6841GAJ</v>
          </cell>
          <cell r="Y160" t="str">
            <v>6841GAJ</v>
          </cell>
          <cell r="Z160">
            <v>10</v>
          </cell>
          <cell r="AA160">
            <v>3</v>
          </cell>
          <cell r="AB160">
            <v>1</v>
          </cell>
          <cell r="AC160">
            <v>46</v>
          </cell>
          <cell r="AD160">
            <v>36</v>
          </cell>
          <cell r="AE160">
            <v>34</v>
          </cell>
          <cell r="AF160">
            <v>130</v>
          </cell>
          <cell r="AJ160" t="str">
            <v>683631J</v>
          </cell>
          <cell r="AK160" t="str">
            <v>683631J</v>
          </cell>
          <cell r="AL160">
            <v>4</v>
          </cell>
          <cell r="AO160">
            <v>13</v>
          </cell>
          <cell r="AP160">
            <v>1</v>
          </cell>
          <cell r="AQ160">
            <v>1</v>
          </cell>
          <cell r="AR160">
            <v>19</v>
          </cell>
        </row>
        <row r="161">
          <cell r="B161" t="str">
            <v>6892W6J</v>
          </cell>
          <cell r="C161" t="str">
            <v>6892W6J</v>
          </cell>
          <cell r="D161">
            <v>3</v>
          </cell>
          <cell r="J161">
            <v>3</v>
          </cell>
          <cell r="M161" t="str">
            <v>689231J</v>
          </cell>
          <cell r="N161" t="str">
            <v>689231J</v>
          </cell>
          <cell r="Q161">
            <v>0</v>
          </cell>
          <cell r="U161">
            <v>0</v>
          </cell>
          <cell r="X161" t="str">
            <v>6841TAJ</v>
          </cell>
          <cell r="Y161" t="str">
            <v>6841TAJ</v>
          </cell>
          <cell r="Z161">
            <v>1</v>
          </cell>
          <cell r="AA161">
            <v>1</v>
          </cell>
          <cell r="AD161">
            <v>15</v>
          </cell>
          <cell r="AF161">
            <v>17</v>
          </cell>
          <cell r="AJ161" t="str">
            <v>683635J</v>
          </cell>
          <cell r="AK161" t="str">
            <v>683635J</v>
          </cell>
          <cell r="AL161">
            <v>0</v>
          </cell>
          <cell r="AO161">
            <v>4</v>
          </cell>
          <cell r="AP161">
            <v>7</v>
          </cell>
          <cell r="AR161">
            <v>11</v>
          </cell>
        </row>
        <row r="162">
          <cell r="B162" t="str">
            <v>689393J</v>
          </cell>
          <cell r="C162" t="str">
            <v>689393J</v>
          </cell>
          <cell r="G162">
            <v>33</v>
          </cell>
          <cell r="J162">
            <v>33</v>
          </cell>
          <cell r="M162" t="str">
            <v>689232J</v>
          </cell>
          <cell r="N162" t="str">
            <v>689232J</v>
          </cell>
          <cell r="O162">
            <v>9</v>
          </cell>
          <cell r="Q162">
            <v>4</v>
          </cell>
          <cell r="R162">
            <v>9</v>
          </cell>
          <cell r="S162">
            <v>38</v>
          </cell>
          <cell r="T162">
            <v>141</v>
          </cell>
          <cell r="U162">
            <v>201</v>
          </cell>
          <cell r="X162" t="str">
            <v>6845GN1</v>
          </cell>
          <cell r="Y162" t="str">
            <v>6845GN1</v>
          </cell>
          <cell r="Z162">
            <v>0</v>
          </cell>
          <cell r="AF162">
            <v>0</v>
          </cell>
          <cell r="AJ162" t="str">
            <v>6841EAJ</v>
          </cell>
          <cell r="AK162" t="str">
            <v>6841EAJ</v>
          </cell>
          <cell r="AL162">
            <v>7</v>
          </cell>
          <cell r="AM162">
            <v>0</v>
          </cell>
          <cell r="AO162">
            <v>1</v>
          </cell>
          <cell r="AP162">
            <v>4</v>
          </cell>
          <cell r="AQ162">
            <v>10</v>
          </cell>
          <cell r="AR162">
            <v>22</v>
          </cell>
        </row>
        <row r="163">
          <cell r="B163" t="str">
            <v>6893NT1</v>
          </cell>
          <cell r="C163" t="str">
            <v>6893NT1</v>
          </cell>
          <cell r="D163">
            <v>4</v>
          </cell>
          <cell r="J163">
            <v>24</v>
          </cell>
          <cell r="M163" t="str">
            <v>6892C8J</v>
          </cell>
          <cell r="N163" t="str">
            <v>6892C8J</v>
          </cell>
          <cell r="O163">
            <v>0</v>
          </cell>
          <cell r="U163">
            <v>0</v>
          </cell>
          <cell r="X163" t="str">
            <v>6845NBJ</v>
          </cell>
          <cell r="Y163" t="str">
            <v>6845NBJ</v>
          </cell>
          <cell r="Z163">
            <v>1</v>
          </cell>
          <cell r="AC163">
            <v>12</v>
          </cell>
          <cell r="AD163">
            <v>1</v>
          </cell>
          <cell r="AE163">
            <v>10</v>
          </cell>
          <cell r="AF163">
            <v>24</v>
          </cell>
          <cell r="AJ163" t="str">
            <v>6841GAJ</v>
          </cell>
          <cell r="AK163" t="str">
            <v>6841GAJ</v>
          </cell>
          <cell r="AL163">
            <v>3</v>
          </cell>
          <cell r="AN163">
            <v>0</v>
          </cell>
          <cell r="AO163">
            <v>4</v>
          </cell>
          <cell r="AP163">
            <v>7</v>
          </cell>
          <cell r="AQ163">
            <v>1</v>
          </cell>
          <cell r="AR163">
            <v>15</v>
          </cell>
        </row>
        <row r="164">
          <cell r="B164" t="str">
            <v>847681U</v>
          </cell>
          <cell r="C164" t="str">
            <v>847681U</v>
          </cell>
          <cell r="D164">
            <v>50</v>
          </cell>
          <cell r="E164">
            <v>0</v>
          </cell>
          <cell r="F164">
            <v>8</v>
          </cell>
          <cell r="G164">
            <v>1</v>
          </cell>
          <cell r="H164">
            <v>0</v>
          </cell>
          <cell r="I164">
            <v>0</v>
          </cell>
          <cell r="J164">
            <v>59</v>
          </cell>
          <cell r="M164" t="str">
            <v>6892C9J</v>
          </cell>
          <cell r="N164" t="str">
            <v>6892C9J</v>
          </cell>
          <cell r="O164">
            <v>1</v>
          </cell>
          <cell r="P164">
            <v>10</v>
          </cell>
          <cell r="U164">
            <v>11</v>
          </cell>
          <cell r="X164" t="str">
            <v>684920J</v>
          </cell>
          <cell r="Y164" t="str">
            <v>684920J</v>
          </cell>
          <cell r="Z164">
            <v>8</v>
          </cell>
          <cell r="AA164">
            <v>1</v>
          </cell>
          <cell r="AD164">
            <v>3</v>
          </cell>
          <cell r="AE164">
            <v>7</v>
          </cell>
          <cell r="AF164">
            <v>19</v>
          </cell>
          <cell r="AJ164" t="str">
            <v>6841TAJ</v>
          </cell>
          <cell r="AK164" t="str">
            <v>6841TAJ</v>
          </cell>
          <cell r="AL164">
            <v>1</v>
          </cell>
          <cell r="AM164">
            <v>1</v>
          </cell>
          <cell r="AO164">
            <v>6</v>
          </cell>
          <cell r="AP164">
            <v>5</v>
          </cell>
          <cell r="AQ164">
            <v>3</v>
          </cell>
          <cell r="AR164">
            <v>16</v>
          </cell>
        </row>
        <row r="165">
          <cell r="B165" t="str">
            <v>84768JA</v>
          </cell>
          <cell r="C165" t="str">
            <v>84768JA</v>
          </cell>
          <cell r="H165">
            <v>0</v>
          </cell>
          <cell r="J165">
            <v>0</v>
          </cell>
          <cell r="M165" t="str">
            <v>6892W5J</v>
          </cell>
          <cell r="N165" t="str">
            <v>6892W5J</v>
          </cell>
          <cell r="O165">
            <v>1</v>
          </cell>
          <cell r="U165">
            <v>1</v>
          </cell>
          <cell r="X165" t="str">
            <v>684923J</v>
          </cell>
          <cell r="Y165" t="str">
            <v>684923J</v>
          </cell>
          <cell r="Z165">
            <v>1</v>
          </cell>
          <cell r="AC165">
            <v>4</v>
          </cell>
          <cell r="AF165">
            <v>5</v>
          </cell>
          <cell r="AJ165" t="str">
            <v>684250J</v>
          </cell>
          <cell r="AK165" t="str">
            <v>684250J</v>
          </cell>
          <cell r="AL165">
            <v>0</v>
          </cell>
          <cell r="AO165">
            <v>0</v>
          </cell>
          <cell r="AR165">
            <v>0</v>
          </cell>
        </row>
        <row r="166">
          <cell r="B166" t="str">
            <v>84768JB</v>
          </cell>
          <cell r="C166" t="str">
            <v>84768JB</v>
          </cell>
          <cell r="H166">
            <v>0</v>
          </cell>
          <cell r="J166">
            <v>0</v>
          </cell>
          <cell r="M166" t="str">
            <v>6892W6J</v>
          </cell>
          <cell r="N166" t="str">
            <v>6892W6J</v>
          </cell>
          <cell r="O166">
            <v>1</v>
          </cell>
          <cell r="U166">
            <v>1</v>
          </cell>
          <cell r="X166" t="str">
            <v>68625EJ</v>
          </cell>
          <cell r="Y166" t="str">
            <v>68625EJ</v>
          </cell>
          <cell r="Z166">
            <v>1</v>
          </cell>
          <cell r="AF166">
            <v>1</v>
          </cell>
          <cell r="AJ166" t="str">
            <v>684252J</v>
          </cell>
          <cell r="AK166" t="str">
            <v>684252J</v>
          </cell>
          <cell r="AL166">
            <v>0</v>
          </cell>
          <cell r="AO166">
            <v>0</v>
          </cell>
          <cell r="AR166">
            <v>0</v>
          </cell>
        </row>
        <row r="167">
          <cell r="B167" t="str">
            <v>847841X</v>
          </cell>
          <cell r="D167">
            <v>93</v>
          </cell>
          <cell r="E167">
            <v>37</v>
          </cell>
          <cell r="F167">
            <v>21</v>
          </cell>
          <cell r="G167">
            <v>51</v>
          </cell>
          <cell r="H167">
            <v>242</v>
          </cell>
          <cell r="I167">
            <v>187</v>
          </cell>
          <cell r="J167">
            <v>631</v>
          </cell>
          <cell r="M167" t="str">
            <v>689393J</v>
          </cell>
          <cell r="N167" t="str">
            <v>689393J</v>
          </cell>
          <cell r="R167">
            <v>31</v>
          </cell>
          <cell r="S167">
            <v>10</v>
          </cell>
          <cell r="T167">
            <v>1</v>
          </cell>
          <cell r="U167">
            <v>42</v>
          </cell>
          <cell r="X167" t="str">
            <v>6862C8J</v>
          </cell>
          <cell r="Y167" t="str">
            <v>6862C8J</v>
          </cell>
          <cell r="Z167">
            <v>1</v>
          </cell>
          <cell r="AF167">
            <v>1</v>
          </cell>
          <cell r="AJ167" t="str">
            <v>684260J</v>
          </cell>
          <cell r="AK167" t="str">
            <v>684260J</v>
          </cell>
          <cell r="AL167">
            <v>0</v>
          </cell>
          <cell r="AO167">
            <v>0</v>
          </cell>
          <cell r="AR167">
            <v>0</v>
          </cell>
        </row>
        <row r="168">
          <cell r="B168" t="str">
            <v>847841X</v>
          </cell>
          <cell r="C168" t="str">
            <v>847841X</v>
          </cell>
          <cell r="D168">
            <v>92</v>
          </cell>
          <cell r="E168">
            <v>37</v>
          </cell>
          <cell r="F168">
            <v>21</v>
          </cell>
          <cell r="G168">
            <v>50</v>
          </cell>
          <cell r="H168">
            <v>193</v>
          </cell>
          <cell r="I168">
            <v>187</v>
          </cell>
          <cell r="J168">
            <v>580</v>
          </cell>
          <cell r="M168" t="str">
            <v>6893NT1</v>
          </cell>
          <cell r="N168" t="str">
            <v>6893NT1</v>
          </cell>
          <cell r="O168">
            <v>1</v>
          </cell>
          <cell r="U168">
            <v>1</v>
          </cell>
          <cell r="X168" t="str">
            <v>686669J</v>
          </cell>
          <cell r="Y168" t="str">
            <v>686669J</v>
          </cell>
          <cell r="Z168">
            <v>14</v>
          </cell>
          <cell r="AC168">
            <v>3</v>
          </cell>
          <cell r="AD168">
            <v>1</v>
          </cell>
          <cell r="AE168">
            <v>3</v>
          </cell>
          <cell r="AF168">
            <v>21</v>
          </cell>
          <cell r="AJ168" t="str">
            <v>684262J</v>
          </cell>
          <cell r="AK168" t="str">
            <v>684262J</v>
          </cell>
          <cell r="AL168">
            <v>0</v>
          </cell>
          <cell r="AO168">
            <v>0</v>
          </cell>
          <cell r="AR168">
            <v>0</v>
          </cell>
        </row>
        <row r="169">
          <cell r="B169" t="str">
            <v>847841X</v>
          </cell>
          <cell r="C169" t="str">
            <v>84784AJ</v>
          </cell>
          <cell r="D169">
            <v>1</v>
          </cell>
          <cell r="G169">
            <v>1</v>
          </cell>
          <cell r="J169">
            <v>2</v>
          </cell>
          <cell r="M169" t="str">
            <v>847681U</v>
          </cell>
          <cell r="N169" t="str">
            <v>847681U</v>
          </cell>
          <cell r="O169">
            <v>3</v>
          </cell>
          <cell r="Q169">
            <v>8</v>
          </cell>
          <cell r="R169">
            <v>1</v>
          </cell>
          <cell r="S169">
            <v>1</v>
          </cell>
          <cell r="T169">
            <v>0</v>
          </cell>
          <cell r="U169">
            <v>13</v>
          </cell>
          <cell r="X169" t="str">
            <v>686772J</v>
          </cell>
          <cell r="Y169" t="str">
            <v>686772J</v>
          </cell>
          <cell r="Z169">
            <v>2</v>
          </cell>
          <cell r="AF169">
            <v>2</v>
          </cell>
          <cell r="AJ169" t="str">
            <v>6842S2J</v>
          </cell>
          <cell r="AK169" t="str">
            <v>6842S2J</v>
          </cell>
          <cell r="AL169">
            <v>0</v>
          </cell>
          <cell r="AR169">
            <v>0</v>
          </cell>
        </row>
        <row r="170">
          <cell r="B170" t="str">
            <v>847841X</v>
          </cell>
          <cell r="C170" t="str">
            <v>84784EJ</v>
          </cell>
          <cell r="H170">
            <v>49</v>
          </cell>
          <cell r="J170">
            <v>49</v>
          </cell>
          <cell r="M170" t="str">
            <v>847841X</v>
          </cell>
          <cell r="O170">
            <v>67</v>
          </cell>
          <cell r="P170">
            <v>19</v>
          </cell>
          <cell r="Q170">
            <v>3</v>
          </cell>
          <cell r="R170">
            <v>23</v>
          </cell>
          <cell r="S170">
            <v>124</v>
          </cell>
          <cell r="T170">
            <v>63</v>
          </cell>
          <cell r="U170">
            <v>299</v>
          </cell>
          <cell r="X170" t="str">
            <v>686862J</v>
          </cell>
          <cell r="Y170" t="str">
            <v>686862J</v>
          </cell>
          <cell r="Z170">
            <v>3</v>
          </cell>
          <cell r="AA170">
            <v>1</v>
          </cell>
          <cell r="AF170">
            <v>4</v>
          </cell>
          <cell r="AJ170" t="str">
            <v>6845GN1</v>
          </cell>
          <cell r="AK170" t="str">
            <v>6845GN1</v>
          </cell>
          <cell r="AL170">
            <v>0</v>
          </cell>
          <cell r="AR170">
            <v>0</v>
          </cell>
        </row>
        <row r="171">
          <cell r="B171" t="str">
            <v>864532X</v>
          </cell>
          <cell r="C171" t="str">
            <v>864532X</v>
          </cell>
          <cell r="D171">
            <v>110</v>
          </cell>
          <cell r="E171">
            <v>40</v>
          </cell>
          <cell r="F171">
            <v>2</v>
          </cell>
          <cell r="G171">
            <v>12</v>
          </cell>
          <cell r="H171">
            <v>32</v>
          </cell>
          <cell r="I171">
            <v>23</v>
          </cell>
          <cell r="J171">
            <v>219</v>
          </cell>
          <cell r="M171" t="str">
            <v>847841X</v>
          </cell>
          <cell r="N171" t="str">
            <v>847841X</v>
          </cell>
          <cell r="O171">
            <v>66</v>
          </cell>
          <cell r="P171">
            <v>19</v>
          </cell>
          <cell r="Q171">
            <v>3</v>
          </cell>
          <cell r="R171">
            <v>22</v>
          </cell>
          <cell r="S171">
            <v>106</v>
          </cell>
          <cell r="T171">
            <v>63</v>
          </cell>
          <cell r="U171">
            <v>279</v>
          </cell>
          <cell r="X171" t="str">
            <v>686872J</v>
          </cell>
          <cell r="Y171" t="str">
            <v>686872J</v>
          </cell>
          <cell r="Z171">
            <v>0</v>
          </cell>
          <cell r="AF171">
            <v>0</v>
          </cell>
          <cell r="AJ171" t="str">
            <v>6845NBJ</v>
          </cell>
          <cell r="AK171" t="str">
            <v>6845NBJ</v>
          </cell>
          <cell r="AL171">
            <v>2</v>
          </cell>
          <cell r="AO171">
            <v>2</v>
          </cell>
          <cell r="AP171">
            <v>7</v>
          </cell>
          <cell r="AR171">
            <v>11</v>
          </cell>
        </row>
        <row r="172">
          <cell r="B172" t="str">
            <v>86454AX</v>
          </cell>
          <cell r="D172">
            <v>63</v>
          </cell>
          <cell r="E172">
            <v>49</v>
          </cell>
          <cell r="F172">
            <v>1</v>
          </cell>
          <cell r="G172">
            <v>1</v>
          </cell>
          <cell r="H172">
            <v>58</v>
          </cell>
          <cell r="I172">
            <v>16</v>
          </cell>
          <cell r="J172">
            <v>189</v>
          </cell>
          <cell r="M172" t="str">
            <v>847841X</v>
          </cell>
          <cell r="N172" t="str">
            <v>84784AJ</v>
          </cell>
          <cell r="O172">
            <v>1</v>
          </cell>
          <cell r="R172">
            <v>1</v>
          </cell>
          <cell r="U172">
            <v>2</v>
          </cell>
          <cell r="X172" t="str">
            <v>686876J</v>
          </cell>
          <cell r="Y172" t="str">
            <v>686876J</v>
          </cell>
          <cell r="Z172">
            <v>5</v>
          </cell>
          <cell r="AC172">
            <v>9</v>
          </cell>
          <cell r="AD172">
            <v>2</v>
          </cell>
          <cell r="AE172">
            <v>24</v>
          </cell>
          <cell r="AF172">
            <v>40</v>
          </cell>
          <cell r="AJ172" t="str">
            <v>684631J</v>
          </cell>
          <cell r="AK172" t="str">
            <v>6846J1P</v>
          </cell>
          <cell r="AL172">
            <v>0</v>
          </cell>
          <cell r="AR172">
            <v>0</v>
          </cell>
        </row>
        <row r="173">
          <cell r="B173" t="str">
            <v>86454AX</v>
          </cell>
          <cell r="C173" t="str">
            <v>86454AJ</v>
          </cell>
          <cell r="H173">
            <v>20</v>
          </cell>
          <cell r="J173">
            <v>20</v>
          </cell>
          <cell r="M173" t="str">
            <v>847841X</v>
          </cell>
          <cell r="N173" t="str">
            <v>84784EJ</v>
          </cell>
          <cell r="S173">
            <v>18</v>
          </cell>
          <cell r="U173">
            <v>18</v>
          </cell>
          <cell r="X173" t="str">
            <v>686878J</v>
          </cell>
          <cell r="Y173" t="str">
            <v>686878J</v>
          </cell>
          <cell r="Z173">
            <v>0</v>
          </cell>
          <cell r="AC173">
            <v>3</v>
          </cell>
          <cell r="AD173">
            <v>1</v>
          </cell>
          <cell r="AE173">
            <v>4</v>
          </cell>
          <cell r="AF173">
            <v>8</v>
          </cell>
          <cell r="AJ173" t="str">
            <v>684635J</v>
          </cell>
          <cell r="AK173" t="str">
            <v>6846J5T</v>
          </cell>
          <cell r="AL173">
            <v>0</v>
          </cell>
          <cell r="AR173">
            <v>0</v>
          </cell>
        </row>
        <row r="174">
          <cell r="B174" t="str">
            <v>86454AX</v>
          </cell>
          <cell r="C174" t="str">
            <v>86454AX</v>
          </cell>
          <cell r="D174">
            <v>63</v>
          </cell>
          <cell r="E174">
            <v>49</v>
          </cell>
          <cell r="F174">
            <v>1</v>
          </cell>
          <cell r="G174">
            <v>1</v>
          </cell>
          <cell r="H174">
            <v>38</v>
          </cell>
          <cell r="I174">
            <v>16</v>
          </cell>
          <cell r="J174">
            <v>169</v>
          </cell>
          <cell r="M174" t="str">
            <v>860230J</v>
          </cell>
          <cell r="N174" t="str">
            <v>860230J</v>
          </cell>
          <cell r="O174">
            <v>0</v>
          </cell>
          <cell r="Q174">
            <v>40</v>
          </cell>
          <cell r="T174">
            <v>11</v>
          </cell>
          <cell r="U174">
            <v>51</v>
          </cell>
          <cell r="X174" t="str">
            <v>6870JPK</v>
          </cell>
          <cell r="Y174" t="str">
            <v>6870JPK</v>
          </cell>
          <cell r="Z174">
            <v>18</v>
          </cell>
          <cell r="AC174">
            <v>2</v>
          </cell>
          <cell r="AD174">
            <v>11</v>
          </cell>
          <cell r="AF174">
            <v>31</v>
          </cell>
          <cell r="AJ174" t="str">
            <v>684920J</v>
          </cell>
          <cell r="AK174" t="str">
            <v>684920J</v>
          </cell>
          <cell r="AL174">
            <v>3</v>
          </cell>
          <cell r="AO174">
            <v>1</v>
          </cell>
          <cell r="AR174">
            <v>4</v>
          </cell>
        </row>
        <row r="175">
          <cell r="B175" t="str">
            <v>865431Y</v>
          </cell>
          <cell r="C175" t="str">
            <v>865431Y</v>
          </cell>
          <cell r="D175">
            <v>6</v>
          </cell>
          <cell r="G175">
            <v>1</v>
          </cell>
          <cell r="J175">
            <v>10</v>
          </cell>
          <cell r="M175" t="str">
            <v>860250J</v>
          </cell>
          <cell r="N175" t="str">
            <v>860250J</v>
          </cell>
          <cell r="O175">
            <v>10</v>
          </cell>
          <cell r="P175">
            <v>21</v>
          </cell>
          <cell r="Q175">
            <v>13</v>
          </cell>
          <cell r="R175">
            <v>53</v>
          </cell>
          <cell r="S175">
            <v>27</v>
          </cell>
          <cell r="T175">
            <v>93</v>
          </cell>
          <cell r="U175">
            <v>217</v>
          </cell>
          <cell r="X175" t="str">
            <v>6870JTN</v>
          </cell>
          <cell r="Y175" t="str">
            <v>6870JTN</v>
          </cell>
          <cell r="Z175">
            <v>0</v>
          </cell>
          <cell r="AC175">
            <v>2</v>
          </cell>
          <cell r="AD175">
            <v>2</v>
          </cell>
          <cell r="AE175">
            <v>17</v>
          </cell>
          <cell r="AF175">
            <v>21</v>
          </cell>
          <cell r="AJ175" t="str">
            <v>684923J</v>
          </cell>
          <cell r="AK175" t="str">
            <v>684923J</v>
          </cell>
          <cell r="AL175">
            <v>0</v>
          </cell>
          <cell r="AR175">
            <v>0</v>
          </cell>
        </row>
        <row r="176">
          <cell r="B176" t="str">
            <v>86565RY</v>
          </cell>
          <cell r="C176" t="str">
            <v>86565RY</v>
          </cell>
          <cell r="D176">
            <v>5</v>
          </cell>
          <cell r="I176">
            <v>0</v>
          </cell>
          <cell r="J176">
            <v>5</v>
          </cell>
          <cell r="M176" t="str">
            <v>864532X</v>
          </cell>
          <cell r="N176" t="str">
            <v>864532X</v>
          </cell>
          <cell r="O176">
            <v>53</v>
          </cell>
          <cell r="P176">
            <v>18</v>
          </cell>
          <cell r="Q176">
            <v>2</v>
          </cell>
          <cell r="R176">
            <v>6</v>
          </cell>
          <cell r="S176">
            <v>48</v>
          </cell>
          <cell r="T176">
            <v>24</v>
          </cell>
          <cell r="U176">
            <v>151</v>
          </cell>
          <cell r="X176" t="str">
            <v>688120J</v>
          </cell>
          <cell r="Z176">
            <v>915</v>
          </cell>
          <cell r="AA176">
            <v>108</v>
          </cell>
          <cell r="AB176">
            <v>11</v>
          </cell>
          <cell r="AC176">
            <v>123</v>
          </cell>
          <cell r="AD176">
            <v>593</v>
          </cell>
          <cell r="AE176">
            <v>1004</v>
          </cell>
          <cell r="AF176">
            <v>2754</v>
          </cell>
          <cell r="AJ176" t="str">
            <v>68625EJ</v>
          </cell>
          <cell r="AK176" t="str">
            <v>68625EJ</v>
          </cell>
          <cell r="AL176">
            <v>0</v>
          </cell>
          <cell r="AR176">
            <v>0</v>
          </cell>
        </row>
        <row r="177">
          <cell r="B177" t="str">
            <v>86566RY</v>
          </cell>
          <cell r="C177" t="str">
            <v>86566RY</v>
          </cell>
          <cell r="D177">
            <v>1</v>
          </cell>
          <cell r="E177">
            <v>30</v>
          </cell>
          <cell r="I177">
            <v>0</v>
          </cell>
          <cell r="J177">
            <v>31</v>
          </cell>
          <cell r="M177" t="str">
            <v>86454AX</v>
          </cell>
          <cell r="O177">
            <v>6</v>
          </cell>
          <cell r="P177">
            <v>1</v>
          </cell>
          <cell r="Q177">
            <v>1</v>
          </cell>
          <cell r="R177">
            <v>0</v>
          </cell>
          <cell r="S177">
            <v>30</v>
          </cell>
          <cell r="T177">
            <v>17</v>
          </cell>
          <cell r="U177">
            <v>55</v>
          </cell>
          <cell r="X177" t="str">
            <v>688120J</v>
          </cell>
          <cell r="Y177" t="str">
            <v>688120J</v>
          </cell>
          <cell r="Z177">
            <v>915</v>
          </cell>
          <cell r="AA177">
            <v>108</v>
          </cell>
          <cell r="AB177">
            <v>11</v>
          </cell>
          <cell r="AC177">
            <v>123</v>
          </cell>
          <cell r="AD177">
            <v>535</v>
          </cell>
          <cell r="AE177">
            <v>1004</v>
          </cell>
          <cell r="AF177">
            <v>2696</v>
          </cell>
          <cell r="AJ177" t="str">
            <v>6862C8J</v>
          </cell>
          <cell r="AK177" t="str">
            <v>6862C8J</v>
          </cell>
          <cell r="AN177">
            <v>0</v>
          </cell>
          <cell r="AR177">
            <v>0</v>
          </cell>
        </row>
        <row r="178">
          <cell r="B178" t="str">
            <v>865732Y</v>
          </cell>
          <cell r="C178" t="str">
            <v>865732Y</v>
          </cell>
          <cell r="D178">
            <v>12</v>
          </cell>
          <cell r="F178">
            <v>0</v>
          </cell>
          <cell r="G178">
            <v>2</v>
          </cell>
          <cell r="I178">
            <v>0</v>
          </cell>
          <cell r="J178">
            <v>14</v>
          </cell>
          <cell r="M178" t="str">
            <v>86454AX</v>
          </cell>
          <cell r="N178" t="str">
            <v>86454AJ</v>
          </cell>
          <cell r="S178">
            <v>16</v>
          </cell>
          <cell r="U178">
            <v>16</v>
          </cell>
          <cell r="X178" t="str">
            <v>688120J</v>
          </cell>
          <cell r="Y178" t="str">
            <v>6881JA3</v>
          </cell>
          <cell r="AD178">
            <v>58</v>
          </cell>
          <cell r="AF178">
            <v>58</v>
          </cell>
          <cell r="AJ178" t="str">
            <v>6862W9J</v>
          </cell>
          <cell r="AK178" t="str">
            <v>6862W9J</v>
          </cell>
          <cell r="AO178">
            <v>0</v>
          </cell>
          <cell r="AR178">
            <v>0</v>
          </cell>
        </row>
        <row r="179">
          <cell r="B179" t="str">
            <v>865811Y</v>
          </cell>
          <cell r="C179" t="str">
            <v>865811Y</v>
          </cell>
          <cell r="D179">
            <v>2</v>
          </cell>
          <cell r="F179">
            <v>1</v>
          </cell>
          <cell r="H179">
            <v>0</v>
          </cell>
          <cell r="I179">
            <v>0</v>
          </cell>
          <cell r="J179">
            <v>3</v>
          </cell>
          <cell r="M179" t="str">
            <v>86454AX</v>
          </cell>
          <cell r="N179" t="str">
            <v>86454AX</v>
          </cell>
          <cell r="O179">
            <v>6</v>
          </cell>
          <cell r="P179">
            <v>1</v>
          </cell>
          <cell r="Q179">
            <v>1</v>
          </cell>
          <cell r="S179">
            <v>14</v>
          </cell>
          <cell r="T179">
            <v>17</v>
          </cell>
          <cell r="U179">
            <v>39</v>
          </cell>
          <cell r="X179" t="str">
            <v>688122J</v>
          </cell>
          <cell r="Y179" t="str">
            <v>688122J</v>
          </cell>
          <cell r="Z179">
            <v>103</v>
          </cell>
          <cell r="AA179">
            <v>12</v>
          </cell>
          <cell r="AB179">
            <v>8</v>
          </cell>
          <cell r="AC179">
            <v>40</v>
          </cell>
          <cell r="AD179">
            <v>136</v>
          </cell>
          <cell r="AE179">
            <v>113</v>
          </cell>
          <cell r="AF179">
            <v>412</v>
          </cell>
          <cell r="AJ179" t="str">
            <v>686650J</v>
          </cell>
          <cell r="AK179" t="str">
            <v>686650J</v>
          </cell>
          <cell r="AM179">
            <v>1</v>
          </cell>
          <cell r="AR179">
            <v>1</v>
          </cell>
        </row>
        <row r="180">
          <cell r="B180" t="str">
            <v>865841Y</v>
          </cell>
          <cell r="D180">
            <v>8</v>
          </cell>
          <cell r="E180">
            <v>49</v>
          </cell>
          <cell r="F180">
            <v>1</v>
          </cell>
          <cell r="G180">
            <v>0</v>
          </cell>
          <cell r="H180">
            <v>12</v>
          </cell>
          <cell r="I180">
            <v>0</v>
          </cell>
          <cell r="J180">
            <v>70</v>
          </cell>
          <cell r="M180" t="str">
            <v>865431Y</v>
          </cell>
          <cell r="N180" t="str">
            <v>865431Y</v>
          </cell>
          <cell r="O180">
            <v>5</v>
          </cell>
          <cell r="R180">
            <v>1</v>
          </cell>
          <cell r="T180">
            <v>-1</v>
          </cell>
          <cell r="U180">
            <v>5</v>
          </cell>
          <cell r="X180" t="str">
            <v>688123J</v>
          </cell>
          <cell r="Y180" t="str">
            <v>688123J</v>
          </cell>
          <cell r="Z180">
            <v>0</v>
          </cell>
          <cell r="AF180">
            <v>0</v>
          </cell>
          <cell r="AJ180" t="str">
            <v>686660J</v>
          </cell>
          <cell r="AK180" t="str">
            <v>686660J</v>
          </cell>
          <cell r="AL180">
            <v>0</v>
          </cell>
          <cell r="AR180">
            <v>0</v>
          </cell>
        </row>
        <row r="181">
          <cell r="B181" t="str">
            <v>865841Y</v>
          </cell>
          <cell r="C181" t="str">
            <v>865841Y</v>
          </cell>
          <cell r="D181">
            <v>7</v>
          </cell>
          <cell r="E181">
            <v>49</v>
          </cell>
          <cell r="F181">
            <v>1</v>
          </cell>
          <cell r="H181">
            <v>11</v>
          </cell>
          <cell r="I181">
            <v>0</v>
          </cell>
          <cell r="J181">
            <v>68</v>
          </cell>
          <cell r="M181" t="str">
            <v>86565RY</v>
          </cell>
          <cell r="N181" t="str">
            <v>86565RY</v>
          </cell>
          <cell r="O181">
            <v>0</v>
          </cell>
          <cell r="P181">
            <v>1</v>
          </cell>
          <cell r="T181">
            <v>2</v>
          </cell>
          <cell r="U181">
            <v>3</v>
          </cell>
          <cell r="X181" t="str">
            <v>688130J</v>
          </cell>
          <cell r="Y181" t="str">
            <v>688130J</v>
          </cell>
          <cell r="Z181">
            <v>52</v>
          </cell>
          <cell r="AA181">
            <v>8</v>
          </cell>
          <cell r="AB181">
            <v>1</v>
          </cell>
          <cell r="AC181">
            <v>56</v>
          </cell>
          <cell r="AD181">
            <v>109</v>
          </cell>
          <cell r="AE181">
            <v>40</v>
          </cell>
          <cell r="AF181">
            <v>266</v>
          </cell>
          <cell r="AJ181" t="str">
            <v>686669J</v>
          </cell>
          <cell r="AK181" t="str">
            <v>686669J</v>
          </cell>
          <cell r="AL181">
            <v>9</v>
          </cell>
          <cell r="AP181">
            <v>2</v>
          </cell>
          <cell r="AQ181">
            <v>0</v>
          </cell>
          <cell r="AR181">
            <v>11</v>
          </cell>
        </row>
        <row r="182">
          <cell r="B182" t="str">
            <v>865841Y</v>
          </cell>
          <cell r="C182" t="str">
            <v>86584AJ</v>
          </cell>
          <cell r="D182">
            <v>1</v>
          </cell>
          <cell r="H182">
            <v>1</v>
          </cell>
          <cell r="J182">
            <v>2</v>
          </cell>
          <cell r="M182" t="str">
            <v>86566RY</v>
          </cell>
          <cell r="N182" t="str">
            <v>86566RY</v>
          </cell>
          <cell r="O182">
            <v>1</v>
          </cell>
          <cell r="P182">
            <v>1</v>
          </cell>
          <cell r="R182">
            <v>1</v>
          </cell>
          <cell r="T182">
            <v>2</v>
          </cell>
          <cell r="U182">
            <v>5</v>
          </cell>
          <cell r="X182" t="str">
            <v>688132J</v>
          </cell>
          <cell r="Y182" t="str">
            <v>688132J</v>
          </cell>
          <cell r="Z182">
            <v>7</v>
          </cell>
          <cell r="AA182">
            <v>5</v>
          </cell>
          <cell r="AB182">
            <v>3</v>
          </cell>
          <cell r="AC182">
            <v>30</v>
          </cell>
          <cell r="AD182">
            <v>14</v>
          </cell>
          <cell r="AE182">
            <v>15</v>
          </cell>
          <cell r="AF182">
            <v>74</v>
          </cell>
          <cell r="AJ182" t="str">
            <v>686772J</v>
          </cell>
          <cell r="AK182" t="str">
            <v>686772J</v>
          </cell>
          <cell r="AL182">
            <v>0</v>
          </cell>
          <cell r="AR182">
            <v>0</v>
          </cell>
        </row>
        <row r="183">
          <cell r="B183" t="str">
            <v>865841Y</v>
          </cell>
          <cell r="C183" t="str">
            <v>86584TJ</v>
          </cell>
          <cell r="H183">
            <v>0</v>
          </cell>
          <cell r="J183">
            <v>0</v>
          </cell>
          <cell r="M183" t="str">
            <v>865732Y</v>
          </cell>
          <cell r="N183" t="str">
            <v>865732Y</v>
          </cell>
          <cell r="O183">
            <v>1</v>
          </cell>
          <cell r="S183">
            <v>1</v>
          </cell>
          <cell r="T183">
            <v>1</v>
          </cell>
          <cell r="U183">
            <v>3</v>
          </cell>
          <cell r="X183" t="str">
            <v>688160J</v>
          </cell>
          <cell r="Y183" t="str">
            <v>688160J</v>
          </cell>
          <cell r="Z183">
            <v>204</v>
          </cell>
          <cell r="AA183">
            <v>38</v>
          </cell>
          <cell r="AC183">
            <v>163</v>
          </cell>
          <cell r="AD183">
            <v>260</v>
          </cell>
          <cell r="AE183">
            <v>419</v>
          </cell>
          <cell r="AF183">
            <v>1084</v>
          </cell>
          <cell r="AJ183" t="str">
            <v>686862J</v>
          </cell>
          <cell r="AK183" t="str">
            <v>686862J</v>
          </cell>
          <cell r="AL183">
            <v>0</v>
          </cell>
          <cell r="AR183">
            <v>0</v>
          </cell>
        </row>
        <row r="184">
          <cell r="B184" t="str">
            <v>86584RY</v>
          </cell>
          <cell r="C184" t="str">
            <v>86584RY</v>
          </cell>
          <cell r="H184">
            <v>1</v>
          </cell>
          <cell r="I184">
            <v>5</v>
          </cell>
          <cell r="J184">
            <v>6</v>
          </cell>
          <cell r="M184" t="str">
            <v>865841Y</v>
          </cell>
          <cell r="O184">
            <v>4</v>
          </cell>
          <cell r="P184">
            <v>3</v>
          </cell>
          <cell r="Q184">
            <v>1</v>
          </cell>
          <cell r="R184">
            <v>0</v>
          </cell>
          <cell r="S184">
            <v>25</v>
          </cell>
          <cell r="T184">
            <v>0</v>
          </cell>
          <cell r="U184">
            <v>33</v>
          </cell>
          <cell r="X184" t="str">
            <v>688162J</v>
          </cell>
          <cell r="Y184" t="str">
            <v>688162J</v>
          </cell>
          <cell r="Z184">
            <v>92</v>
          </cell>
          <cell r="AA184">
            <v>9</v>
          </cell>
          <cell r="AB184">
            <v>7</v>
          </cell>
          <cell r="AC184">
            <v>46</v>
          </cell>
          <cell r="AD184">
            <v>139</v>
          </cell>
          <cell r="AE184">
            <v>115</v>
          </cell>
          <cell r="AF184">
            <v>408</v>
          </cell>
          <cell r="AJ184" t="str">
            <v>686872J</v>
          </cell>
          <cell r="AK184" t="str">
            <v>686872J</v>
          </cell>
          <cell r="AL184">
            <v>0</v>
          </cell>
          <cell r="AR184">
            <v>0</v>
          </cell>
        </row>
        <row r="185">
          <cell r="B185" t="str">
            <v>865861Y</v>
          </cell>
          <cell r="C185" t="str">
            <v>865861Y</v>
          </cell>
          <cell r="D185">
            <v>6</v>
          </cell>
          <cell r="E185">
            <v>60</v>
          </cell>
          <cell r="F185">
            <v>1</v>
          </cell>
          <cell r="H185">
            <v>5</v>
          </cell>
          <cell r="I185">
            <v>2</v>
          </cell>
          <cell r="J185">
            <v>74</v>
          </cell>
          <cell r="M185" t="str">
            <v>865841Y</v>
          </cell>
          <cell r="N185" t="str">
            <v>865841Y</v>
          </cell>
          <cell r="O185">
            <v>4</v>
          </cell>
          <cell r="P185">
            <v>3</v>
          </cell>
          <cell r="Q185">
            <v>1</v>
          </cell>
          <cell r="S185">
            <v>3</v>
          </cell>
          <cell r="T185">
            <v>0</v>
          </cell>
          <cell r="U185">
            <v>11</v>
          </cell>
          <cell r="X185" t="str">
            <v>688170J</v>
          </cell>
          <cell r="Y185" t="str">
            <v>688170J</v>
          </cell>
          <cell r="Z185">
            <v>179</v>
          </cell>
          <cell r="AA185">
            <v>21</v>
          </cell>
          <cell r="AB185">
            <v>8</v>
          </cell>
          <cell r="AC185">
            <v>84</v>
          </cell>
          <cell r="AD185">
            <v>89</v>
          </cell>
          <cell r="AE185">
            <v>112</v>
          </cell>
          <cell r="AF185">
            <v>493</v>
          </cell>
          <cell r="AJ185" t="str">
            <v>686876J</v>
          </cell>
          <cell r="AK185" t="str">
            <v>686876J</v>
          </cell>
          <cell r="AL185">
            <v>3</v>
          </cell>
          <cell r="AO185">
            <v>1</v>
          </cell>
          <cell r="AQ185">
            <v>1</v>
          </cell>
          <cell r="AR185">
            <v>5</v>
          </cell>
        </row>
        <row r="186">
          <cell r="B186" t="str">
            <v>866471Y</v>
          </cell>
          <cell r="C186" t="str">
            <v>866471Y</v>
          </cell>
          <cell r="E186">
            <v>0</v>
          </cell>
          <cell r="H186">
            <v>0</v>
          </cell>
          <cell r="J186">
            <v>0</v>
          </cell>
          <cell r="M186" t="str">
            <v>865841Y</v>
          </cell>
          <cell r="N186" t="str">
            <v>86584AJ</v>
          </cell>
          <cell r="O186">
            <v>0</v>
          </cell>
          <cell r="S186">
            <v>1</v>
          </cell>
          <cell r="U186">
            <v>1</v>
          </cell>
          <cell r="X186" t="str">
            <v>688172J</v>
          </cell>
          <cell r="Y186" t="str">
            <v>688172J</v>
          </cell>
          <cell r="Z186">
            <v>68</v>
          </cell>
          <cell r="AA186">
            <v>19</v>
          </cell>
          <cell r="AB186">
            <v>23</v>
          </cell>
          <cell r="AC186">
            <v>35</v>
          </cell>
          <cell r="AD186">
            <v>60</v>
          </cell>
          <cell r="AE186">
            <v>94</v>
          </cell>
          <cell r="AF186">
            <v>299</v>
          </cell>
          <cell r="AJ186" t="str">
            <v>686878J</v>
          </cell>
          <cell r="AK186" t="str">
            <v>686878J</v>
          </cell>
          <cell r="AL186">
            <v>1</v>
          </cell>
          <cell r="AR186">
            <v>1</v>
          </cell>
        </row>
        <row r="187">
          <cell r="B187" t="str">
            <v>866481Y</v>
          </cell>
          <cell r="C187" t="str">
            <v>866481Y</v>
          </cell>
          <cell r="D187">
            <v>8</v>
          </cell>
          <cell r="E187">
            <v>20</v>
          </cell>
          <cell r="G187">
            <v>1</v>
          </cell>
          <cell r="H187">
            <v>4</v>
          </cell>
          <cell r="I187">
            <v>3</v>
          </cell>
          <cell r="J187">
            <v>36</v>
          </cell>
          <cell r="M187" t="str">
            <v>865841Y</v>
          </cell>
          <cell r="N187" t="str">
            <v>86584TJ</v>
          </cell>
          <cell r="S187">
            <v>21</v>
          </cell>
          <cell r="U187">
            <v>21</v>
          </cell>
          <cell r="X187" t="str">
            <v>6881JA2</v>
          </cell>
          <cell r="Y187" t="str">
            <v>6881JA2</v>
          </cell>
          <cell r="AD187">
            <v>245</v>
          </cell>
          <cell r="AF187">
            <v>245</v>
          </cell>
          <cell r="AJ187" t="str">
            <v>6870JPK</v>
          </cell>
          <cell r="AK187" t="str">
            <v>6870JPK</v>
          </cell>
          <cell r="AL187">
            <v>2</v>
          </cell>
          <cell r="AP187">
            <v>4</v>
          </cell>
          <cell r="AR187">
            <v>6</v>
          </cell>
        </row>
        <row r="188">
          <cell r="B188" t="str">
            <v>86655RY</v>
          </cell>
          <cell r="C188" t="str">
            <v>86655RY</v>
          </cell>
          <cell r="H188">
            <v>1</v>
          </cell>
          <cell r="J188">
            <v>1</v>
          </cell>
          <cell r="M188" t="str">
            <v>86584RY</v>
          </cell>
          <cell r="N188" t="str">
            <v>86584RY</v>
          </cell>
          <cell r="T188">
            <v>3</v>
          </cell>
          <cell r="U188">
            <v>3</v>
          </cell>
          <cell r="X188" t="str">
            <v>6881S7J</v>
          </cell>
          <cell r="Y188" t="str">
            <v>6881S7J</v>
          </cell>
          <cell r="Z188">
            <v>113</v>
          </cell>
          <cell r="AA188">
            <v>20</v>
          </cell>
          <cell r="AB188">
            <v>3</v>
          </cell>
          <cell r="AC188">
            <v>86</v>
          </cell>
          <cell r="AD188">
            <v>248</v>
          </cell>
          <cell r="AE188">
            <v>91</v>
          </cell>
          <cell r="AF188">
            <v>561</v>
          </cell>
          <cell r="AJ188" t="str">
            <v>6870JTN</v>
          </cell>
          <cell r="AK188" t="str">
            <v>6870JTN</v>
          </cell>
          <cell r="AL188">
            <v>6</v>
          </cell>
          <cell r="AO188">
            <v>4</v>
          </cell>
          <cell r="AP188">
            <v>1</v>
          </cell>
          <cell r="AR188">
            <v>11</v>
          </cell>
        </row>
        <row r="189">
          <cell r="B189" t="str">
            <v>866631Y</v>
          </cell>
          <cell r="C189" t="str">
            <v>866631Y</v>
          </cell>
          <cell r="J189">
            <v>0</v>
          </cell>
          <cell r="M189" t="str">
            <v>865861Y</v>
          </cell>
          <cell r="N189" t="str">
            <v>865861Y</v>
          </cell>
          <cell r="O189">
            <v>4</v>
          </cell>
          <cell r="P189">
            <v>4</v>
          </cell>
          <cell r="Q189">
            <v>1</v>
          </cell>
          <cell r="S189">
            <v>4</v>
          </cell>
          <cell r="T189">
            <v>2</v>
          </cell>
          <cell r="U189">
            <v>15</v>
          </cell>
          <cell r="X189" t="str">
            <v>6881S8J</v>
          </cell>
          <cell r="Y189" t="str">
            <v>6881S8J</v>
          </cell>
          <cell r="Z189">
            <v>29</v>
          </cell>
          <cell r="AA189">
            <v>23</v>
          </cell>
          <cell r="AC189">
            <v>30</v>
          </cell>
          <cell r="AD189">
            <v>257</v>
          </cell>
          <cell r="AE189">
            <v>77</v>
          </cell>
          <cell r="AF189">
            <v>416</v>
          </cell>
          <cell r="AJ189" t="str">
            <v>688120J</v>
          </cell>
          <cell r="AL189">
            <v>326</v>
          </cell>
          <cell r="AM189">
            <v>75</v>
          </cell>
          <cell r="AN189">
            <v>16</v>
          </cell>
          <cell r="AO189">
            <v>5</v>
          </cell>
          <cell r="AP189">
            <v>143</v>
          </cell>
          <cell r="AQ189">
            <v>365</v>
          </cell>
          <cell r="AR189">
            <v>930</v>
          </cell>
        </row>
        <row r="190">
          <cell r="B190" t="str">
            <v>86663RY</v>
          </cell>
          <cell r="C190" t="str">
            <v>86663RY</v>
          </cell>
          <cell r="J190">
            <v>0</v>
          </cell>
          <cell r="M190" t="str">
            <v>866471Y</v>
          </cell>
          <cell r="N190" t="str">
            <v>866471Y</v>
          </cell>
          <cell r="O190">
            <v>2</v>
          </cell>
          <cell r="P190">
            <v>3</v>
          </cell>
          <cell r="R190">
            <v>2</v>
          </cell>
          <cell r="S190">
            <v>1</v>
          </cell>
          <cell r="T190">
            <v>1</v>
          </cell>
          <cell r="U190">
            <v>9</v>
          </cell>
          <cell r="X190" t="str">
            <v>689231J</v>
          </cell>
          <cell r="Y190" t="str">
            <v>689231J</v>
          </cell>
          <cell r="AB190">
            <v>0</v>
          </cell>
          <cell r="AD190">
            <v>4</v>
          </cell>
          <cell r="AF190">
            <v>4</v>
          </cell>
          <cell r="AJ190" t="str">
            <v>688120J</v>
          </cell>
          <cell r="AK190" t="str">
            <v>688120J</v>
          </cell>
          <cell r="AL190">
            <v>326</v>
          </cell>
          <cell r="AM190">
            <v>75</v>
          </cell>
          <cell r="AN190">
            <v>16</v>
          </cell>
          <cell r="AO190">
            <v>5</v>
          </cell>
          <cell r="AP190">
            <v>136</v>
          </cell>
          <cell r="AQ190">
            <v>365</v>
          </cell>
          <cell r="AR190">
            <v>923</v>
          </cell>
        </row>
        <row r="191">
          <cell r="B191" t="str">
            <v>86822RY</v>
          </cell>
          <cell r="C191" t="str">
            <v>86822RY</v>
          </cell>
          <cell r="D191">
            <v>1</v>
          </cell>
          <cell r="J191">
            <v>1</v>
          </cell>
          <cell r="M191" t="str">
            <v>866481Y</v>
          </cell>
          <cell r="N191" t="str">
            <v>866481Y</v>
          </cell>
          <cell r="O191">
            <v>4</v>
          </cell>
          <cell r="P191">
            <v>2</v>
          </cell>
          <cell r="R191">
            <v>1</v>
          </cell>
          <cell r="T191">
            <v>5</v>
          </cell>
          <cell r="U191">
            <v>12</v>
          </cell>
          <cell r="X191" t="str">
            <v>689232J</v>
          </cell>
          <cell r="Y191" t="str">
            <v>689232J</v>
          </cell>
          <cell r="Z191">
            <v>22</v>
          </cell>
          <cell r="AB191">
            <v>0</v>
          </cell>
          <cell r="AC191">
            <v>9</v>
          </cell>
          <cell r="AE191">
            <v>34</v>
          </cell>
          <cell r="AF191">
            <v>65</v>
          </cell>
          <cell r="AJ191" t="str">
            <v>688120J</v>
          </cell>
          <cell r="AK191" t="str">
            <v>6881JA3</v>
          </cell>
          <cell r="AP191">
            <v>7</v>
          </cell>
          <cell r="AR191">
            <v>7</v>
          </cell>
        </row>
        <row r="192">
          <cell r="B192" t="str">
            <v>CDT Others</v>
          </cell>
          <cell r="D192">
            <v>378</v>
          </cell>
          <cell r="E192">
            <v>0</v>
          </cell>
          <cell r="F192">
            <v>324</v>
          </cell>
          <cell r="G192">
            <v>339</v>
          </cell>
          <cell r="H192">
            <v>274</v>
          </cell>
          <cell r="I192">
            <v>142</v>
          </cell>
          <cell r="J192">
            <v>1478</v>
          </cell>
          <cell r="M192" t="str">
            <v>86648RY</v>
          </cell>
          <cell r="N192" t="str">
            <v>86648RY</v>
          </cell>
          <cell r="T192">
            <v>1</v>
          </cell>
          <cell r="U192">
            <v>1</v>
          </cell>
          <cell r="X192" t="str">
            <v>6892C8J</v>
          </cell>
          <cell r="Y192" t="str">
            <v>6892C8J</v>
          </cell>
          <cell r="Z192">
            <v>0</v>
          </cell>
          <cell r="AF192">
            <v>0</v>
          </cell>
          <cell r="AJ192" t="str">
            <v>688122J</v>
          </cell>
          <cell r="AK192" t="str">
            <v>688122J</v>
          </cell>
          <cell r="AL192">
            <v>10</v>
          </cell>
          <cell r="AM192">
            <v>6</v>
          </cell>
          <cell r="AN192">
            <v>-19</v>
          </cell>
          <cell r="AO192">
            <v>0</v>
          </cell>
          <cell r="AP192">
            <v>57</v>
          </cell>
          <cell r="AQ192">
            <v>18</v>
          </cell>
          <cell r="AR192">
            <v>72</v>
          </cell>
        </row>
        <row r="193">
          <cell r="B193" t="str">
            <v>CDT Others</v>
          </cell>
          <cell r="C193" t="str">
            <v>628839J</v>
          </cell>
          <cell r="G193">
            <v>2</v>
          </cell>
          <cell r="H193">
            <v>1</v>
          </cell>
          <cell r="J193">
            <v>3</v>
          </cell>
          <cell r="M193" t="str">
            <v>86655RY</v>
          </cell>
          <cell r="N193" t="str">
            <v>86655RY</v>
          </cell>
          <cell r="S193">
            <v>1</v>
          </cell>
          <cell r="U193">
            <v>1</v>
          </cell>
          <cell r="X193" t="str">
            <v>6892C9J</v>
          </cell>
          <cell r="Y193" t="str">
            <v>6892C9J</v>
          </cell>
          <cell r="Z193">
            <v>0</v>
          </cell>
          <cell r="AA193">
            <v>1</v>
          </cell>
          <cell r="AF193">
            <v>1</v>
          </cell>
          <cell r="AJ193" t="str">
            <v>688123J</v>
          </cell>
          <cell r="AK193" t="str">
            <v>688123J</v>
          </cell>
          <cell r="AL193">
            <v>1</v>
          </cell>
          <cell r="AR193">
            <v>1</v>
          </cell>
        </row>
        <row r="194">
          <cell r="B194" t="str">
            <v>CDT Others</v>
          </cell>
          <cell r="C194" t="str">
            <v>628840J</v>
          </cell>
          <cell r="D194">
            <v>0</v>
          </cell>
          <cell r="J194">
            <v>0</v>
          </cell>
          <cell r="M194" t="str">
            <v>866631Y</v>
          </cell>
          <cell r="N194" t="str">
            <v>866631Y</v>
          </cell>
          <cell r="Q194">
            <v>0</v>
          </cell>
          <cell r="U194">
            <v>0</v>
          </cell>
          <cell r="X194" t="str">
            <v>6892W5J</v>
          </cell>
          <cell r="Y194" t="str">
            <v>6892W5J</v>
          </cell>
          <cell r="AA194">
            <v>1</v>
          </cell>
          <cell r="AF194">
            <v>1</v>
          </cell>
          <cell r="AJ194" t="str">
            <v>688130J</v>
          </cell>
          <cell r="AK194" t="str">
            <v>688130J</v>
          </cell>
          <cell r="AL194">
            <v>10</v>
          </cell>
          <cell r="AM194">
            <v>1</v>
          </cell>
          <cell r="AN194">
            <v>0</v>
          </cell>
          <cell r="AO194">
            <v>92</v>
          </cell>
          <cell r="AP194">
            <v>19</v>
          </cell>
          <cell r="AQ194">
            <v>15</v>
          </cell>
          <cell r="AR194">
            <v>137</v>
          </cell>
        </row>
        <row r="195">
          <cell r="B195" t="str">
            <v>CDT Others</v>
          </cell>
          <cell r="C195" t="str">
            <v>68625JJ</v>
          </cell>
          <cell r="D195">
            <v>1</v>
          </cell>
          <cell r="H195">
            <v>1</v>
          </cell>
          <cell r="J195">
            <v>2</v>
          </cell>
          <cell r="M195" t="str">
            <v>86822RY</v>
          </cell>
          <cell r="N195" t="str">
            <v>86822RY</v>
          </cell>
          <cell r="O195">
            <v>0</v>
          </cell>
          <cell r="U195">
            <v>0</v>
          </cell>
          <cell r="X195" t="str">
            <v>6892W6J</v>
          </cell>
          <cell r="Y195" t="str">
            <v>6892W6J</v>
          </cell>
          <cell r="Z195">
            <v>0</v>
          </cell>
          <cell r="AF195">
            <v>0</v>
          </cell>
          <cell r="AJ195" t="str">
            <v>688132J</v>
          </cell>
          <cell r="AK195" t="str">
            <v>688132J</v>
          </cell>
          <cell r="AL195">
            <v>1</v>
          </cell>
          <cell r="AM195">
            <v>4</v>
          </cell>
          <cell r="AN195">
            <v>1</v>
          </cell>
          <cell r="AO195">
            <v>45</v>
          </cell>
          <cell r="AP195">
            <v>6</v>
          </cell>
          <cell r="AR195">
            <v>57</v>
          </cell>
        </row>
        <row r="196">
          <cell r="B196" t="str">
            <v>CDT Others</v>
          </cell>
          <cell r="C196" t="str">
            <v>68625KJ</v>
          </cell>
          <cell r="D196">
            <v>2</v>
          </cell>
          <cell r="F196">
            <v>259</v>
          </cell>
          <cell r="H196">
            <v>1</v>
          </cell>
          <cell r="J196">
            <v>262</v>
          </cell>
          <cell r="M196" t="str">
            <v>CDT Others</v>
          </cell>
          <cell r="O196">
            <v>103</v>
          </cell>
          <cell r="P196">
            <v>0</v>
          </cell>
          <cell r="Q196">
            <v>34</v>
          </cell>
          <cell r="R196">
            <v>17</v>
          </cell>
          <cell r="S196">
            <v>101</v>
          </cell>
          <cell r="T196">
            <v>41</v>
          </cell>
          <cell r="U196">
            <v>296</v>
          </cell>
          <cell r="X196" t="str">
            <v>6893NT1</v>
          </cell>
          <cell r="Y196" t="str">
            <v>6893NT1</v>
          </cell>
          <cell r="Z196">
            <v>2</v>
          </cell>
          <cell r="AF196">
            <v>2</v>
          </cell>
          <cell r="AJ196" t="str">
            <v>688160J</v>
          </cell>
          <cell r="AK196" t="str">
            <v>688160J</v>
          </cell>
          <cell r="AL196">
            <v>47</v>
          </cell>
          <cell r="AM196">
            <v>21</v>
          </cell>
          <cell r="AN196">
            <v>30</v>
          </cell>
          <cell r="AO196">
            <v>52</v>
          </cell>
          <cell r="AP196">
            <v>57</v>
          </cell>
          <cell r="AQ196">
            <v>43</v>
          </cell>
          <cell r="AR196">
            <v>250</v>
          </cell>
        </row>
        <row r="197">
          <cell r="B197" t="str">
            <v>CDT Others</v>
          </cell>
          <cell r="C197" t="str">
            <v>68625LJ</v>
          </cell>
          <cell r="D197">
            <v>0</v>
          </cell>
          <cell r="J197">
            <v>0</v>
          </cell>
          <cell r="M197" t="str">
            <v>CDT Others</v>
          </cell>
          <cell r="N197" t="str">
            <v>628839J</v>
          </cell>
          <cell r="O197">
            <v>-1</v>
          </cell>
          <cell r="R197">
            <v>2</v>
          </cell>
          <cell r="S197">
            <v>-1</v>
          </cell>
          <cell r="U197">
            <v>0</v>
          </cell>
          <cell r="X197" t="str">
            <v>847681U</v>
          </cell>
          <cell r="Y197" t="str">
            <v>847681U</v>
          </cell>
          <cell r="Z197">
            <v>2</v>
          </cell>
          <cell r="AF197">
            <v>2</v>
          </cell>
          <cell r="AJ197" t="str">
            <v>688162J</v>
          </cell>
          <cell r="AK197" t="str">
            <v>688162J</v>
          </cell>
          <cell r="AL197">
            <v>95</v>
          </cell>
          <cell r="AN197">
            <v>2</v>
          </cell>
          <cell r="AP197">
            <v>9</v>
          </cell>
          <cell r="AQ197">
            <v>6</v>
          </cell>
          <cell r="AR197">
            <v>112</v>
          </cell>
        </row>
        <row r="198">
          <cell r="B198" t="str">
            <v>CDT Others</v>
          </cell>
          <cell r="C198" t="str">
            <v>6870JH3</v>
          </cell>
          <cell r="H198">
            <v>1</v>
          </cell>
          <cell r="J198">
            <v>1</v>
          </cell>
          <cell r="M198" t="str">
            <v>CDT Others</v>
          </cell>
          <cell r="N198" t="str">
            <v>68625JJ</v>
          </cell>
          <cell r="O198">
            <v>0</v>
          </cell>
          <cell r="U198">
            <v>0</v>
          </cell>
          <cell r="X198" t="str">
            <v>847841X</v>
          </cell>
          <cell r="Z198">
            <v>35</v>
          </cell>
          <cell r="AA198">
            <v>26</v>
          </cell>
          <cell r="AB198">
            <v>11</v>
          </cell>
          <cell r="AC198">
            <v>31</v>
          </cell>
          <cell r="AD198">
            <v>151</v>
          </cell>
          <cell r="AE198">
            <v>153</v>
          </cell>
          <cell r="AF198">
            <v>407</v>
          </cell>
          <cell r="AJ198" t="str">
            <v>688163J</v>
          </cell>
          <cell r="AK198" t="str">
            <v>688163J</v>
          </cell>
          <cell r="AQ198">
            <v>5</v>
          </cell>
          <cell r="AR198">
            <v>5</v>
          </cell>
        </row>
        <row r="199">
          <cell r="B199" t="str">
            <v>CDT Others</v>
          </cell>
          <cell r="C199" t="str">
            <v>6870JHB</v>
          </cell>
          <cell r="H199">
            <v>0</v>
          </cell>
          <cell r="J199">
            <v>0</v>
          </cell>
          <cell r="M199" t="str">
            <v>CDT Others</v>
          </cell>
          <cell r="N199" t="str">
            <v>68625KJ</v>
          </cell>
          <cell r="O199">
            <v>1</v>
          </cell>
          <cell r="Q199">
            <v>20</v>
          </cell>
          <cell r="U199">
            <v>21</v>
          </cell>
          <cell r="X199" t="str">
            <v>847841X</v>
          </cell>
          <cell r="Y199" t="str">
            <v>847841X</v>
          </cell>
          <cell r="Z199">
            <v>35</v>
          </cell>
          <cell r="AA199">
            <v>26</v>
          </cell>
          <cell r="AB199">
            <v>11</v>
          </cell>
          <cell r="AC199">
            <v>31</v>
          </cell>
          <cell r="AD199">
            <v>121</v>
          </cell>
          <cell r="AE199">
            <v>153</v>
          </cell>
          <cell r="AF199">
            <v>377</v>
          </cell>
          <cell r="AJ199" t="str">
            <v>688170J</v>
          </cell>
          <cell r="AK199" t="str">
            <v>688170J</v>
          </cell>
          <cell r="AL199">
            <v>51</v>
          </cell>
          <cell r="AM199">
            <v>1</v>
          </cell>
          <cell r="AN199">
            <v>3</v>
          </cell>
          <cell r="AO199">
            <v>2</v>
          </cell>
          <cell r="AP199">
            <v>39</v>
          </cell>
          <cell r="AQ199">
            <v>10</v>
          </cell>
          <cell r="AR199">
            <v>106</v>
          </cell>
        </row>
        <row r="200">
          <cell r="B200" t="str">
            <v>CDT Others</v>
          </cell>
          <cell r="C200" t="str">
            <v>6871JAR</v>
          </cell>
          <cell r="H200">
            <v>1</v>
          </cell>
          <cell r="J200">
            <v>1</v>
          </cell>
          <cell r="M200" t="str">
            <v>CDT Others</v>
          </cell>
          <cell r="N200" t="str">
            <v>688110J</v>
          </cell>
          <cell r="O200">
            <v>23</v>
          </cell>
          <cell r="R200">
            <v>3</v>
          </cell>
          <cell r="S200">
            <v>-4</v>
          </cell>
          <cell r="T200">
            <v>1</v>
          </cell>
          <cell r="U200">
            <v>23</v>
          </cell>
          <cell r="X200" t="str">
            <v>847841X</v>
          </cell>
          <cell r="Y200" t="str">
            <v>84784EJ</v>
          </cell>
          <cell r="AD200">
            <v>30</v>
          </cell>
          <cell r="AF200">
            <v>30</v>
          </cell>
          <cell r="AJ200" t="str">
            <v>688172J</v>
          </cell>
          <cell r="AK200" t="str">
            <v>688172J</v>
          </cell>
          <cell r="AL200">
            <v>34</v>
          </cell>
          <cell r="AN200">
            <v>5</v>
          </cell>
          <cell r="AP200">
            <v>14</v>
          </cell>
          <cell r="AQ200">
            <v>9</v>
          </cell>
          <cell r="AR200">
            <v>62</v>
          </cell>
        </row>
        <row r="201">
          <cell r="B201" t="str">
            <v>CDT Others</v>
          </cell>
          <cell r="C201" t="str">
            <v>688110J</v>
          </cell>
          <cell r="D201">
            <v>89</v>
          </cell>
          <cell r="G201">
            <v>28</v>
          </cell>
          <cell r="H201">
            <v>2</v>
          </cell>
          <cell r="I201">
            <v>0</v>
          </cell>
          <cell r="J201">
            <v>119</v>
          </cell>
          <cell r="M201" t="str">
            <v>CDT Others</v>
          </cell>
          <cell r="N201" t="str">
            <v>688111J</v>
          </cell>
          <cell r="O201">
            <v>12</v>
          </cell>
          <cell r="R201">
            <v>1</v>
          </cell>
          <cell r="U201">
            <v>13</v>
          </cell>
          <cell r="X201" t="str">
            <v>847852X</v>
          </cell>
          <cell r="Y201" t="str">
            <v>847852X</v>
          </cell>
          <cell r="Z201">
            <v>0</v>
          </cell>
          <cell r="AF201">
            <v>0</v>
          </cell>
          <cell r="AJ201" t="str">
            <v>6881S7J</v>
          </cell>
          <cell r="AK201" t="str">
            <v>6881S7J</v>
          </cell>
          <cell r="AL201">
            <v>17</v>
          </cell>
          <cell r="AM201">
            <v>2</v>
          </cell>
          <cell r="AN201">
            <v>1</v>
          </cell>
          <cell r="AP201">
            <v>2</v>
          </cell>
          <cell r="AQ201">
            <v>7</v>
          </cell>
          <cell r="AR201">
            <v>29</v>
          </cell>
        </row>
        <row r="202">
          <cell r="B202" t="str">
            <v>CDT Others</v>
          </cell>
          <cell r="C202" t="str">
            <v>688111J</v>
          </cell>
          <cell r="D202">
            <v>16</v>
          </cell>
          <cell r="J202">
            <v>16</v>
          </cell>
          <cell r="M202" t="str">
            <v>CDT Others</v>
          </cell>
          <cell r="N202" t="str">
            <v>688112J</v>
          </cell>
          <cell r="O202">
            <v>10</v>
          </cell>
          <cell r="Q202">
            <v>1</v>
          </cell>
          <cell r="T202">
            <v>-1</v>
          </cell>
          <cell r="U202">
            <v>10</v>
          </cell>
          <cell r="X202" t="str">
            <v>860230J</v>
          </cell>
          <cell r="Y202" t="str">
            <v>860230J</v>
          </cell>
          <cell r="Z202">
            <v>0</v>
          </cell>
          <cell r="AB202">
            <v>45</v>
          </cell>
          <cell r="AC202">
            <v>3</v>
          </cell>
          <cell r="AD202">
            <v>7</v>
          </cell>
          <cell r="AE202">
            <v>2</v>
          </cell>
          <cell r="AF202">
            <v>57</v>
          </cell>
          <cell r="AJ202" t="str">
            <v>6881S8J</v>
          </cell>
          <cell r="AK202" t="str">
            <v>6881S8J</v>
          </cell>
          <cell r="AL202">
            <v>39</v>
          </cell>
          <cell r="AM202">
            <v>3</v>
          </cell>
          <cell r="AP202">
            <v>3</v>
          </cell>
          <cell r="AQ202">
            <v>0</v>
          </cell>
          <cell r="AR202">
            <v>45</v>
          </cell>
        </row>
        <row r="203">
          <cell r="B203" t="str">
            <v>CDT Others</v>
          </cell>
          <cell r="C203" t="str">
            <v>688112J</v>
          </cell>
          <cell r="D203">
            <v>29</v>
          </cell>
          <cell r="F203">
            <v>20</v>
          </cell>
          <cell r="I203">
            <v>1</v>
          </cell>
          <cell r="J203">
            <v>50</v>
          </cell>
          <cell r="M203" t="str">
            <v>CDT Others</v>
          </cell>
          <cell r="N203" t="str">
            <v>688150J</v>
          </cell>
          <cell r="O203">
            <v>16</v>
          </cell>
          <cell r="Q203">
            <v>3</v>
          </cell>
          <cell r="R203">
            <v>11</v>
          </cell>
          <cell r="S203">
            <v>79</v>
          </cell>
          <cell r="T203">
            <v>35</v>
          </cell>
          <cell r="U203">
            <v>144</v>
          </cell>
          <cell r="X203" t="str">
            <v>860250J</v>
          </cell>
          <cell r="Y203" t="str">
            <v>860250J</v>
          </cell>
          <cell r="Z203">
            <v>32</v>
          </cell>
          <cell r="AA203">
            <v>26</v>
          </cell>
          <cell r="AB203">
            <v>101</v>
          </cell>
          <cell r="AC203">
            <v>30</v>
          </cell>
          <cell r="AD203">
            <v>39</v>
          </cell>
          <cell r="AE203">
            <v>111</v>
          </cell>
          <cell r="AF203">
            <v>339</v>
          </cell>
          <cell r="AJ203" t="str">
            <v>689231J</v>
          </cell>
          <cell r="AK203" t="str">
            <v>689231J</v>
          </cell>
          <cell r="AN203">
            <v>0</v>
          </cell>
          <cell r="AR203">
            <v>0</v>
          </cell>
        </row>
        <row r="204">
          <cell r="B204" t="str">
            <v>CDT Others</v>
          </cell>
          <cell r="C204" t="str">
            <v>688150J</v>
          </cell>
          <cell r="D204">
            <v>83</v>
          </cell>
          <cell r="F204">
            <v>13</v>
          </cell>
          <cell r="G204">
            <v>297</v>
          </cell>
          <cell r="H204">
            <v>119</v>
          </cell>
          <cell r="I204">
            <v>138</v>
          </cell>
          <cell r="J204">
            <v>652</v>
          </cell>
          <cell r="M204" t="str">
            <v>CDT Others</v>
          </cell>
          <cell r="N204" t="str">
            <v>688151J</v>
          </cell>
          <cell r="O204">
            <v>4</v>
          </cell>
          <cell r="Q204">
            <v>0</v>
          </cell>
          <cell r="S204">
            <v>26</v>
          </cell>
          <cell r="U204">
            <v>30</v>
          </cell>
          <cell r="X204" t="str">
            <v>864532X</v>
          </cell>
          <cell r="Y204" t="str">
            <v>864532X</v>
          </cell>
          <cell r="Z204">
            <v>37</v>
          </cell>
          <cell r="AA204">
            <v>22</v>
          </cell>
          <cell r="AB204">
            <v>2</v>
          </cell>
          <cell r="AC204">
            <v>10</v>
          </cell>
          <cell r="AD204">
            <v>28</v>
          </cell>
          <cell r="AE204">
            <v>18</v>
          </cell>
          <cell r="AF204">
            <v>117</v>
          </cell>
          <cell r="AJ204" t="str">
            <v>689232J</v>
          </cell>
          <cell r="AK204" t="str">
            <v>689232J</v>
          </cell>
          <cell r="AL204">
            <v>10</v>
          </cell>
          <cell r="AN204">
            <v>0</v>
          </cell>
          <cell r="AO204">
            <v>4</v>
          </cell>
          <cell r="AQ204">
            <v>3</v>
          </cell>
          <cell r="AR204">
            <v>17</v>
          </cell>
        </row>
        <row r="205">
          <cell r="B205" t="str">
            <v>CDT Others</v>
          </cell>
          <cell r="C205" t="str">
            <v>688151J</v>
          </cell>
          <cell r="D205">
            <v>0</v>
          </cell>
          <cell r="F205">
            <v>1</v>
          </cell>
          <cell r="G205">
            <v>0</v>
          </cell>
          <cell r="H205">
            <v>115</v>
          </cell>
          <cell r="I205">
            <v>0</v>
          </cell>
          <cell r="J205">
            <v>116</v>
          </cell>
          <cell r="M205" t="str">
            <v>CDT Others</v>
          </cell>
          <cell r="N205" t="str">
            <v>688152J</v>
          </cell>
          <cell r="O205">
            <v>2</v>
          </cell>
          <cell r="S205">
            <v>-1</v>
          </cell>
          <cell r="U205">
            <v>1</v>
          </cell>
          <cell r="X205" t="str">
            <v>86454AX</v>
          </cell>
          <cell r="Z205">
            <v>22</v>
          </cell>
          <cell r="AA205">
            <v>14</v>
          </cell>
          <cell r="AB205">
            <v>0</v>
          </cell>
          <cell r="AC205">
            <v>7</v>
          </cell>
          <cell r="AD205">
            <v>57</v>
          </cell>
          <cell r="AE205">
            <v>13</v>
          </cell>
          <cell r="AF205">
            <v>113</v>
          </cell>
          <cell r="AJ205" t="str">
            <v>6892C8J</v>
          </cell>
          <cell r="AK205" t="str">
            <v>6892C8J</v>
          </cell>
          <cell r="AL205">
            <v>0</v>
          </cell>
          <cell r="AR205">
            <v>0</v>
          </cell>
        </row>
        <row r="206">
          <cell r="B206" t="str">
            <v>CDT Others</v>
          </cell>
          <cell r="C206" t="str">
            <v>688152J</v>
          </cell>
          <cell r="D206">
            <v>65</v>
          </cell>
          <cell r="E206">
            <v>0</v>
          </cell>
          <cell r="G206">
            <v>12</v>
          </cell>
          <cell r="J206">
            <v>77</v>
          </cell>
          <cell r="M206" t="str">
            <v>CDT Others</v>
          </cell>
          <cell r="N206" t="str">
            <v>6881JA1</v>
          </cell>
          <cell r="S206">
            <v>-1</v>
          </cell>
          <cell r="U206">
            <v>-1</v>
          </cell>
          <cell r="X206" t="str">
            <v>86454AX</v>
          </cell>
          <cell r="Y206" t="str">
            <v>86454AJ</v>
          </cell>
          <cell r="AD206">
            <v>29</v>
          </cell>
          <cell r="AF206">
            <v>29</v>
          </cell>
          <cell r="AJ206" t="str">
            <v>6892C9J</v>
          </cell>
          <cell r="AK206" t="str">
            <v>6892C9J</v>
          </cell>
          <cell r="AM206">
            <v>0</v>
          </cell>
          <cell r="AR206">
            <v>0</v>
          </cell>
        </row>
        <row r="207">
          <cell r="B207" t="str">
            <v>CDT Others</v>
          </cell>
          <cell r="C207" t="str">
            <v>6881IUJ</v>
          </cell>
          <cell r="J207">
            <v>0</v>
          </cell>
          <cell r="M207" t="str">
            <v>CDT Others</v>
          </cell>
          <cell r="N207" t="str">
            <v>6881S1J</v>
          </cell>
          <cell r="O207">
            <v>0</v>
          </cell>
          <cell r="Q207">
            <v>6</v>
          </cell>
          <cell r="U207">
            <v>6</v>
          </cell>
          <cell r="X207" t="str">
            <v>86454AX</v>
          </cell>
          <cell r="Y207" t="str">
            <v>86454AX</v>
          </cell>
          <cell r="Z207">
            <v>22</v>
          </cell>
          <cell r="AA207">
            <v>14</v>
          </cell>
          <cell r="AB207">
            <v>0</v>
          </cell>
          <cell r="AC207">
            <v>7</v>
          </cell>
          <cell r="AD207">
            <v>28</v>
          </cell>
          <cell r="AE207">
            <v>13</v>
          </cell>
          <cell r="AF207">
            <v>84</v>
          </cell>
          <cell r="AJ207" t="str">
            <v>6892W4J</v>
          </cell>
          <cell r="AK207" t="str">
            <v>6892W4J</v>
          </cell>
          <cell r="AO207">
            <v>0</v>
          </cell>
          <cell r="AR207">
            <v>0</v>
          </cell>
        </row>
        <row r="208">
          <cell r="B208" t="str">
            <v>CDT Others</v>
          </cell>
          <cell r="C208" t="str">
            <v>6881JA1</v>
          </cell>
          <cell r="H208">
            <v>0</v>
          </cell>
          <cell r="J208">
            <v>0</v>
          </cell>
          <cell r="M208" t="str">
            <v>CDT Others</v>
          </cell>
          <cell r="N208" t="str">
            <v>6881S2J</v>
          </cell>
          <cell r="O208">
            <v>20</v>
          </cell>
          <cell r="Q208">
            <v>2</v>
          </cell>
          <cell r="U208">
            <v>22</v>
          </cell>
          <cell r="X208" t="str">
            <v>86454AX</v>
          </cell>
          <cell r="Y208" t="str">
            <v>86454EJ</v>
          </cell>
          <cell r="Z208">
            <v>0</v>
          </cell>
          <cell r="AF208">
            <v>0</v>
          </cell>
          <cell r="AJ208" t="str">
            <v>6892W5J</v>
          </cell>
          <cell r="AK208" t="str">
            <v>6892W5J</v>
          </cell>
          <cell r="AM208">
            <v>0</v>
          </cell>
          <cell r="AR208">
            <v>0</v>
          </cell>
        </row>
        <row r="209">
          <cell r="B209" t="str">
            <v>CDT Others</v>
          </cell>
          <cell r="C209" t="str">
            <v>6881S1J</v>
          </cell>
          <cell r="D209">
            <v>10</v>
          </cell>
          <cell r="F209">
            <v>11</v>
          </cell>
          <cell r="H209">
            <v>2</v>
          </cell>
          <cell r="J209">
            <v>35</v>
          </cell>
          <cell r="M209" t="str">
            <v>CDT Others</v>
          </cell>
          <cell r="N209" t="str">
            <v>6881S3J</v>
          </cell>
          <cell r="O209">
            <v>0</v>
          </cell>
          <cell r="U209">
            <v>0</v>
          </cell>
          <cell r="X209" t="str">
            <v>865431Y</v>
          </cell>
          <cell r="Y209" t="str">
            <v>865431Y</v>
          </cell>
          <cell r="Z209">
            <v>3</v>
          </cell>
          <cell r="AE209">
            <v>2</v>
          </cell>
          <cell r="AF209">
            <v>5</v>
          </cell>
          <cell r="AJ209" t="str">
            <v>6892W6J</v>
          </cell>
          <cell r="AK209" t="str">
            <v>6892W6J</v>
          </cell>
          <cell r="AL209">
            <v>0</v>
          </cell>
          <cell r="AR209">
            <v>0</v>
          </cell>
        </row>
        <row r="210">
          <cell r="B210" t="str">
            <v>CDT Others</v>
          </cell>
          <cell r="C210" t="str">
            <v>6881S2J</v>
          </cell>
          <cell r="D210">
            <v>22</v>
          </cell>
          <cell r="F210">
            <v>3</v>
          </cell>
          <cell r="J210">
            <v>25</v>
          </cell>
          <cell r="M210" t="str">
            <v>CDT Others</v>
          </cell>
          <cell r="N210" t="str">
            <v>6881S4J</v>
          </cell>
          <cell r="O210">
            <v>-2</v>
          </cell>
          <cell r="Q210">
            <v>1</v>
          </cell>
          <cell r="T210">
            <v>3</v>
          </cell>
          <cell r="U210">
            <v>2</v>
          </cell>
          <cell r="X210" t="str">
            <v>865451Y</v>
          </cell>
          <cell r="Y210" t="str">
            <v>865451Y</v>
          </cell>
          <cell r="Z210">
            <v>2</v>
          </cell>
          <cell r="AA210">
            <v>2</v>
          </cell>
          <cell r="AF210">
            <v>4</v>
          </cell>
          <cell r="AJ210" t="str">
            <v>6893NT1</v>
          </cell>
          <cell r="AK210" t="str">
            <v>6893NT1</v>
          </cell>
          <cell r="AL210">
            <v>1</v>
          </cell>
          <cell r="AR210">
            <v>1</v>
          </cell>
        </row>
        <row r="211">
          <cell r="B211" t="str">
            <v>CDT Others</v>
          </cell>
          <cell r="C211" t="str">
            <v>6881S3J</v>
          </cell>
          <cell r="D211">
            <v>3</v>
          </cell>
          <cell r="J211">
            <v>3</v>
          </cell>
          <cell r="M211" t="str">
            <v>CDT Others</v>
          </cell>
          <cell r="N211" t="str">
            <v>6881S5J</v>
          </cell>
          <cell r="O211">
            <v>8</v>
          </cell>
          <cell r="Q211">
            <v>1</v>
          </cell>
          <cell r="S211">
            <v>3</v>
          </cell>
          <cell r="U211">
            <v>12</v>
          </cell>
          <cell r="X211" t="str">
            <v>86565RY</v>
          </cell>
          <cell r="Y211" t="str">
            <v>86565RY</v>
          </cell>
          <cell r="Z211">
            <v>4</v>
          </cell>
          <cell r="AA211">
            <v>1</v>
          </cell>
          <cell r="AC211">
            <v>1</v>
          </cell>
          <cell r="AE211">
            <v>2</v>
          </cell>
          <cell r="AF211">
            <v>8</v>
          </cell>
          <cell r="AJ211" t="str">
            <v>847681U</v>
          </cell>
          <cell r="AK211" t="str">
            <v>847681U</v>
          </cell>
          <cell r="AN211">
            <v>-7</v>
          </cell>
          <cell r="AR211">
            <v>-7</v>
          </cell>
        </row>
        <row r="212">
          <cell r="B212" t="str">
            <v>CDT Others</v>
          </cell>
          <cell r="C212" t="str">
            <v>6881S4J</v>
          </cell>
          <cell r="D212">
            <v>7</v>
          </cell>
          <cell r="F212">
            <v>3</v>
          </cell>
          <cell r="H212">
            <v>0</v>
          </cell>
          <cell r="I212">
            <v>0</v>
          </cell>
          <cell r="J212">
            <v>17</v>
          </cell>
          <cell r="M212" t="str">
            <v>CDT Others</v>
          </cell>
          <cell r="N212" t="str">
            <v>6881S6J</v>
          </cell>
          <cell r="O212">
            <v>9</v>
          </cell>
          <cell r="Q212">
            <v>0</v>
          </cell>
          <cell r="T212">
            <v>3</v>
          </cell>
          <cell r="U212">
            <v>12</v>
          </cell>
          <cell r="X212" t="str">
            <v>86566RY</v>
          </cell>
          <cell r="Y212" t="str">
            <v>86566RY</v>
          </cell>
          <cell r="Z212">
            <v>7</v>
          </cell>
          <cell r="AA212">
            <v>2</v>
          </cell>
          <cell r="AB212">
            <v>0</v>
          </cell>
          <cell r="AE212">
            <v>8</v>
          </cell>
          <cell r="AF212">
            <v>17</v>
          </cell>
          <cell r="AJ212" t="str">
            <v>847841X</v>
          </cell>
          <cell r="AK212" t="str">
            <v>847841X</v>
          </cell>
          <cell r="AL212">
            <v>32</v>
          </cell>
          <cell r="AM212">
            <v>11</v>
          </cell>
          <cell r="AN212">
            <v>5</v>
          </cell>
          <cell r="AO212">
            <v>17</v>
          </cell>
          <cell r="AP212">
            <v>18</v>
          </cell>
          <cell r="AQ212">
            <v>30</v>
          </cell>
          <cell r="AR212">
            <v>113</v>
          </cell>
        </row>
        <row r="213">
          <cell r="B213" t="str">
            <v>CDT Others</v>
          </cell>
          <cell r="C213" t="str">
            <v>6881S5J</v>
          </cell>
          <cell r="D213">
            <v>10</v>
          </cell>
          <cell r="F213">
            <v>1</v>
          </cell>
          <cell r="H213">
            <v>30</v>
          </cell>
          <cell r="J213">
            <v>41</v>
          </cell>
          <cell r="M213" t="str">
            <v>CDT Others</v>
          </cell>
          <cell r="N213" t="str">
            <v>68925BJ</v>
          </cell>
          <cell r="Q213">
            <v>0</v>
          </cell>
          <cell r="U213">
            <v>0</v>
          </cell>
          <cell r="X213" t="str">
            <v>865732Y</v>
          </cell>
          <cell r="Y213" t="str">
            <v>865732Y</v>
          </cell>
          <cell r="Z213">
            <v>3</v>
          </cell>
          <cell r="AC213">
            <v>1</v>
          </cell>
          <cell r="AD213">
            <v>1</v>
          </cell>
          <cell r="AF213">
            <v>5</v>
          </cell>
          <cell r="AJ213" t="str">
            <v>847852X</v>
          </cell>
          <cell r="AK213" t="str">
            <v>847852X</v>
          </cell>
          <cell r="AL213">
            <v>0</v>
          </cell>
          <cell r="AQ213">
            <v>0</v>
          </cell>
          <cell r="AR213">
            <v>0</v>
          </cell>
        </row>
        <row r="214">
          <cell r="B214" t="str">
            <v>CDT Others</v>
          </cell>
          <cell r="C214" t="str">
            <v>6881S6J</v>
          </cell>
          <cell r="D214">
            <v>39</v>
          </cell>
          <cell r="F214">
            <v>9</v>
          </cell>
          <cell r="I214">
            <v>3</v>
          </cell>
          <cell r="J214">
            <v>51</v>
          </cell>
          <cell r="M214" t="str">
            <v>CDT Others</v>
          </cell>
          <cell r="N214" t="str">
            <v>68925GJ</v>
          </cell>
          <cell r="O214">
            <v>1</v>
          </cell>
          <cell r="U214">
            <v>1</v>
          </cell>
          <cell r="X214" t="str">
            <v>865811Y</v>
          </cell>
          <cell r="Y214" t="str">
            <v>865811Y</v>
          </cell>
          <cell r="AD214">
            <v>8</v>
          </cell>
          <cell r="AF214">
            <v>8</v>
          </cell>
          <cell r="AJ214" t="str">
            <v>860230J</v>
          </cell>
          <cell r="AK214" t="str">
            <v>860230J</v>
          </cell>
          <cell r="AL214">
            <v>1</v>
          </cell>
          <cell r="AN214">
            <v>-11</v>
          </cell>
          <cell r="AO214">
            <v>0</v>
          </cell>
          <cell r="AQ214">
            <v>0</v>
          </cell>
          <cell r="AR214">
            <v>-10</v>
          </cell>
        </row>
        <row r="215">
          <cell r="B215" t="str">
            <v>CDT Others</v>
          </cell>
          <cell r="C215" t="str">
            <v>68925BJ</v>
          </cell>
          <cell r="F215">
            <v>4</v>
          </cell>
          <cell r="J215">
            <v>4</v>
          </cell>
          <cell r="M215" t="str">
            <v>Cons Others</v>
          </cell>
          <cell r="O215">
            <v>0</v>
          </cell>
          <cell r="P215">
            <v>1</v>
          </cell>
          <cell r="Q215">
            <v>0</v>
          </cell>
          <cell r="R215">
            <v>0</v>
          </cell>
          <cell r="S215">
            <v>1</v>
          </cell>
          <cell r="T215">
            <v>-2</v>
          </cell>
          <cell r="U215">
            <v>0</v>
          </cell>
          <cell r="X215" t="str">
            <v>865841Y</v>
          </cell>
          <cell r="Z215">
            <v>3</v>
          </cell>
          <cell r="AA215">
            <v>4</v>
          </cell>
          <cell r="AB215">
            <v>0</v>
          </cell>
          <cell r="AC215">
            <v>1</v>
          </cell>
          <cell r="AD215">
            <v>19</v>
          </cell>
          <cell r="AE215">
            <v>5</v>
          </cell>
          <cell r="AF215">
            <v>32</v>
          </cell>
          <cell r="AJ215" t="str">
            <v>860250J</v>
          </cell>
          <cell r="AK215" t="str">
            <v>860250J</v>
          </cell>
          <cell r="AL215">
            <v>4</v>
          </cell>
          <cell r="AM215">
            <v>24</v>
          </cell>
          <cell r="AN215">
            <v>-3</v>
          </cell>
          <cell r="AO215">
            <v>13</v>
          </cell>
          <cell r="AP215">
            <v>3</v>
          </cell>
          <cell r="AQ215">
            <v>38</v>
          </cell>
          <cell r="AR215">
            <v>79</v>
          </cell>
        </row>
        <row r="216">
          <cell r="B216" t="str">
            <v>CDT Others</v>
          </cell>
          <cell r="C216" t="str">
            <v>68925EJ</v>
          </cell>
          <cell r="H216">
            <v>1</v>
          </cell>
          <cell r="J216">
            <v>1</v>
          </cell>
          <cell r="M216" t="str">
            <v>Cons Others</v>
          </cell>
          <cell r="N216" t="str">
            <v>2158247</v>
          </cell>
          <cell r="Q216">
            <v>0</v>
          </cell>
          <cell r="U216">
            <v>0</v>
          </cell>
          <cell r="X216" t="str">
            <v>865841Y</v>
          </cell>
          <cell r="Y216" t="str">
            <v>865841Y</v>
          </cell>
          <cell r="Z216">
            <v>3</v>
          </cell>
          <cell r="AA216">
            <v>4</v>
          </cell>
          <cell r="AD216">
            <v>2</v>
          </cell>
          <cell r="AE216">
            <v>5</v>
          </cell>
          <cell r="AF216">
            <v>14</v>
          </cell>
          <cell r="AJ216" t="str">
            <v>864532X</v>
          </cell>
          <cell r="AK216" t="str">
            <v>864532X</v>
          </cell>
          <cell r="AL216">
            <v>8</v>
          </cell>
          <cell r="AM216">
            <v>9</v>
          </cell>
          <cell r="AN216">
            <v>0</v>
          </cell>
          <cell r="AO216">
            <v>3</v>
          </cell>
          <cell r="AP216">
            <v>25</v>
          </cell>
          <cell r="AQ216">
            <v>6</v>
          </cell>
          <cell r="AR216">
            <v>51</v>
          </cell>
        </row>
        <row r="217">
          <cell r="B217" t="str">
            <v>CDT Others</v>
          </cell>
          <cell r="C217" t="str">
            <v>68925GJ</v>
          </cell>
          <cell r="D217">
            <v>2</v>
          </cell>
          <cell r="J217">
            <v>2</v>
          </cell>
          <cell r="M217" t="str">
            <v>Cons Others</v>
          </cell>
          <cell r="N217" t="str">
            <v>21656J7</v>
          </cell>
          <cell r="T217">
            <v>0</v>
          </cell>
          <cell r="U217">
            <v>0</v>
          </cell>
          <cell r="X217" t="str">
            <v>865841Y</v>
          </cell>
          <cell r="Y217" t="str">
            <v>86584AJ</v>
          </cell>
          <cell r="Z217">
            <v>0</v>
          </cell>
          <cell r="AC217">
            <v>1</v>
          </cell>
          <cell r="AF217">
            <v>1</v>
          </cell>
          <cell r="AJ217" t="str">
            <v>86454AX</v>
          </cell>
          <cell r="AL217">
            <v>16</v>
          </cell>
          <cell r="AM217">
            <v>2</v>
          </cell>
          <cell r="AN217">
            <v>2</v>
          </cell>
          <cell r="AO217">
            <v>3</v>
          </cell>
          <cell r="AP217">
            <v>30</v>
          </cell>
          <cell r="AQ217">
            <v>2</v>
          </cell>
          <cell r="AR217">
            <v>55</v>
          </cell>
        </row>
        <row r="218">
          <cell r="B218" t="str">
            <v>Cons Others</v>
          </cell>
          <cell r="D218">
            <v>0</v>
          </cell>
          <cell r="E218">
            <v>0</v>
          </cell>
          <cell r="F218">
            <v>16</v>
          </cell>
          <cell r="G218">
            <v>0</v>
          </cell>
          <cell r="H218">
            <v>17</v>
          </cell>
          <cell r="I218">
            <v>50</v>
          </cell>
          <cell r="J218">
            <v>292</v>
          </cell>
          <cell r="M218" t="str">
            <v>Cons Others</v>
          </cell>
          <cell r="N218" t="str">
            <v>217950J</v>
          </cell>
          <cell r="S218">
            <v>1</v>
          </cell>
          <cell r="T218">
            <v>1</v>
          </cell>
          <cell r="U218">
            <v>2</v>
          </cell>
          <cell r="X218" t="str">
            <v>865841Y</v>
          </cell>
          <cell r="Y218" t="str">
            <v>86584TJ</v>
          </cell>
          <cell r="AD218">
            <v>17</v>
          </cell>
          <cell r="AF218">
            <v>17</v>
          </cell>
          <cell r="AJ218" t="str">
            <v>86454AX</v>
          </cell>
          <cell r="AK218" t="str">
            <v>86454AJ</v>
          </cell>
          <cell r="AP218">
            <v>26</v>
          </cell>
          <cell r="AR218">
            <v>26</v>
          </cell>
        </row>
        <row r="219">
          <cell r="B219" t="str">
            <v>Cons Others</v>
          </cell>
          <cell r="C219" t="str">
            <v>21533J7</v>
          </cell>
          <cell r="J219">
            <v>1</v>
          </cell>
          <cell r="M219" t="str">
            <v>Cons Others</v>
          </cell>
          <cell r="N219" t="str">
            <v>21887J5</v>
          </cell>
          <cell r="T219">
            <v>0</v>
          </cell>
          <cell r="U219">
            <v>0</v>
          </cell>
          <cell r="X219" t="str">
            <v>86584RY</v>
          </cell>
          <cell r="Y219" t="str">
            <v>86584RY</v>
          </cell>
          <cell r="AE219">
            <v>2</v>
          </cell>
          <cell r="AF219">
            <v>2</v>
          </cell>
          <cell r="AJ219" t="str">
            <v>86454AX</v>
          </cell>
          <cell r="AK219" t="str">
            <v>86454AX</v>
          </cell>
          <cell r="AL219">
            <v>16</v>
          </cell>
          <cell r="AM219">
            <v>2</v>
          </cell>
          <cell r="AN219">
            <v>2</v>
          </cell>
          <cell r="AO219">
            <v>3</v>
          </cell>
          <cell r="AP219">
            <v>4</v>
          </cell>
          <cell r="AQ219">
            <v>2</v>
          </cell>
          <cell r="AR219">
            <v>29</v>
          </cell>
        </row>
        <row r="220">
          <cell r="B220" t="str">
            <v>Cons Others</v>
          </cell>
          <cell r="C220" t="str">
            <v>2158247</v>
          </cell>
          <cell r="F220">
            <v>1</v>
          </cell>
          <cell r="J220">
            <v>1</v>
          </cell>
          <cell r="M220" t="str">
            <v>Cons Others</v>
          </cell>
          <cell r="N220" t="str">
            <v>21900J5</v>
          </cell>
          <cell r="Q220">
            <v>0</v>
          </cell>
          <cell r="U220">
            <v>0</v>
          </cell>
          <cell r="X220" t="str">
            <v>865861Y</v>
          </cell>
          <cell r="Y220" t="str">
            <v>865861Y</v>
          </cell>
          <cell r="Z220">
            <v>6</v>
          </cell>
          <cell r="AA220">
            <v>2</v>
          </cell>
          <cell r="AC220">
            <v>2</v>
          </cell>
          <cell r="AD220">
            <v>2</v>
          </cell>
          <cell r="AE220">
            <v>2</v>
          </cell>
          <cell r="AF220">
            <v>14</v>
          </cell>
          <cell r="AJ220" t="str">
            <v>86454AX</v>
          </cell>
          <cell r="AK220" t="str">
            <v>86454EJ</v>
          </cell>
          <cell r="AL220">
            <v>0</v>
          </cell>
          <cell r="AR220">
            <v>0</v>
          </cell>
        </row>
        <row r="221">
          <cell r="B221" t="str">
            <v>Cons Others</v>
          </cell>
          <cell r="C221" t="str">
            <v>21650J5</v>
          </cell>
          <cell r="J221">
            <v>1</v>
          </cell>
          <cell r="M221" t="str">
            <v>Cons Others</v>
          </cell>
          <cell r="N221" t="str">
            <v>219024J</v>
          </cell>
          <cell r="T221">
            <v>0</v>
          </cell>
          <cell r="U221">
            <v>0</v>
          </cell>
          <cell r="X221" t="str">
            <v>86586DJ</v>
          </cell>
          <cell r="Y221" t="str">
            <v>86586DJ</v>
          </cell>
          <cell r="Z221">
            <v>0</v>
          </cell>
          <cell r="AF221">
            <v>0</v>
          </cell>
          <cell r="AJ221" t="str">
            <v>865431Y</v>
          </cell>
          <cell r="AK221" t="str">
            <v>865431Y</v>
          </cell>
          <cell r="AO221">
            <v>1</v>
          </cell>
          <cell r="AQ221">
            <v>0</v>
          </cell>
          <cell r="AR221">
            <v>1</v>
          </cell>
        </row>
        <row r="222">
          <cell r="B222" t="str">
            <v>Cons Others</v>
          </cell>
          <cell r="C222" t="str">
            <v>216512J</v>
          </cell>
          <cell r="J222">
            <v>1</v>
          </cell>
          <cell r="M222" t="str">
            <v>Cons Others</v>
          </cell>
          <cell r="N222" t="str">
            <v>21904J5</v>
          </cell>
          <cell r="Q222">
            <v>0</v>
          </cell>
          <cell r="U222">
            <v>0</v>
          </cell>
          <cell r="X222" t="str">
            <v>866471Y</v>
          </cell>
          <cell r="Y222" t="str">
            <v>866471Y</v>
          </cell>
          <cell r="AA222">
            <v>1</v>
          </cell>
          <cell r="AF222">
            <v>1</v>
          </cell>
          <cell r="AJ222" t="str">
            <v>865451Y</v>
          </cell>
          <cell r="AK222" t="str">
            <v>865451Y</v>
          </cell>
          <cell r="AL222">
            <v>1</v>
          </cell>
          <cell r="AR222">
            <v>1</v>
          </cell>
        </row>
        <row r="223">
          <cell r="B223" t="str">
            <v>Cons Others</v>
          </cell>
          <cell r="C223" t="str">
            <v>216516J</v>
          </cell>
          <cell r="J223">
            <v>0</v>
          </cell>
          <cell r="M223" t="str">
            <v>Cons Others</v>
          </cell>
          <cell r="N223" t="str">
            <v>21904J7</v>
          </cell>
          <cell r="Q223">
            <v>0</v>
          </cell>
          <cell r="U223">
            <v>0</v>
          </cell>
          <cell r="X223" t="str">
            <v>86647RY</v>
          </cell>
          <cell r="Y223" t="str">
            <v>86647RY</v>
          </cell>
          <cell r="AE223">
            <v>1</v>
          </cell>
          <cell r="AF223">
            <v>1</v>
          </cell>
          <cell r="AJ223" t="str">
            <v>86565RY</v>
          </cell>
          <cell r="AK223" t="str">
            <v>86565RY</v>
          </cell>
          <cell r="AL223">
            <v>1</v>
          </cell>
          <cell r="AM223">
            <v>0</v>
          </cell>
          <cell r="AQ223">
            <v>2</v>
          </cell>
          <cell r="AR223">
            <v>3</v>
          </cell>
        </row>
        <row r="224">
          <cell r="B224" t="str">
            <v>Cons Others</v>
          </cell>
          <cell r="C224" t="str">
            <v>21656J7</v>
          </cell>
          <cell r="I224">
            <v>1</v>
          </cell>
          <cell r="J224">
            <v>1</v>
          </cell>
          <cell r="M224" t="str">
            <v>Cons Others</v>
          </cell>
          <cell r="N224" t="str">
            <v>21907J5</v>
          </cell>
          <cell r="P224">
            <v>1</v>
          </cell>
          <cell r="T224">
            <v>-2</v>
          </cell>
          <cell r="U224">
            <v>-1</v>
          </cell>
          <cell r="X224" t="str">
            <v>866481Y</v>
          </cell>
          <cell r="Y224" t="str">
            <v>866481Y</v>
          </cell>
          <cell r="Z224">
            <v>1</v>
          </cell>
          <cell r="AA224">
            <v>5</v>
          </cell>
          <cell r="AE224">
            <v>2</v>
          </cell>
          <cell r="AF224">
            <v>8</v>
          </cell>
          <cell r="AJ224" t="str">
            <v>86566RY</v>
          </cell>
          <cell r="AK224" t="str">
            <v>86566RY</v>
          </cell>
          <cell r="AL224">
            <v>0</v>
          </cell>
          <cell r="AM224">
            <v>3</v>
          </cell>
          <cell r="AN224">
            <v>2</v>
          </cell>
          <cell r="AO224">
            <v>3</v>
          </cell>
          <cell r="AP224">
            <v>3</v>
          </cell>
          <cell r="AQ224">
            <v>0</v>
          </cell>
          <cell r="AR224">
            <v>11</v>
          </cell>
        </row>
        <row r="225">
          <cell r="B225" t="str">
            <v>Cons Others</v>
          </cell>
          <cell r="C225" t="str">
            <v>217950J</v>
          </cell>
          <cell r="E225">
            <v>0</v>
          </cell>
          <cell r="F225">
            <v>12</v>
          </cell>
          <cell r="G225">
            <v>0</v>
          </cell>
          <cell r="H225">
            <v>16</v>
          </cell>
          <cell r="I225">
            <v>8</v>
          </cell>
          <cell r="J225">
            <v>131</v>
          </cell>
          <cell r="M225" t="str">
            <v>Cons Others</v>
          </cell>
          <cell r="N225" t="str">
            <v>21909J5</v>
          </cell>
          <cell r="T225">
            <v>-1</v>
          </cell>
          <cell r="U225">
            <v>-1</v>
          </cell>
          <cell r="X225" t="str">
            <v>86648RY</v>
          </cell>
          <cell r="Y225" t="str">
            <v>86648RY</v>
          </cell>
          <cell r="Z225">
            <v>0</v>
          </cell>
          <cell r="AF225">
            <v>0</v>
          </cell>
          <cell r="AJ225" t="str">
            <v>865732Y</v>
          </cell>
          <cell r="AK225" t="str">
            <v>865732Y</v>
          </cell>
          <cell r="AL225">
            <v>0</v>
          </cell>
          <cell r="AO225">
            <v>0</v>
          </cell>
          <cell r="AR225">
            <v>0</v>
          </cell>
        </row>
        <row r="226">
          <cell r="B226" t="str">
            <v>Cons Others</v>
          </cell>
          <cell r="C226" t="str">
            <v>218846J</v>
          </cell>
          <cell r="J226">
            <v>0</v>
          </cell>
          <cell r="M226" t="str">
            <v>Mobile Others</v>
          </cell>
          <cell r="O226">
            <v>401</v>
          </cell>
          <cell r="P226">
            <v>210</v>
          </cell>
          <cell r="Q226">
            <v>167</v>
          </cell>
          <cell r="R226">
            <v>353</v>
          </cell>
          <cell r="S226">
            <v>765</v>
          </cell>
          <cell r="T226">
            <v>78</v>
          </cell>
          <cell r="U226">
            <v>1974</v>
          </cell>
          <cell r="X226" t="str">
            <v>866631Y</v>
          </cell>
          <cell r="Y226" t="str">
            <v>866631Y</v>
          </cell>
          <cell r="AB226">
            <v>1</v>
          </cell>
          <cell r="AF226">
            <v>1</v>
          </cell>
          <cell r="AJ226" t="str">
            <v>865841Y</v>
          </cell>
          <cell r="AL226">
            <v>-1</v>
          </cell>
          <cell r="AM226">
            <v>1</v>
          </cell>
          <cell r="AN226">
            <v>0</v>
          </cell>
          <cell r="AO226">
            <v>0</v>
          </cell>
          <cell r="AP226">
            <v>4</v>
          </cell>
          <cell r="AQ226">
            <v>0</v>
          </cell>
          <cell r="AR226">
            <v>4</v>
          </cell>
        </row>
        <row r="227">
          <cell r="B227" t="str">
            <v>Cons Others</v>
          </cell>
          <cell r="C227" t="str">
            <v>218847J</v>
          </cell>
          <cell r="J227">
            <v>1</v>
          </cell>
          <cell r="M227" t="str">
            <v>Mobile Others</v>
          </cell>
          <cell r="N227" t="str">
            <v>116115N</v>
          </cell>
          <cell r="O227">
            <v>1</v>
          </cell>
          <cell r="R227">
            <v>2</v>
          </cell>
          <cell r="S227">
            <v>203</v>
          </cell>
          <cell r="U227">
            <v>206</v>
          </cell>
          <cell r="X227" t="str">
            <v>86822RY</v>
          </cell>
          <cell r="Y227" t="str">
            <v>86822RY</v>
          </cell>
          <cell r="Z227">
            <v>0</v>
          </cell>
          <cell r="AE227">
            <v>1</v>
          </cell>
          <cell r="AF227">
            <v>1</v>
          </cell>
          <cell r="AJ227" t="str">
            <v>865841Y</v>
          </cell>
          <cell r="AK227" t="str">
            <v>865841Y</v>
          </cell>
          <cell r="AL227">
            <v>-1</v>
          </cell>
          <cell r="AM227">
            <v>1</v>
          </cell>
          <cell r="AN227">
            <v>0</v>
          </cell>
          <cell r="AR227">
            <v>0</v>
          </cell>
        </row>
        <row r="228">
          <cell r="B228" t="str">
            <v>Cons Others</v>
          </cell>
          <cell r="C228" t="str">
            <v>21886JT</v>
          </cell>
          <cell r="J228">
            <v>0</v>
          </cell>
          <cell r="M228" t="str">
            <v>Mobile Others</v>
          </cell>
          <cell r="N228" t="str">
            <v>11611EN</v>
          </cell>
          <cell r="P228">
            <v>24</v>
          </cell>
          <cell r="U228">
            <v>24</v>
          </cell>
          <cell r="X228" t="str">
            <v>CDT Others</v>
          </cell>
          <cell r="Z228">
            <v>104</v>
          </cell>
          <cell r="AA228">
            <v>0</v>
          </cell>
          <cell r="AB228">
            <v>30</v>
          </cell>
          <cell r="AC228">
            <v>56</v>
          </cell>
          <cell r="AD228">
            <v>131</v>
          </cell>
          <cell r="AE228">
            <v>65</v>
          </cell>
          <cell r="AF228">
            <v>386</v>
          </cell>
          <cell r="AJ228" t="str">
            <v>865841Y</v>
          </cell>
          <cell r="AK228" t="str">
            <v>86584AJ</v>
          </cell>
          <cell r="AL228">
            <v>0</v>
          </cell>
          <cell r="AR228">
            <v>0</v>
          </cell>
        </row>
        <row r="229">
          <cell r="B229" t="str">
            <v>Cons Others</v>
          </cell>
          <cell r="C229" t="str">
            <v>21887J5</v>
          </cell>
          <cell r="I229">
            <v>1</v>
          </cell>
          <cell r="J229">
            <v>1</v>
          </cell>
          <cell r="M229" t="str">
            <v>Mobile Others</v>
          </cell>
          <cell r="N229" t="str">
            <v>1161234</v>
          </cell>
          <cell r="O229">
            <v>0</v>
          </cell>
          <cell r="P229">
            <v>43</v>
          </cell>
          <cell r="Q229">
            <v>10</v>
          </cell>
          <cell r="R229">
            <v>10</v>
          </cell>
          <cell r="U229">
            <v>63</v>
          </cell>
          <cell r="X229" t="str">
            <v>CDT Others</v>
          </cell>
          <cell r="Y229" t="str">
            <v>62874DJ</v>
          </cell>
          <cell r="Z229">
            <v>0</v>
          </cell>
          <cell r="AF229">
            <v>0</v>
          </cell>
          <cell r="AJ229" t="str">
            <v>865841Y</v>
          </cell>
          <cell r="AK229" t="str">
            <v>86584TJ</v>
          </cell>
          <cell r="AP229">
            <v>4</v>
          </cell>
          <cell r="AR229">
            <v>4</v>
          </cell>
        </row>
        <row r="230">
          <cell r="B230" t="str">
            <v>Cons Others</v>
          </cell>
          <cell r="C230" t="str">
            <v>21887J7</v>
          </cell>
          <cell r="J230">
            <v>1</v>
          </cell>
          <cell r="M230" t="str">
            <v>Mobile Others</v>
          </cell>
          <cell r="N230" t="str">
            <v>1161264</v>
          </cell>
          <cell r="O230">
            <v>18</v>
          </cell>
          <cell r="P230">
            <v>5</v>
          </cell>
          <cell r="S230">
            <v>83</v>
          </cell>
          <cell r="U230">
            <v>106</v>
          </cell>
          <cell r="X230" t="str">
            <v>CDT Others</v>
          </cell>
          <cell r="Y230" t="str">
            <v>628839J</v>
          </cell>
          <cell r="Z230">
            <v>0</v>
          </cell>
          <cell r="AF230">
            <v>0</v>
          </cell>
          <cell r="AJ230" t="str">
            <v>865861Y</v>
          </cell>
          <cell r="AK230" t="str">
            <v>865861Y</v>
          </cell>
          <cell r="AL230">
            <v>4</v>
          </cell>
          <cell r="AM230">
            <v>4</v>
          </cell>
          <cell r="AN230">
            <v>0</v>
          </cell>
          <cell r="AO230">
            <v>2</v>
          </cell>
          <cell r="AP230">
            <v>4</v>
          </cell>
          <cell r="AQ230">
            <v>3</v>
          </cell>
          <cell r="AR230">
            <v>17</v>
          </cell>
        </row>
        <row r="231">
          <cell r="B231" t="str">
            <v>Cons Others</v>
          </cell>
          <cell r="C231" t="str">
            <v>21900J5</v>
          </cell>
          <cell r="F231">
            <v>1</v>
          </cell>
          <cell r="J231">
            <v>1</v>
          </cell>
          <cell r="M231" t="str">
            <v>Mobile Others</v>
          </cell>
          <cell r="N231" t="str">
            <v>1171334</v>
          </cell>
          <cell r="O231">
            <v>86</v>
          </cell>
          <cell r="Q231">
            <v>1</v>
          </cell>
          <cell r="R231">
            <v>1</v>
          </cell>
          <cell r="S231">
            <v>2</v>
          </cell>
          <cell r="T231">
            <v>0</v>
          </cell>
          <cell r="U231">
            <v>90</v>
          </cell>
          <cell r="X231" t="str">
            <v>CDT Others</v>
          </cell>
          <cell r="Y231" t="str">
            <v>68625JJ</v>
          </cell>
          <cell r="Z231">
            <v>0</v>
          </cell>
          <cell r="AF231">
            <v>0</v>
          </cell>
          <cell r="AJ231" t="str">
            <v>86586DJ</v>
          </cell>
          <cell r="AK231" t="str">
            <v>86586DJ</v>
          </cell>
          <cell r="AL231">
            <v>0</v>
          </cell>
          <cell r="AR231">
            <v>0</v>
          </cell>
        </row>
        <row r="232">
          <cell r="B232" t="str">
            <v>Cons Others</v>
          </cell>
          <cell r="C232" t="str">
            <v>219020J</v>
          </cell>
          <cell r="J232">
            <v>0</v>
          </cell>
          <cell r="M232" t="str">
            <v>Mobile Others</v>
          </cell>
          <cell r="N232" t="str">
            <v>1171335</v>
          </cell>
          <cell r="O232">
            <v>0</v>
          </cell>
          <cell r="R232">
            <v>2</v>
          </cell>
          <cell r="S232">
            <v>11</v>
          </cell>
          <cell r="T232">
            <v>0</v>
          </cell>
          <cell r="U232">
            <v>13</v>
          </cell>
          <cell r="X232" t="str">
            <v>CDT Others</v>
          </cell>
          <cell r="Y232" t="str">
            <v>68625KJ</v>
          </cell>
          <cell r="Z232">
            <v>0</v>
          </cell>
          <cell r="AB232">
            <v>0</v>
          </cell>
          <cell r="AF232">
            <v>0</v>
          </cell>
          <cell r="AJ232" t="str">
            <v>866471Y</v>
          </cell>
          <cell r="AK232" t="str">
            <v>866471Y</v>
          </cell>
          <cell r="AM232">
            <v>1</v>
          </cell>
          <cell r="AO232">
            <v>0</v>
          </cell>
          <cell r="AR232">
            <v>1</v>
          </cell>
        </row>
        <row r="233">
          <cell r="B233" t="str">
            <v>Cons Others</v>
          </cell>
          <cell r="C233" t="str">
            <v>219021J</v>
          </cell>
          <cell r="J233">
            <v>0</v>
          </cell>
          <cell r="M233" t="str">
            <v>Mobile Others</v>
          </cell>
          <cell r="N233" t="str">
            <v>1171374</v>
          </cell>
          <cell r="O233">
            <v>4</v>
          </cell>
          <cell r="T233">
            <v>2</v>
          </cell>
          <cell r="U233">
            <v>6</v>
          </cell>
          <cell r="X233" t="str">
            <v>CDT Others</v>
          </cell>
          <cell r="Y233" t="str">
            <v>688110J</v>
          </cell>
          <cell r="Z233">
            <v>9</v>
          </cell>
          <cell r="AC233">
            <v>31</v>
          </cell>
          <cell r="AD233">
            <v>2</v>
          </cell>
          <cell r="AE233">
            <v>0</v>
          </cell>
          <cell r="AF233">
            <v>42</v>
          </cell>
          <cell r="AJ233" t="str">
            <v>866481Y</v>
          </cell>
          <cell r="AK233" t="str">
            <v>866481Y</v>
          </cell>
          <cell r="AL233">
            <v>0</v>
          </cell>
          <cell r="AM233">
            <v>0</v>
          </cell>
          <cell r="AP233">
            <v>1</v>
          </cell>
          <cell r="AQ233">
            <v>5</v>
          </cell>
          <cell r="AR233">
            <v>6</v>
          </cell>
        </row>
        <row r="234">
          <cell r="B234" t="str">
            <v>Cons Others</v>
          </cell>
          <cell r="C234" t="str">
            <v>219024J</v>
          </cell>
          <cell r="I234">
            <v>10</v>
          </cell>
          <cell r="J234">
            <v>10</v>
          </cell>
          <cell r="M234" t="str">
            <v>Mobile Others</v>
          </cell>
          <cell r="N234" t="str">
            <v>1171375</v>
          </cell>
          <cell r="O234">
            <v>8</v>
          </cell>
          <cell r="U234">
            <v>8</v>
          </cell>
          <cell r="X234" t="str">
            <v>CDT Others</v>
          </cell>
          <cell r="Y234" t="str">
            <v>688111J</v>
          </cell>
          <cell r="AC234">
            <v>1</v>
          </cell>
          <cell r="AF234">
            <v>1</v>
          </cell>
          <cell r="AJ234" t="str">
            <v>86648RY</v>
          </cell>
          <cell r="AK234" t="str">
            <v>86648RY</v>
          </cell>
          <cell r="AL234">
            <v>1</v>
          </cell>
          <cell r="AP234">
            <v>1</v>
          </cell>
          <cell r="AR234">
            <v>2</v>
          </cell>
        </row>
        <row r="235">
          <cell r="B235" t="str">
            <v>Cons Others</v>
          </cell>
          <cell r="C235" t="str">
            <v>219024M</v>
          </cell>
          <cell r="J235">
            <v>0</v>
          </cell>
          <cell r="M235" t="str">
            <v>Mobile Others</v>
          </cell>
          <cell r="N235" t="str">
            <v>260921J</v>
          </cell>
          <cell r="O235">
            <v>0</v>
          </cell>
          <cell r="U235">
            <v>0</v>
          </cell>
          <cell r="X235" t="str">
            <v>CDT Others</v>
          </cell>
          <cell r="Y235" t="str">
            <v>688112J</v>
          </cell>
          <cell r="Z235">
            <v>13</v>
          </cell>
          <cell r="AB235">
            <v>14</v>
          </cell>
          <cell r="AE235">
            <v>0</v>
          </cell>
          <cell r="AF235">
            <v>27</v>
          </cell>
          <cell r="AJ235" t="str">
            <v>866631Y</v>
          </cell>
          <cell r="AK235" t="str">
            <v>866631Y</v>
          </cell>
          <cell r="AN235">
            <v>-1</v>
          </cell>
          <cell r="AR235">
            <v>-1</v>
          </cell>
        </row>
        <row r="236">
          <cell r="B236" t="str">
            <v>Cons Others</v>
          </cell>
          <cell r="C236" t="str">
            <v>219027J</v>
          </cell>
          <cell r="I236">
            <v>28</v>
          </cell>
          <cell r="J236">
            <v>37</v>
          </cell>
          <cell r="M236" t="str">
            <v>Mobile Others</v>
          </cell>
          <cell r="N236" t="str">
            <v>260943J</v>
          </cell>
          <cell r="Q236">
            <v>0</v>
          </cell>
          <cell r="U236">
            <v>0</v>
          </cell>
          <cell r="X236" t="str">
            <v>CDT Others</v>
          </cell>
          <cell r="Y236" t="str">
            <v>688150J</v>
          </cell>
          <cell r="Z236">
            <v>27</v>
          </cell>
          <cell r="AB236">
            <v>9</v>
          </cell>
          <cell r="AC236">
            <v>10</v>
          </cell>
          <cell r="AD236">
            <v>34</v>
          </cell>
          <cell r="AE236">
            <v>65</v>
          </cell>
          <cell r="AF236">
            <v>145</v>
          </cell>
          <cell r="AJ236" t="str">
            <v>86822RY</v>
          </cell>
          <cell r="AK236" t="str">
            <v>86822RY</v>
          </cell>
          <cell r="AL236">
            <v>0</v>
          </cell>
          <cell r="AO236">
            <v>2</v>
          </cell>
          <cell r="AR236">
            <v>2</v>
          </cell>
        </row>
        <row r="237">
          <cell r="B237" t="str">
            <v>Cons Others</v>
          </cell>
          <cell r="C237" t="str">
            <v>219027M</v>
          </cell>
          <cell r="I237">
            <v>1</v>
          </cell>
          <cell r="J237">
            <v>15</v>
          </cell>
          <cell r="M237" t="str">
            <v>Mobile Others</v>
          </cell>
          <cell r="N237" t="str">
            <v>26094SJ</v>
          </cell>
          <cell r="T237">
            <v>-2</v>
          </cell>
          <cell r="U237">
            <v>-2</v>
          </cell>
          <cell r="X237" t="str">
            <v>CDT Others</v>
          </cell>
          <cell r="Y237" t="str">
            <v>688151J</v>
          </cell>
          <cell r="Z237">
            <v>0</v>
          </cell>
          <cell r="AB237">
            <v>0</v>
          </cell>
          <cell r="AD237">
            <v>86</v>
          </cell>
          <cell r="AF237">
            <v>86</v>
          </cell>
          <cell r="AJ237" t="str">
            <v>CDT Others</v>
          </cell>
          <cell r="AL237">
            <v>32</v>
          </cell>
          <cell r="AM237">
            <v>30</v>
          </cell>
          <cell r="AN237">
            <v>6</v>
          </cell>
          <cell r="AO237">
            <v>27</v>
          </cell>
          <cell r="AP237">
            <v>1</v>
          </cell>
          <cell r="AQ237">
            <v>3</v>
          </cell>
          <cell r="AR237">
            <v>99</v>
          </cell>
        </row>
        <row r="238">
          <cell r="B238" t="str">
            <v>Cons Others</v>
          </cell>
          <cell r="C238" t="str">
            <v>219029J</v>
          </cell>
          <cell r="J238">
            <v>5</v>
          </cell>
          <cell r="M238" t="str">
            <v>Mobile Others</v>
          </cell>
          <cell r="N238" t="str">
            <v>260951J</v>
          </cell>
          <cell r="O238">
            <v>12</v>
          </cell>
          <cell r="R238">
            <v>54</v>
          </cell>
          <cell r="U238">
            <v>66</v>
          </cell>
          <cell r="X238" t="str">
            <v>CDT Others</v>
          </cell>
          <cell r="Y238" t="str">
            <v>688152J</v>
          </cell>
          <cell r="Z238">
            <v>24</v>
          </cell>
          <cell r="AC238">
            <v>12</v>
          </cell>
          <cell r="AF238">
            <v>36</v>
          </cell>
          <cell r="AJ238" t="str">
            <v>CDT Others</v>
          </cell>
          <cell r="AK238" t="str">
            <v>62874DJ</v>
          </cell>
          <cell r="AL238">
            <v>0</v>
          </cell>
          <cell r="AR238">
            <v>0</v>
          </cell>
        </row>
        <row r="239">
          <cell r="B239" t="str">
            <v>Cons Others</v>
          </cell>
          <cell r="C239" t="str">
            <v>219029M</v>
          </cell>
          <cell r="J239">
            <v>54</v>
          </cell>
          <cell r="M239" t="str">
            <v>Mobile Others</v>
          </cell>
          <cell r="N239" t="str">
            <v>260952J</v>
          </cell>
          <cell r="O239">
            <v>0</v>
          </cell>
          <cell r="U239">
            <v>0</v>
          </cell>
          <cell r="X239" t="str">
            <v>CDT Others</v>
          </cell>
          <cell r="Y239" t="str">
            <v>6881S1J</v>
          </cell>
          <cell r="Z239">
            <v>0</v>
          </cell>
          <cell r="AB239">
            <v>4</v>
          </cell>
          <cell r="AF239">
            <v>4</v>
          </cell>
          <cell r="AJ239" t="str">
            <v>CDT Others</v>
          </cell>
          <cell r="AK239" t="str">
            <v>628839J</v>
          </cell>
          <cell r="AL239">
            <v>0</v>
          </cell>
          <cell r="AR239">
            <v>0</v>
          </cell>
        </row>
        <row r="240">
          <cell r="B240" t="str">
            <v>Cons Others</v>
          </cell>
          <cell r="C240" t="str">
            <v>21904J5</v>
          </cell>
          <cell r="F240">
            <v>1</v>
          </cell>
          <cell r="J240">
            <v>4</v>
          </cell>
          <cell r="M240" t="str">
            <v>Mobile Others</v>
          </cell>
          <cell r="N240" t="str">
            <v>260953J</v>
          </cell>
          <cell r="O240">
            <v>110</v>
          </cell>
          <cell r="P240">
            <v>56</v>
          </cell>
          <cell r="R240">
            <v>34</v>
          </cell>
          <cell r="S240">
            <v>50</v>
          </cell>
          <cell r="T240">
            <v>50</v>
          </cell>
          <cell r="U240">
            <v>300</v>
          </cell>
          <cell r="X240" t="str">
            <v>CDT Others</v>
          </cell>
          <cell r="Y240" t="str">
            <v>6881S2J</v>
          </cell>
          <cell r="Z240">
            <v>0</v>
          </cell>
          <cell r="AB240">
            <v>1</v>
          </cell>
          <cell r="AF240">
            <v>1</v>
          </cell>
          <cell r="AJ240" t="str">
            <v>CDT Others</v>
          </cell>
          <cell r="AK240" t="str">
            <v>68625JJ</v>
          </cell>
          <cell r="AL240">
            <v>0</v>
          </cell>
          <cell r="AR240">
            <v>0</v>
          </cell>
        </row>
        <row r="241">
          <cell r="B241" t="str">
            <v>Cons Others</v>
          </cell>
          <cell r="C241" t="str">
            <v>21904J7</v>
          </cell>
          <cell r="F241">
            <v>1</v>
          </cell>
          <cell r="I241">
            <v>0</v>
          </cell>
          <cell r="J241">
            <v>2</v>
          </cell>
          <cell r="M241" t="str">
            <v>Mobile Others</v>
          </cell>
          <cell r="N241" t="str">
            <v>26095VJ</v>
          </cell>
          <cell r="Q241">
            <v>0</v>
          </cell>
          <cell r="R241">
            <v>58</v>
          </cell>
          <cell r="U241">
            <v>58</v>
          </cell>
          <cell r="X241" t="str">
            <v>CDT Others</v>
          </cell>
          <cell r="Y241" t="str">
            <v>6881S3J</v>
          </cell>
          <cell r="Z241">
            <v>2</v>
          </cell>
          <cell r="AF241">
            <v>2</v>
          </cell>
          <cell r="AJ241" t="str">
            <v>CDT Others</v>
          </cell>
          <cell r="AK241" t="str">
            <v>68625KJ</v>
          </cell>
          <cell r="AL241">
            <v>0</v>
          </cell>
          <cell r="AN241">
            <v>0</v>
          </cell>
          <cell r="AR241">
            <v>0</v>
          </cell>
        </row>
        <row r="242">
          <cell r="B242" t="str">
            <v>Cons Others</v>
          </cell>
          <cell r="C242" t="str">
            <v>21904JA</v>
          </cell>
          <cell r="H242">
            <v>1</v>
          </cell>
          <cell r="J242">
            <v>5</v>
          </cell>
          <cell r="M242" t="str">
            <v>Mobile Others</v>
          </cell>
          <cell r="N242" t="str">
            <v>26095WJ</v>
          </cell>
          <cell r="R242">
            <v>12</v>
          </cell>
          <cell r="U242">
            <v>12</v>
          </cell>
          <cell r="X242" t="str">
            <v>CDT Others</v>
          </cell>
          <cell r="Y242" t="str">
            <v>6881S4J</v>
          </cell>
          <cell r="Z242">
            <v>2</v>
          </cell>
          <cell r="AB242">
            <v>2</v>
          </cell>
          <cell r="AC242">
            <v>2</v>
          </cell>
          <cell r="AD242">
            <v>-1</v>
          </cell>
          <cell r="AF242">
            <v>5</v>
          </cell>
          <cell r="AJ242" t="str">
            <v>CDT Others</v>
          </cell>
          <cell r="AK242" t="str">
            <v>688110J</v>
          </cell>
          <cell r="AL242">
            <v>1</v>
          </cell>
          <cell r="AM242">
            <v>30</v>
          </cell>
          <cell r="AQ242">
            <v>0</v>
          </cell>
          <cell r="AR242">
            <v>31</v>
          </cell>
        </row>
        <row r="243">
          <cell r="B243" t="str">
            <v>Cons Others</v>
          </cell>
          <cell r="C243" t="str">
            <v>21904JJ</v>
          </cell>
          <cell r="J243">
            <v>2</v>
          </cell>
          <cell r="M243" t="str">
            <v>Mobile Others</v>
          </cell>
          <cell r="N243" t="str">
            <v>260961J</v>
          </cell>
          <cell r="O243">
            <v>5</v>
          </cell>
          <cell r="Q243">
            <v>65</v>
          </cell>
          <cell r="R243">
            <v>2</v>
          </cell>
          <cell r="S243">
            <v>25</v>
          </cell>
          <cell r="T243">
            <v>8</v>
          </cell>
          <cell r="U243">
            <v>105</v>
          </cell>
          <cell r="X243" t="str">
            <v>CDT Others</v>
          </cell>
          <cell r="Y243" t="str">
            <v>6881S5J</v>
          </cell>
          <cell r="Z243">
            <v>0</v>
          </cell>
          <cell r="AB243">
            <v>0</v>
          </cell>
          <cell r="AD243">
            <v>10</v>
          </cell>
          <cell r="AF243">
            <v>10</v>
          </cell>
          <cell r="AJ243" t="str">
            <v>CDT Others</v>
          </cell>
          <cell r="AK243" t="str">
            <v>688111J</v>
          </cell>
          <cell r="AO243">
            <v>0</v>
          </cell>
          <cell r="AR243">
            <v>0</v>
          </cell>
        </row>
        <row r="244">
          <cell r="B244" t="str">
            <v>Cons Others</v>
          </cell>
          <cell r="C244" t="str">
            <v>21904JK</v>
          </cell>
          <cell r="J244">
            <v>7</v>
          </cell>
          <cell r="M244" t="str">
            <v>Mobile Others</v>
          </cell>
          <cell r="N244" t="str">
            <v>260962J</v>
          </cell>
          <cell r="O244">
            <v>1</v>
          </cell>
          <cell r="P244">
            <v>1</v>
          </cell>
          <cell r="Q244">
            <v>34</v>
          </cell>
          <cell r="S244">
            <v>6</v>
          </cell>
          <cell r="T244">
            <v>0</v>
          </cell>
          <cell r="U244">
            <v>42</v>
          </cell>
          <cell r="X244" t="str">
            <v>CDT Others</v>
          </cell>
          <cell r="Y244" t="str">
            <v>6881S6J</v>
          </cell>
          <cell r="Z244">
            <v>26</v>
          </cell>
          <cell r="AB244">
            <v>0</v>
          </cell>
          <cell r="AF244">
            <v>26</v>
          </cell>
          <cell r="AJ244" t="str">
            <v>CDT Others</v>
          </cell>
          <cell r="AK244" t="str">
            <v>688112J</v>
          </cell>
          <cell r="AL244">
            <v>5</v>
          </cell>
          <cell r="AN244">
            <v>3</v>
          </cell>
          <cell r="AO244">
            <v>0</v>
          </cell>
          <cell r="AQ244">
            <v>0</v>
          </cell>
          <cell r="AR244">
            <v>8</v>
          </cell>
        </row>
        <row r="245">
          <cell r="B245" t="str">
            <v>Cons Others</v>
          </cell>
          <cell r="C245" t="str">
            <v>21904M7</v>
          </cell>
          <cell r="J245">
            <v>1</v>
          </cell>
          <cell r="M245" t="str">
            <v>Mobile Others</v>
          </cell>
          <cell r="N245" t="str">
            <v>2611455</v>
          </cell>
          <cell r="Q245">
            <v>0</v>
          </cell>
          <cell r="U245">
            <v>0</v>
          </cell>
          <cell r="X245" t="str">
            <v>CDT Others</v>
          </cell>
          <cell r="Y245" t="str">
            <v>68925BJ</v>
          </cell>
          <cell r="AB245">
            <v>0</v>
          </cell>
          <cell r="AF245">
            <v>0</v>
          </cell>
          <cell r="AJ245" t="str">
            <v>CDT Others</v>
          </cell>
          <cell r="AK245" t="str">
            <v>688150J</v>
          </cell>
          <cell r="AL245">
            <v>12</v>
          </cell>
          <cell r="AN245">
            <v>0</v>
          </cell>
          <cell r="AO245">
            <v>27</v>
          </cell>
          <cell r="AQ245">
            <v>3</v>
          </cell>
          <cell r="AR245">
            <v>42</v>
          </cell>
        </row>
        <row r="246">
          <cell r="B246" t="str">
            <v>Cons Others</v>
          </cell>
          <cell r="C246" t="str">
            <v>21907J5</v>
          </cell>
          <cell r="I246">
            <v>1</v>
          </cell>
          <cell r="J246">
            <v>1</v>
          </cell>
          <cell r="M246" t="str">
            <v>Mobile Others</v>
          </cell>
          <cell r="N246" t="str">
            <v>2611456</v>
          </cell>
          <cell r="S246">
            <v>-1</v>
          </cell>
          <cell r="U246">
            <v>-1</v>
          </cell>
          <cell r="X246" t="str">
            <v>CDT Others</v>
          </cell>
          <cell r="Y246" t="str">
            <v>68925GJ</v>
          </cell>
          <cell r="Z246">
            <v>1</v>
          </cell>
          <cell r="AF246">
            <v>1</v>
          </cell>
          <cell r="AJ246" t="str">
            <v>CDT Others</v>
          </cell>
          <cell r="AK246" t="str">
            <v>688151J</v>
          </cell>
          <cell r="AL246">
            <v>0</v>
          </cell>
          <cell r="AN246">
            <v>0</v>
          </cell>
          <cell r="AR246">
            <v>0</v>
          </cell>
        </row>
        <row r="247">
          <cell r="B247" t="str">
            <v>Cons Others</v>
          </cell>
          <cell r="C247" t="str">
            <v>21907J7</v>
          </cell>
          <cell r="J247">
            <v>1</v>
          </cell>
          <cell r="M247" t="str">
            <v>Mobile Others</v>
          </cell>
          <cell r="N247" t="str">
            <v>262144J</v>
          </cell>
          <cell r="Q247">
            <v>0</v>
          </cell>
          <cell r="T247">
            <v>-2</v>
          </cell>
          <cell r="U247">
            <v>-2</v>
          </cell>
          <cell r="X247" t="str">
            <v>Cons Others</v>
          </cell>
          <cell r="Z247">
            <v>1</v>
          </cell>
          <cell r="AA247">
            <v>0</v>
          </cell>
          <cell r="AB247">
            <v>0</v>
          </cell>
          <cell r="AC247">
            <v>0</v>
          </cell>
          <cell r="AD247">
            <v>-1</v>
          </cell>
          <cell r="AE247">
            <v>-4</v>
          </cell>
          <cell r="AF247">
            <v>-4</v>
          </cell>
          <cell r="AJ247" t="str">
            <v>CDT Others</v>
          </cell>
          <cell r="AK247" t="str">
            <v>688152J</v>
          </cell>
          <cell r="AL247">
            <v>12</v>
          </cell>
          <cell r="AM247">
            <v>0</v>
          </cell>
          <cell r="AR247">
            <v>12</v>
          </cell>
        </row>
        <row r="248">
          <cell r="B248" t="str">
            <v>Cons Others</v>
          </cell>
          <cell r="C248" t="str">
            <v>21907M5</v>
          </cell>
          <cell r="H248">
            <v>0</v>
          </cell>
          <cell r="J248">
            <v>4</v>
          </cell>
          <cell r="M248" t="str">
            <v>Mobile Others</v>
          </cell>
          <cell r="N248" t="str">
            <v>2621464</v>
          </cell>
          <cell r="O248">
            <v>6</v>
          </cell>
          <cell r="T248">
            <v>-2</v>
          </cell>
          <cell r="U248">
            <v>4</v>
          </cell>
          <cell r="X248" t="str">
            <v>Cons Others</v>
          </cell>
          <cell r="Y248" t="str">
            <v>2158247</v>
          </cell>
          <cell r="AB248">
            <v>0</v>
          </cell>
          <cell r="AF248">
            <v>0</v>
          </cell>
          <cell r="AJ248" t="str">
            <v>CDT Others</v>
          </cell>
          <cell r="AK248" t="str">
            <v>6881S1J</v>
          </cell>
          <cell r="AL248">
            <v>0</v>
          </cell>
          <cell r="AN248">
            <v>3</v>
          </cell>
          <cell r="AR248">
            <v>3</v>
          </cell>
        </row>
        <row r="249">
          <cell r="B249" t="str">
            <v>Cons Others</v>
          </cell>
          <cell r="C249" t="str">
            <v>21909J5</v>
          </cell>
          <cell r="J249">
            <v>1</v>
          </cell>
          <cell r="M249" t="str">
            <v>Mobile Others</v>
          </cell>
          <cell r="N249" t="str">
            <v>2621465</v>
          </cell>
          <cell r="T249">
            <v>1</v>
          </cell>
          <cell r="U249">
            <v>1</v>
          </cell>
          <cell r="X249" t="str">
            <v>Cons Others</v>
          </cell>
          <cell r="Y249" t="str">
            <v>21656J4</v>
          </cell>
          <cell r="AE249">
            <v>-1</v>
          </cell>
          <cell r="AF249">
            <v>-1</v>
          </cell>
          <cell r="AJ249" t="str">
            <v>CDT Others</v>
          </cell>
          <cell r="AK249" t="str">
            <v>6881S2J</v>
          </cell>
          <cell r="AL249">
            <v>0</v>
          </cell>
          <cell r="AN249">
            <v>-1</v>
          </cell>
          <cell r="AR249">
            <v>-1</v>
          </cell>
        </row>
        <row r="250">
          <cell r="B250" t="str">
            <v>Cons Others</v>
          </cell>
          <cell r="C250" t="str">
            <v>21909M5</v>
          </cell>
          <cell r="J250">
            <v>1</v>
          </cell>
          <cell r="M250" t="str">
            <v>Mobile Others</v>
          </cell>
          <cell r="N250" t="str">
            <v>2621484</v>
          </cell>
          <cell r="O250">
            <v>0</v>
          </cell>
          <cell r="U250">
            <v>0</v>
          </cell>
          <cell r="X250" t="str">
            <v>Cons Others</v>
          </cell>
          <cell r="Y250" t="str">
            <v>217950J</v>
          </cell>
          <cell r="Z250">
            <v>1</v>
          </cell>
          <cell r="AD250">
            <v>-1</v>
          </cell>
          <cell r="AE250">
            <v>3</v>
          </cell>
          <cell r="AF250">
            <v>3</v>
          </cell>
          <cell r="AJ250" t="str">
            <v>CDT Others</v>
          </cell>
          <cell r="AK250" t="str">
            <v>6881S3J</v>
          </cell>
          <cell r="AL250">
            <v>1</v>
          </cell>
          <cell r="AR250">
            <v>1</v>
          </cell>
        </row>
        <row r="251">
          <cell r="B251" t="str">
            <v>Cons Others</v>
          </cell>
          <cell r="C251" t="str">
            <v>21909MF</v>
          </cell>
          <cell r="J251">
            <v>2</v>
          </cell>
          <cell r="M251" t="str">
            <v>Mobile Others</v>
          </cell>
          <cell r="N251" t="str">
            <v>2621486</v>
          </cell>
          <cell r="O251">
            <v>4</v>
          </cell>
          <cell r="P251">
            <v>21</v>
          </cell>
          <cell r="S251">
            <v>-1</v>
          </cell>
          <cell r="U251">
            <v>24</v>
          </cell>
          <cell r="X251" t="str">
            <v>Cons Others</v>
          </cell>
          <cell r="Y251" t="str">
            <v>21887J5</v>
          </cell>
          <cell r="AE251">
            <v>-1</v>
          </cell>
          <cell r="AF251">
            <v>-1</v>
          </cell>
          <cell r="AJ251" t="str">
            <v>CDT Others</v>
          </cell>
          <cell r="AK251" t="str">
            <v>6881S4J</v>
          </cell>
          <cell r="AL251">
            <v>0</v>
          </cell>
          <cell r="AN251">
            <v>0</v>
          </cell>
          <cell r="AR251">
            <v>0</v>
          </cell>
        </row>
        <row r="252">
          <cell r="B252" t="str">
            <v>Mobile Others</v>
          </cell>
          <cell r="D252">
            <v>1533</v>
          </cell>
          <cell r="E252">
            <v>229</v>
          </cell>
          <cell r="F252">
            <v>309</v>
          </cell>
          <cell r="G252">
            <v>905</v>
          </cell>
          <cell r="H252">
            <v>1137</v>
          </cell>
          <cell r="I252">
            <v>90</v>
          </cell>
          <cell r="J252">
            <v>4237</v>
          </cell>
          <cell r="M252" t="str">
            <v>Mobile Others</v>
          </cell>
          <cell r="N252" t="str">
            <v>2621496</v>
          </cell>
          <cell r="Q252">
            <v>1</v>
          </cell>
          <cell r="R252">
            <v>13</v>
          </cell>
          <cell r="U252">
            <v>14</v>
          </cell>
          <cell r="X252" t="str">
            <v>Cons Others</v>
          </cell>
          <cell r="Y252" t="str">
            <v>21900J5</v>
          </cell>
          <cell r="AB252">
            <v>0</v>
          </cell>
          <cell r="AF252">
            <v>0</v>
          </cell>
          <cell r="AJ252" t="str">
            <v>CDT Others</v>
          </cell>
          <cell r="AK252" t="str">
            <v>6881S5J</v>
          </cell>
          <cell r="AL252">
            <v>1</v>
          </cell>
          <cell r="AN252">
            <v>0</v>
          </cell>
          <cell r="AP252">
            <v>1</v>
          </cell>
          <cell r="AR252">
            <v>2</v>
          </cell>
        </row>
        <row r="253">
          <cell r="B253" t="str">
            <v>Mobile Others</v>
          </cell>
          <cell r="C253" t="str">
            <v>116115N</v>
          </cell>
          <cell r="D253">
            <v>5</v>
          </cell>
          <cell r="F253">
            <v>16</v>
          </cell>
          <cell r="G253">
            <v>0</v>
          </cell>
          <cell r="H253">
            <v>259</v>
          </cell>
          <cell r="J253">
            <v>280</v>
          </cell>
          <cell r="M253" t="str">
            <v>Mobile Others</v>
          </cell>
          <cell r="N253" t="str">
            <v>262620J</v>
          </cell>
          <cell r="T253">
            <v>0</v>
          </cell>
          <cell r="U253">
            <v>0</v>
          </cell>
          <cell r="X253" t="str">
            <v>Cons Others</v>
          </cell>
          <cell r="Y253" t="str">
            <v>219024J</v>
          </cell>
          <cell r="AE253">
            <v>0</v>
          </cell>
          <cell r="AF253">
            <v>0</v>
          </cell>
          <cell r="AJ253" t="str">
            <v>CDT Others</v>
          </cell>
          <cell r="AK253" t="str">
            <v>6881S6J</v>
          </cell>
          <cell r="AL253">
            <v>0</v>
          </cell>
          <cell r="AN253">
            <v>1</v>
          </cell>
          <cell r="AR253">
            <v>1</v>
          </cell>
        </row>
        <row r="254">
          <cell r="B254" t="str">
            <v>Mobile Others</v>
          </cell>
          <cell r="C254" t="str">
            <v>11611EN</v>
          </cell>
          <cell r="E254">
            <v>22</v>
          </cell>
          <cell r="F254">
            <v>0</v>
          </cell>
          <cell r="J254">
            <v>22</v>
          </cell>
          <cell r="M254" t="str">
            <v>Mobile Others</v>
          </cell>
          <cell r="N254" t="str">
            <v>262655J</v>
          </cell>
          <cell r="Q254">
            <v>4</v>
          </cell>
          <cell r="U254">
            <v>4</v>
          </cell>
          <cell r="X254" t="str">
            <v>Cons Others</v>
          </cell>
          <cell r="Y254" t="str">
            <v>21904J5</v>
          </cell>
          <cell r="AB254">
            <v>0</v>
          </cell>
          <cell r="AE254">
            <v>-1</v>
          </cell>
          <cell r="AF254">
            <v>-1</v>
          </cell>
          <cell r="AJ254" t="str">
            <v>CDT Others</v>
          </cell>
          <cell r="AK254" t="str">
            <v>68925BJ</v>
          </cell>
          <cell r="AN254">
            <v>0</v>
          </cell>
          <cell r="AR254">
            <v>0</v>
          </cell>
        </row>
        <row r="255">
          <cell r="B255" t="str">
            <v>Mobile Others</v>
          </cell>
          <cell r="C255" t="str">
            <v>1161234</v>
          </cell>
          <cell r="D255">
            <v>4</v>
          </cell>
          <cell r="E255">
            <v>4</v>
          </cell>
          <cell r="F255">
            <v>16</v>
          </cell>
          <cell r="G255">
            <v>0</v>
          </cell>
          <cell r="H255">
            <v>39</v>
          </cell>
          <cell r="I255">
            <v>0</v>
          </cell>
          <cell r="J255">
            <v>63</v>
          </cell>
          <cell r="M255" t="str">
            <v>Mobile Others</v>
          </cell>
          <cell r="N255" t="str">
            <v>262695J</v>
          </cell>
          <cell r="P255">
            <v>0</v>
          </cell>
          <cell r="U255">
            <v>0</v>
          </cell>
          <cell r="X255" t="str">
            <v>Cons Others</v>
          </cell>
          <cell r="Y255" t="str">
            <v>21904J7</v>
          </cell>
          <cell r="AB255">
            <v>0</v>
          </cell>
          <cell r="AF255">
            <v>0</v>
          </cell>
          <cell r="AJ255" t="str">
            <v>Cons Others</v>
          </cell>
          <cell r="AL255">
            <v>0</v>
          </cell>
          <cell r="AM255">
            <v>0</v>
          </cell>
          <cell r="AN255">
            <v>0</v>
          </cell>
          <cell r="AO255">
            <v>0</v>
          </cell>
          <cell r="AP255">
            <v>0</v>
          </cell>
          <cell r="AQ255">
            <v>0</v>
          </cell>
          <cell r="AR255">
            <v>0</v>
          </cell>
        </row>
        <row r="256">
          <cell r="B256" t="str">
            <v>Mobile Others</v>
          </cell>
          <cell r="C256" t="str">
            <v>1161264</v>
          </cell>
          <cell r="D256">
            <v>19</v>
          </cell>
          <cell r="E256">
            <v>10</v>
          </cell>
          <cell r="F256">
            <v>0</v>
          </cell>
          <cell r="G256">
            <v>111</v>
          </cell>
          <cell r="H256">
            <v>171</v>
          </cell>
          <cell r="I256">
            <v>1</v>
          </cell>
          <cell r="J256">
            <v>312</v>
          </cell>
          <cell r="M256" t="str">
            <v>Mobile Others</v>
          </cell>
          <cell r="N256" t="str">
            <v>2626G5J</v>
          </cell>
          <cell r="O256">
            <v>0</v>
          </cell>
          <cell r="U256">
            <v>0</v>
          </cell>
          <cell r="X256" t="str">
            <v>Cons Others</v>
          </cell>
          <cell r="Y256" t="str">
            <v>21907J5</v>
          </cell>
          <cell r="AE256">
            <v>-2</v>
          </cell>
          <cell r="AF256">
            <v>-2</v>
          </cell>
          <cell r="AJ256" t="str">
            <v>Cons Others</v>
          </cell>
          <cell r="AK256" t="str">
            <v>2158247</v>
          </cell>
          <cell r="AN256">
            <v>0</v>
          </cell>
          <cell r="AR256">
            <v>0</v>
          </cell>
        </row>
        <row r="257">
          <cell r="B257" t="str">
            <v>Mobile Others</v>
          </cell>
          <cell r="C257" t="str">
            <v>1171334</v>
          </cell>
          <cell r="D257">
            <v>653</v>
          </cell>
          <cell r="F257">
            <v>2</v>
          </cell>
          <cell r="G257">
            <v>3</v>
          </cell>
          <cell r="H257">
            <v>0</v>
          </cell>
          <cell r="I257">
            <v>2</v>
          </cell>
          <cell r="J257">
            <v>660</v>
          </cell>
          <cell r="M257" t="str">
            <v>Mobile Others</v>
          </cell>
          <cell r="N257" t="str">
            <v>2626L5J</v>
          </cell>
          <cell r="O257">
            <v>0</v>
          </cell>
          <cell r="U257">
            <v>0</v>
          </cell>
          <cell r="X257" t="str">
            <v>Cons Others</v>
          </cell>
          <cell r="Y257" t="str">
            <v>21909J5</v>
          </cell>
          <cell r="AE257">
            <v>-2</v>
          </cell>
          <cell r="AF257">
            <v>-2</v>
          </cell>
          <cell r="AJ257" t="str">
            <v>Cons Others</v>
          </cell>
          <cell r="AK257" t="str">
            <v>21656J4</v>
          </cell>
          <cell r="AQ257">
            <v>0</v>
          </cell>
          <cell r="AR257">
            <v>0</v>
          </cell>
        </row>
        <row r="258">
          <cell r="B258" t="str">
            <v>Mobile Others</v>
          </cell>
          <cell r="C258" t="str">
            <v>1171335</v>
          </cell>
          <cell r="D258">
            <v>2</v>
          </cell>
          <cell r="E258">
            <v>0</v>
          </cell>
          <cell r="G258">
            <v>10</v>
          </cell>
          <cell r="H258">
            <v>35</v>
          </cell>
          <cell r="I258">
            <v>1</v>
          </cell>
          <cell r="J258">
            <v>48</v>
          </cell>
          <cell r="M258" t="str">
            <v>Mobile Others</v>
          </cell>
          <cell r="N258" t="str">
            <v>2626P0J</v>
          </cell>
          <cell r="S258">
            <v>-3</v>
          </cell>
          <cell r="T258">
            <v>2</v>
          </cell>
          <cell r="U258">
            <v>-1</v>
          </cell>
          <cell r="X258" t="str">
            <v>Cons Others</v>
          </cell>
          <cell r="Y258" t="str">
            <v>21909J7</v>
          </cell>
          <cell r="AE258">
            <v>0</v>
          </cell>
          <cell r="AF258">
            <v>0</v>
          </cell>
          <cell r="AJ258" t="str">
            <v>Cons Others</v>
          </cell>
          <cell r="AK258" t="str">
            <v>217950J</v>
          </cell>
          <cell r="AQ258">
            <v>0</v>
          </cell>
          <cell r="AR258">
            <v>0</v>
          </cell>
        </row>
        <row r="259">
          <cell r="B259" t="str">
            <v>Mobile Others</v>
          </cell>
          <cell r="C259" t="str">
            <v>1171374</v>
          </cell>
          <cell r="D259">
            <v>9</v>
          </cell>
          <cell r="E259">
            <v>0</v>
          </cell>
          <cell r="F259">
            <v>7</v>
          </cell>
          <cell r="G259">
            <v>0</v>
          </cell>
          <cell r="I259">
            <v>16</v>
          </cell>
          <cell r="J259">
            <v>32</v>
          </cell>
          <cell r="M259" t="str">
            <v>Mobile Others</v>
          </cell>
          <cell r="N259" t="str">
            <v>2626P5J</v>
          </cell>
          <cell r="O259">
            <v>2</v>
          </cell>
          <cell r="T259">
            <v>0</v>
          </cell>
          <cell r="U259">
            <v>2</v>
          </cell>
          <cell r="X259" t="str">
            <v>Mobile Others</v>
          </cell>
          <cell r="Z259">
            <v>144</v>
          </cell>
          <cell r="AA259">
            <v>89</v>
          </cell>
          <cell r="AB259">
            <v>79</v>
          </cell>
          <cell r="AC259">
            <v>250</v>
          </cell>
          <cell r="AD259">
            <v>144</v>
          </cell>
          <cell r="AE259">
            <v>2</v>
          </cell>
          <cell r="AF259">
            <v>708</v>
          </cell>
          <cell r="AJ259" t="str">
            <v>Cons Others</v>
          </cell>
          <cell r="AK259" t="str">
            <v>21887J5</v>
          </cell>
          <cell r="AQ259">
            <v>0</v>
          </cell>
          <cell r="AR259">
            <v>0</v>
          </cell>
        </row>
        <row r="260">
          <cell r="B260" t="str">
            <v>Mobile Others</v>
          </cell>
          <cell r="C260" t="str">
            <v>1171375</v>
          </cell>
          <cell r="D260">
            <v>9</v>
          </cell>
          <cell r="F260">
            <v>11</v>
          </cell>
          <cell r="I260">
            <v>3</v>
          </cell>
          <cell r="J260">
            <v>23</v>
          </cell>
          <cell r="M260" t="str">
            <v>Mobile Others</v>
          </cell>
          <cell r="N260" t="str">
            <v>2626PNJ</v>
          </cell>
          <cell r="O260">
            <v>4</v>
          </cell>
          <cell r="U260">
            <v>4</v>
          </cell>
          <cell r="X260" t="str">
            <v>Mobile Others</v>
          </cell>
          <cell r="Y260" t="str">
            <v>116115N</v>
          </cell>
          <cell r="Z260">
            <v>0</v>
          </cell>
          <cell r="AC260">
            <v>1</v>
          </cell>
          <cell r="AD260">
            <v>26</v>
          </cell>
          <cell r="AF260">
            <v>27</v>
          </cell>
          <cell r="AJ260" t="str">
            <v>Cons Others</v>
          </cell>
          <cell r="AK260" t="str">
            <v>21900J5</v>
          </cell>
          <cell r="AN260">
            <v>0</v>
          </cell>
          <cell r="AR260">
            <v>0</v>
          </cell>
        </row>
        <row r="261">
          <cell r="B261" t="str">
            <v>Mobile Others</v>
          </cell>
          <cell r="C261" t="str">
            <v>260636J</v>
          </cell>
          <cell r="J261">
            <v>0</v>
          </cell>
          <cell r="M261" t="str">
            <v>Mobile Others</v>
          </cell>
          <cell r="N261" t="str">
            <v>262811J</v>
          </cell>
          <cell r="O261">
            <v>1</v>
          </cell>
          <cell r="U261">
            <v>1</v>
          </cell>
          <cell r="X261" t="str">
            <v>Mobile Others</v>
          </cell>
          <cell r="Y261" t="str">
            <v>11611EN</v>
          </cell>
          <cell r="AA261">
            <v>9</v>
          </cell>
          <cell r="AF261">
            <v>9</v>
          </cell>
          <cell r="AJ261" t="str">
            <v>Cons Others</v>
          </cell>
          <cell r="AK261" t="str">
            <v>219024J</v>
          </cell>
          <cell r="AQ261">
            <v>0</v>
          </cell>
          <cell r="AR261">
            <v>0</v>
          </cell>
        </row>
        <row r="262">
          <cell r="B262" t="str">
            <v>Mobile Others</v>
          </cell>
          <cell r="C262" t="str">
            <v>260710J</v>
          </cell>
          <cell r="J262">
            <v>0</v>
          </cell>
          <cell r="M262" t="str">
            <v>Mobile Others</v>
          </cell>
          <cell r="N262" t="str">
            <v>262812J</v>
          </cell>
          <cell r="O262">
            <v>0</v>
          </cell>
          <cell r="U262">
            <v>0</v>
          </cell>
          <cell r="X262" t="str">
            <v>Mobile Others</v>
          </cell>
          <cell r="Y262" t="str">
            <v>1161234</v>
          </cell>
          <cell r="Z262">
            <v>0</v>
          </cell>
          <cell r="AA262">
            <v>12</v>
          </cell>
          <cell r="AB262">
            <v>1</v>
          </cell>
          <cell r="AF262">
            <v>13</v>
          </cell>
          <cell r="AJ262" t="str">
            <v>Cons Others</v>
          </cell>
          <cell r="AK262" t="str">
            <v>21904J5</v>
          </cell>
          <cell r="AN262">
            <v>0</v>
          </cell>
          <cell r="AQ262">
            <v>0</v>
          </cell>
          <cell r="AR262">
            <v>0</v>
          </cell>
        </row>
        <row r="263">
          <cell r="B263" t="str">
            <v>Mobile Others</v>
          </cell>
          <cell r="C263" t="str">
            <v>260720J</v>
          </cell>
          <cell r="J263">
            <v>0</v>
          </cell>
          <cell r="M263" t="str">
            <v>Mobile Others</v>
          </cell>
          <cell r="N263" t="str">
            <v>262831J</v>
          </cell>
          <cell r="O263">
            <v>13</v>
          </cell>
          <cell r="S263">
            <v>235</v>
          </cell>
          <cell r="T263">
            <v>1</v>
          </cell>
          <cell r="U263">
            <v>249</v>
          </cell>
          <cell r="X263" t="str">
            <v>Mobile Others</v>
          </cell>
          <cell r="Y263" t="str">
            <v>1161264</v>
          </cell>
          <cell r="Z263">
            <v>27</v>
          </cell>
          <cell r="AA263">
            <v>1</v>
          </cell>
          <cell r="AB263">
            <v>0</v>
          </cell>
          <cell r="AD263">
            <v>25</v>
          </cell>
          <cell r="AF263">
            <v>53</v>
          </cell>
          <cell r="AJ263" t="str">
            <v>Cons Others</v>
          </cell>
          <cell r="AK263" t="str">
            <v>21904J7</v>
          </cell>
          <cell r="AN263">
            <v>0</v>
          </cell>
          <cell r="AR263">
            <v>0</v>
          </cell>
        </row>
        <row r="264">
          <cell r="B264" t="str">
            <v>Mobile Others</v>
          </cell>
          <cell r="C264" t="str">
            <v>260921J</v>
          </cell>
          <cell r="D264">
            <v>1</v>
          </cell>
          <cell r="E264">
            <v>0</v>
          </cell>
          <cell r="J264">
            <v>1</v>
          </cell>
          <cell r="M264" t="str">
            <v>Mobile Others</v>
          </cell>
          <cell r="N264" t="str">
            <v>262832J</v>
          </cell>
          <cell r="O264">
            <v>4</v>
          </cell>
          <cell r="U264">
            <v>4</v>
          </cell>
          <cell r="X264" t="str">
            <v>Mobile Others</v>
          </cell>
          <cell r="Y264" t="str">
            <v>1171334</v>
          </cell>
          <cell r="Z264">
            <v>8</v>
          </cell>
          <cell r="AB264">
            <v>1</v>
          </cell>
          <cell r="AF264">
            <v>9</v>
          </cell>
          <cell r="AJ264" t="str">
            <v>Cons Others</v>
          </cell>
          <cell r="AK264" t="str">
            <v>21907J5</v>
          </cell>
          <cell r="AQ264">
            <v>0</v>
          </cell>
          <cell r="AR264">
            <v>0</v>
          </cell>
        </row>
        <row r="265">
          <cell r="B265" t="str">
            <v>Mobile Others</v>
          </cell>
          <cell r="C265" t="str">
            <v>260931J</v>
          </cell>
          <cell r="J265">
            <v>0</v>
          </cell>
          <cell r="M265" t="str">
            <v>Mobile Others</v>
          </cell>
          <cell r="N265" t="str">
            <v>262841J</v>
          </cell>
          <cell r="O265">
            <v>2</v>
          </cell>
          <cell r="P265">
            <v>23</v>
          </cell>
          <cell r="Q265">
            <v>14</v>
          </cell>
          <cell r="R265">
            <v>2</v>
          </cell>
          <cell r="U265">
            <v>41</v>
          </cell>
          <cell r="X265" t="str">
            <v>Mobile Others</v>
          </cell>
          <cell r="Y265" t="str">
            <v>1171335</v>
          </cell>
          <cell r="Z265">
            <v>0</v>
          </cell>
          <cell r="AB265">
            <v>0</v>
          </cell>
          <cell r="AC265">
            <v>2</v>
          </cell>
          <cell r="AD265">
            <v>16</v>
          </cell>
          <cell r="AE265">
            <v>0</v>
          </cell>
          <cell r="AF265">
            <v>18</v>
          </cell>
          <cell r="AJ265" t="str">
            <v>Cons Others</v>
          </cell>
          <cell r="AK265" t="str">
            <v>21907M5</v>
          </cell>
          <cell r="AM265">
            <v>0</v>
          </cell>
          <cell r="AR265">
            <v>0</v>
          </cell>
        </row>
        <row r="266">
          <cell r="B266" t="str">
            <v>Mobile Others</v>
          </cell>
          <cell r="C266" t="str">
            <v>260943J</v>
          </cell>
          <cell r="E266">
            <v>0</v>
          </cell>
          <cell r="F266">
            <v>1</v>
          </cell>
          <cell r="H266">
            <v>5</v>
          </cell>
          <cell r="J266">
            <v>9</v>
          </cell>
          <cell r="M266" t="str">
            <v>Mobile Others</v>
          </cell>
          <cell r="N266" t="str">
            <v>262842J</v>
          </cell>
          <cell r="O266">
            <v>0</v>
          </cell>
          <cell r="Q266">
            <v>0</v>
          </cell>
          <cell r="U266">
            <v>0</v>
          </cell>
          <cell r="X266" t="str">
            <v>Mobile Others</v>
          </cell>
          <cell r="Y266" t="str">
            <v>1171374</v>
          </cell>
          <cell r="Z266">
            <v>3</v>
          </cell>
          <cell r="AD266">
            <v>-1</v>
          </cell>
          <cell r="AF266">
            <v>2</v>
          </cell>
          <cell r="AJ266" t="str">
            <v>Cons Others</v>
          </cell>
          <cell r="AK266" t="str">
            <v>21909J5</v>
          </cell>
          <cell r="AQ266">
            <v>0</v>
          </cell>
          <cell r="AR266">
            <v>0</v>
          </cell>
        </row>
        <row r="267">
          <cell r="B267" t="str">
            <v>Mobile Others</v>
          </cell>
          <cell r="C267" t="str">
            <v>260945J</v>
          </cell>
          <cell r="E267">
            <v>0</v>
          </cell>
          <cell r="H267">
            <v>1</v>
          </cell>
          <cell r="J267">
            <v>1</v>
          </cell>
          <cell r="M267" t="str">
            <v>Mobile Others</v>
          </cell>
          <cell r="N267" t="str">
            <v>262961J</v>
          </cell>
          <cell r="O267">
            <v>1</v>
          </cell>
          <cell r="R267">
            <v>1</v>
          </cell>
          <cell r="U267">
            <v>2</v>
          </cell>
          <cell r="X267" t="str">
            <v>Mobile Others</v>
          </cell>
          <cell r="Y267" t="str">
            <v>1171375</v>
          </cell>
          <cell r="Z267">
            <v>0</v>
          </cell>
          <cell r="AF267">
            <v>0</v>
          </cell>
          <cell r="AJ267" t="str">
            <v>Cons Others</v>
          </cell>
          <cell r="AK267" t="str">
            <v>21909J7</v>
          </cell>
          <cell r="AQ267">
            <v>0</v>
          </cell>
          <cell r="AR267">
            <v>0</v>
          </cell>
        </row>
        <row r="268">
          <cell r="B268" t="str">
            <v>Mobile Others</v>
          </cell>
          <cell r="C268" t="str">
            <v>26094SJ</v>
          </cell>
          <cell r="J268">
            <v>0</v>
          </cell>
          <cell r="M268" t="str">
            <v>Mobile Others</v>
          </cell>
          <cell r="N268" t="str">
            <v>262962J</v>
          </cell>
          <cell r="O268">
            <v>4</v>
          </cell>
          <cell r="S268">
            <v>2</v>
          </cell>
          <cell r="U268">
            <v>6</v>
          </cell>
          <cell r="X268" t="str">
            <v>Mobile Others</v>
          </cell>
          <cell r="Y268" t="str">
            <v>260921J</v>
          </cell>
          <cell r="Z268">
            <v>0</v>
          </cell>
          <cell r="AF268">
            <v>0</v>
          </cell>
          <cell r="AJ268" t="str">
            <v>Mobile Others</v>
          </cell>
          <cell r="AL268">
            <v>38</v>
          </cell>
          <cell r="AM268">
            <v>7</v>
          </cell>
          <cell r="AN268">
            <v>-29</v>
          </cell>
          <cell r="AO268">
            <v>13</v>
          </cell>
          <cell r="AP268">
            <v>33</v>
          </cell>
          <cell r="AQ268">
            <v>0</v>
          </cell>
          <cell r="AR268">
            <v>62</v>
          </cell>
        </row>
        <row r="269">
          <cell r="B269" t="str">
            <v>Mobile Others</v>
          </cell>
          <cell r="C269" t="str">
            <v>260951J</v>
          </cell>
          <cell r="D269">
            <v>68</v>
          </cell>
          <cell r="G269">
            <v>0</v>
          </cell>
          <cell r="H269">
            <v>0</v>
          </cell>
          <cell r="J269">
            <v>68</v>
          </cell>
          <cell r="M269" t="str">
            <v>Mobile Others</v>
          </cell>
          <cell r="N269" t="str">
            <v>26296AJ</v>
          </cell>
          <cell r="O269">
            <v>0</v>
          </cell>
          <cell r="U269">
            <v>0</v>
          </cell>
          <cell r="X269" t="str">
            <v>Mobile Others</v>
          </cell>
          <cell r="Y269" t="str">
            <v>260943J</v>
          </cell>
          <cell r="AB269">
            <v>1</v>
          </cell>
          <cell r="AF269">
            <v>1</v>
          </cell>
          <cell r="AJ269" t="str">
            <v>Mobile Others</v>
          </cell>
          <cell r="AK269" t="str">
            <v>116115N</v>
          </cell>
          <cell r="AL269">
            <v>0</v>
          </cell>
          <cell r="AR269">
            <v>0</v>
          </cell>
        </row>
        <row r="270">
          <cell r="B270" t="str">
            <v>Mobile Others</v>
          </cell>
          <cell r="C270" t="str">
            <v>260952J</v>
          </cell>
          <cell r="D270">
            <v>10</v>
          </cell>
          <cell r="G270">
            <v>7</v>
          </cell>
          <cell r="J270">
            <v>17</v>
          </cell>
          <cell r="M270" t="str">
            <v>Mobile Others</v>
          </cell>
          <cell r="N270" t="str">
            <v>26296CJ</v>
          </cell>
          <cell r="O270">
            <v>2</v>
          </cell>
          <cell r="S270">
            <v>7</v>
          </cell>
          <cell r="U270">
            <v>9</v>
          </cell>
          <cell r="X270" t="str">
            <v>Mobile Others</v>
          </cell>
          <cell r="Y270" t="str">
            <v>26094SJ</v>
          </cell>
          <cell r="AE270">
            <v>0</v>
          </cell>
          <cell r="AF270">
            <v>0</v>
          </cell>
          <cell r="AJ270" t="str">
            <v>Mobile Others</v>
          </cell>
          <cell r="AK270" t="str">
            <v>1161234</v>
          </cell>
          <cell r="AL270">
            <v>0</v>
          </cell>
          <cell r="AM270">
            <v>4</v>
          </cell>
          <cell r="AN270">
            <v>0</v>
          </cell>
          <cell r="AR270">
            <v>4</v>
          </cell>
        </row>
        <row r="271">
          <cell r="B271" t="str">
            <v>Mobile Others</v>
          </cell>
          <cell r="C271" t="str">
            <v>260953J</v>
          </cell>
          <cell r="D271">
            <v>149</v>
          </cell>
          <cell r="E271">
            <v>130</v>
          </cell>
          <cell r="G271">
            <v>33</v>
          </cell>
          <cell r="H271">
            <v>107</v>
          </cell>
          <cell r="I271">
            <v>4</v>
          </cell>
          <cell r="J271">
            <v>423</v>
          </cell>
          <cell r="M271" t="str">
            <v>Mobile Others</v>
          </cell>
          <cell r="N271" t="str">
            <v>26441A7</v>
          </cell>
          <cell r="Q271">
            <v>0</v>
          </cell>
          <cell r="U271">
            <v>0</v>
          </cell>
          <cell r="X271" t="str">
            <v>Mobile Others</v>
          </cell>
          <cell r="Y271" t="str">
            <v>260951J</v>
          </cell>
          <cell r="Z271">
            <v>25</v>
          </cell>
          <cell r="AC271">
            <v>37</v>
          </cell>
          <cell r="AF271">
            <v>62</v>
          </cell>
          <cell r="AJ271" t="str">
            <v>Mobile Others</v>
          </cell>
          <cell r="AK271" t="str">
            <v>1161264</v>
          </cell>
          <cell r="AM271">
            <v>3</v>
          </cell>
          <cell r="AN271">
            <v>0</v>
          </cell>
          <cell r="AR271">
            <v>3</v>
          </cell>
        </row>
        <row r="272">
          <cell r="B272" t="str">
            <v>Mobile Others</v>
          </cell>
          <cell r="C272" t="str">
            <v>26095VJ</v>
          </cell>
          <cell r="F272">
            <v>22</v>
          </cell>
          <cell r="G272">
            <v>117</v>
          </cell>
          <cell r="J272">
            <v>139</v>
          </cell>
          <cell r="M272" t="str">
            <v>Mobile Others</v>
          </cell>
          <cell r="N272" t="str">
            <v>26443A7</v>
          </cell>
          <cell r="O272">
            <v>0</v>
          </cell>
          <cell r="R272">
            <v>40</v>
          </cell>
          <cell r="T272">
            <v>0</v>
          </cell>
          <cell r="U272">
            <v>40</v>
          </cell>
          <cell r="X272" t="str">
            <v>Mobile Others</v>
          </cell>
          <cell r="Y272" t="str">
            <v>260952J</v>
          </cell>
          <cell r="Z272">
            <v>3</v>
          </cell>
          <cell r="AC272">
            <v>7</v>
          </cell>
          <cell r="AD272">
            <v>1</v>
          </cell>
          <cell r="AF272">
            <v>11</v>
          </cell>
          <cell r="AJ272" t="str">
            <v>Mobile Others</v>
          </cell>
          <cell r="AK272" t="str">
            <v>1171334</v>
          </cell>
          <cell r="AL272">
            <v>4</v>
          </cell>
          <cell r="AN272">
            <v>-1</v>
          </cell>
          <cell r="AR272">
            <v>3</v>
          </cell>
        </row>
        <row r="273">
          <cell r="B273" t="str">
            <v>Mobile Others</v>
          </cell>
          <cell r="C273" t="str">
            <v>26095WJ</v>
          </cell>
          <cell r="F273">
            <v>1</v>
          </cell>
          <cell r="G273">
            <v>11</v>
          </cell>
          <cell r="H273">
            <v>68</v>
          </cell>
          <cell r="J273">
            <v>81</v>
          </cell>
          <cell r="M273" t="str">
            <v>Mobile Others</v>
          </cell>
          <cell r="N273" t="str">
            <v>26445A7</v>
          </cell>
          <cell r="O273">
            <v>3</v>
          </cell>
          <cell r="P273">
            <v>10</v>
          </cell>
          <cell r="Q273">
            <v>38</v>
          </cell>
          <cell r="R273">
            <v>12</v>
          </cell>
          <cell r="S273">
            <v>40</v>
          </cell>
          <cell r="T273">
            <v>0</v>
          </cell>
          <cell r="U273">
            <v>103</v>
          </cell>
          <cell r="X273" t="str">
            <v>Mobile Others</v>
          </cell>
          <cell r="Y273" t="str">
            <v>260953J</v>
          </cell>
          <cell r="Z273">
            <v>0</v>
          </cell>
          <cell r="AA273">
            <v>55</v>
          </cell>
          <cell r="AD273">
            <v>0</v>
          </cell>
          <cell r="AF273">
            <v>55</v>
          </cell>
          <cell r="AJ273" t="str">
            <v>Mobile Others</v>
          </cell>
          <cell r="AK273" t="str">
            <v>1171335</v>
          </cell>
          <cell r="AL273">
            <v>0</v>
          </cell>
          <cell r="AN273">
            <v>0</v>
          </cell>
          <cell r="AO273">
            <v>0</v>
          </cell>
          <cell r="AQ273">
            <v>0</v>
          </cell>
          <cell r="AR273">
            <v>0</v>
          </cell>
        </row>
        <row r="274">
          <cell r="B274" t="str">
            <v>Mobile Others</v>
          </cell>
          <cell r="C274" t="str">
            <v>260961J</v>
          </cell>
          <cell r="D274">
            <v>31</v>
          </cell>
          <cell r="F274">
            <v>40</v>
          </cell>
          <cell r="G274">
            <v>51</v>
          </cell>
          <cell r="H274">
            <v>33</v>
          </cell>
          <cell r="I274">
            <v>22</v>
          </cell>
          <cell r="J274">
            <v>177</v>
          </cell>
          <cell r="M274" t="str">
            <v>Mobile Others</v>
          </cell>
          <cell r="N274" t="str">
            <v>26445B7</v>
          </cell>
          <cell r="O274">
            <v>1</v>
          </cell>
          <cell r="P274">
            <v>1</v>
          </cell>
          <cell r="R274">
            <v>2</v>
          </cell>
          <cell r="S274">
            <v>4</v>
          </cell>
          <cell r="U274">
            <v>8</v>
          </cell>
          <cell r="X274" t="str">
            <v>Mobile Others</v>
          </cell>
          <cell r="Y274" t="str">
            <v>26095VJ</v>
          </cell>
          <cell r="AB274">
            <v>0</v>
          </cell>
          <cell r="AC274">
            <v>12</v>
          </cell>
          <cell r="AF274">
            <v>12</v>
          </cell>
          <cell r="AJ274" t="str">
            <v>Mobile Others</v>
          </cell>
          <cell r="AK274" t="str">
            <v>1171374</v>
          </cell>
          <cell r="AL274">
            <v>0</v>
          </cell>
          <cell r="AR274">
            <v>0</v>
          </cell>
        </row>
        <row r="275">
          <cell r="B275" t="str">
            <v>Mobile Others</v>
          </cell>
          <cell r="C275" t="str">
            <v>260962J</v>
          </cell>
          <cell r="D275">
            <v>1</v>
          </cell>
          <cell r="F275">
            <v>70</v>
          </cell>
          <cell r="G275">
            <v>10</v>
          </cell>
          <cell r="H275">
            <v>12</v>
          </cell>
          <cell r="I275">
            <v>1</v>
          </cell>
          <cell r="J275">
            <v>94</v>
          </cell>
          <cell r="M275" t="str">
            <v>Mobile Others</v>
          </cell>
          <cell r="N275" t="str">
            <v>26446A7</v>
          </cell>
          <cell r="O275">
            <v>4</v>
          </cell>
          <cell r="R275">
            <v>39</v>
          </cell>
          <cell r="S275">
            <v>1</v>
          </cell>
          <cell r="U275">
            <v>44</v>
          </cell>
          <cell r="X275" t="str">
            <v>Mobile Others</v>
          </cell>
          <cell r="Y275" t="str">
            <v>26095WJ</v>
          </cell>
          <cell r="AD275">
            <v>-1</v>
          </cell>
          <cell r="AF275">
            <v>-1</v>
          </cell>
          <cell r="AJ275" t="str">
            <v>Mobile Others</v>
          </cell>
          <cell r="AK275" t="str">
            <v>1171375</v>
          </cell>
          <cell r="AL275">
            <v>0</v>
          </cell>
          <cell r="AR275">
            <v>0</v>
          </cell>
        </row>
        <row r="276">
          <cell r="B276" t="str">
            <v>Mobile Others</v>
          </cell>
          <cell r="C276" t="str">
            <v>2611435</v>
          </cell>
          <cell r="J276">
            <v>0</v>
          </cell>
          <cell r="M276" t="str">
            <v>Mobile Others</v>
          </cell>
          <cell r="N276" t="str">
            <v>26446B7</v>
          </cell>
          <cell r="R276">
            <v>3</v>
          </cell>
          <cell r="U276">
            <v>3</v>
          </cell>
          <cell r="X276" t="str">
            <v>Mobile Others</v>
          </cell>
          <cell r="Y276" t="str">
            <v>260961J</v>
          </cell>
          <cell r="Z276">
            <v>0</v>
          </cell>
          <cell r="AB276">
            <v>4</v>
          </cell>
          <cell r="AD276">
            <v>9</v>
          </cell>
          <cell r="AE276">
            <v>2</v>
          </cell>
          <cell r="AF276">
            <v>15</v>
          </cell>
          <cell r="AJ276" t="str">
            <v>Mobile Others</v>
          </cell>
          <cell r="AK276" t="str">
            <v>260921J</v>
          </cell>
          <cell r="AL276">
            <v>0</v>
          </cell>
          <cell r="AR276">
            <v>0</v>
          </cell>
        </row>
        <row r="277">
          <cell r="B277" t="str">
            <v>Mobile Others</v>
          </cell>
          <cell r="C277" t="str">
            <v>2611454</v>
          </cell>
          <cell r="J277">
            <v>0</v>
          </cell>
          <cell r="M277" t="str">
            <v>Mobile Others</v>
          </cell>
          <cell r="N277" t="str">
            <v>2644BA7</v>
          </cell>
          <cell r="O277">
            <v>0</v>
          </cell>
          <cell r="U277">
            <v>0</v>
          </cell>
          <cell r="X277" t="str">
            <v>Mobile Others</v>
          </cell>
          <cell r="Y277" t="str">
            <v>260962J</v>
          </cell>
          <cell r="Z277">
            <v>10</v>
          </cell>
          <cell r="AB277">
            <v>33</v>
          </cell>
          <cell r="AC277">
            <v>10</v>
          </cell>
          <cell r="AD277">
            <v>1</v>
          </cell>
          <cell r="AE277">
            <v>0</v>
          </cell>
          <cell r="AF277">
            <v>54</v>
          </cell>
          <cell r="AJ277" t="str">
            <v>Mobile Others</v>
          </cell>
          <cell r="AK277" t="str">
            <v>260943J</v>
          </cell>
          <cell r="AN277">
            <v>0</v>
          </cell>
          <cell r="AO277">
            <v>0</v>
          </cell>
          <cell r="AR277">
            <v>0</v>
          </cell>
        </row>
        <row r="278">
          <cell r="B278" t="str">
            <v>Mobile Others</v>
          </cell>
          <cell r="C278" t="str">
            <v>2611455</v>
          </cell>
          <cell r="J278">
            <v>0</v>
          </cell>
          <cell r="M278" t="str">
            <v>Mobile Others</v>
          </cell>
          <cell r="N278" t="str">
            <v>2644DA7</v>
          </cell>
          <cell r="O278">
            <v>74</v>
          </cell>
          <cell r="P278">
            <v>26</v>
          </cell>
          <cell r="R278">
            <v>66</v>
          </cell>
          <cell r="S278">
            <v>102</v>
          </cell>
          <cell r="T278">
            <v>20</v>
          </cell>
          <cell r="U278">
            <v>288</v>
          </cell>
          <cell r="X278" t="str">
            <v>Mobile Others</v>
          </cell>
          <cell r="Y278" t="str">
            <v>2611455</v>
          </cell>
          <cell r="AB278">
            <v>0</v>
          </cell>
          <cell r="AF278">
            <v>0</v>
          </cell>
          <cell r="AJ278" t="str">
            <v>Mobile Others</v>
          </cell>
          <cell r="AK278" t="str">
            <v>26094SJ</v>
          </cell>
          <cell r="AQ278">
            <v>0</v>
          </cell>
          <cell r="AR278">
            <v>0</v>
          </cell>
        </row>
        <row r="279">
          <cell r="B279" t="str">
            <v>Mobile Others</v>
          </cell>
          <cell r="C279" t="str">
            <v>2611456</v>
          </cell>
          <cell r="J279">
            <v>0</v>
          </cell>
          <cell r="M279" t="str">
            <v>Mobile Others</v>
          </cell>
          <cell r="N279" t="str">
            <v>264551J</v>
          </cell>
          <cell r="S279">
            <v>-1</v>
          </cell>
          <cell r="U279">
            <v>-1</v>
          </cell>
          <cell r="X279" t="str">
            <v>Mobile Others</v>
          </cell>
          <cell r="Y279" t="str">
            <v>2621445</v>
          </cell>
          <cell r="AD279">
            <v>-1</v>
          </cell>
          <cell r="AE279">
            <v>0</v>
          </cell>
          <cell r="AF279">
            <v>-1</v>
          </cell>
          <cell r="AJ279" t="str">
            <v>Mobile Others</v>
          </cell>
          <cell r="AK279" t="str">
            <v>260951J</v>
          </cell>
          <cell r="AL279">
            <v>11</v>
          </cell>
          <cell r="AR279">
            <v>11</v>
          </cell>
        </row>
        <row r="280">
          <cell r="B280" t="str">
            <v>Mobile Others</v>
          </cell>
          <cell r="C280" t="str">
            <v>2611459</v>
          </cell>
          <cell r="J280">
            <v>0</v>
          </cell>
          <cell r="M280" t="str">
            <v>Mobile Others</v>
          </cell>
          <cell r="N280" t="str">
            <v>26455BJ</v>
          </cell>
          <cell r="O280">
            <v>12</v>
          </cell>
          <cell r="U280">
            <v>12</v>
          </cell>
          <cell r="X280" t="str">
            <v>Mobile Others</v>
          </cell>
          <cell r="Y280" t="str">
            <v>262144J</v>
          </cell>
          <cell r="AB280">
            <v>1</v>
          </cell>
          <cell r="AE280">
            <v>0</v>
          </cell>
          <cell r="AF280">
            <v>1</v>
          </cell>
          <cell r="AJ280" t="str">
            <v>Mobile Others</v>
          </cell>
          <cell r="AK280" t="str">
            <v>260952J</v>
          </cell>
          <cell r="AL280">
            <v>0</v>
          </cell>
          <cell r="AR280">
            <v>0</v>
          </cell>
        </row>
        <row r="281">
          <cell r="B281" t="str">
            <v>Mobile Others</v>
          </cell>
          <cell r="C281" t="str">
            <v>262120N</v>
          </cell>
          <cell r="J281">
            <v>1</v>
          </cell>
          <cell r="M281" t="str">
            <v>Mobile Others</v>
          </cell>
          <cell r="N281" t="str">
            <v>26455FJ</v>
          </cell>
          <cell r="O281">
            <v>0</v>
          </cell>
          <cell r="U281">
            <v>0</v>
          </cell>
          <cell r="X281" t="str">
            <v>Mobile Others</v>
          </cell>
          <cell r="Y281" t="str">
            <v>2621464</v>
          </cell>
          <cell r="Z281">
            <v>0</v>
          </cell>
          <cell r="AE281">
            <v>0</v>
          </cell>
          <cell r="AF281">
            <v>0</v>
          </cell>
          <cell r="AJ281" t="str">
            <v>Mobile Others</v>
          </cell>
          <cell r="AK281" t="str">
            <v>260953J</v>
          </cell>
          <cell r="AL281">
            <v>0</v>
          </cell>
          <cell r="AP281">
            <v>14</v>
          </cell>
          <cell r="AR281">
            <v>14</v>
          </cell>
        </row>
        <row r="282">
          <cell r="B282" t="str">
            <v>Mobile Others</v>
          </cell>
          <cell r="C282" t="str">
            <v>2621424</v>
          </cell>
          <cell r="J282">
            <v>0</v>
          </cell>
          <cell r="M282" t="str">
            <v>Mobile Others</v>
          </cell>
          <cell r="N282" t="str">
            <v>26458KJ</v>
          </cell>
          <cell r="O282">
            <v>8</v>
          </cell>
          <cell r="U282">
            <v>8</v>
          </cell>
          <cell r="X282" t="str">
            <v>Mobile Others</v>
          </cell>
          <cell r="Y282" t="str">
            <v>2621465</v>
          </cell>
          <cell r="AD282">
            <v>-5</v>
          </cell>
          <cell r="AE282">
            <v>-1</v>
          </cell>
          <cell r="AF282">
            <v>-6</v>
          </cell>
          <cell r="AJ282" t="str">
            <v>Mobile Others</v>
          </cell>
          <cell r="AK282" t="str">
            <v>26095VJ</v>
          </cell>
          <cell r="AN282">
            <v>0</v>
          </cell>
          <cell r="AR282">
            <v>0</v>
          </cell>
        </row>
        <row r="283">
          <cell r="B283" t="str">
            <v>Mobile Others</v>
          </cell>
          <cell r="C283" t="str">
            <v>262144J</v>
          </cell>
          <cell r="I283">
            <v>15</v>
          </cell>
          <cell r="J283">
            <v>15</v>
          </cell>
          <cell r="M283" t="str">
            <v>Mobile Others</v>
          </cell>
          <cell r="N283" t="str">
            <v>26458SJ</v>
          </cell>
          <cell r="O283">
            <v>0</v>
          </cell>
          <cell r="U283">
            <v>0</v>
          </cell>
          <cell r="X283" t="str">
            <v>Mobile Others</v>
          </cell>
          <cell r="Y283" t="str">
            <v>2621484</v>
          </cell>
          <cell r="Z283">
            <v>0</v>
          </cell>
          <cell r="AF283">
            <v>0</v>
          </cell>
          <cell r="AJ283" t="str">
            <v>Mobile Others</v>
          </cell>
          <cell r="AK283" t="str">
            <v>260961J</v>
          </cell>
          <cell r="AL283">
            <v>8</v>
          </cell>
          <cell r="AN283">
            <v>-2</v>
          </cell>
          <cell r="AP283">
            <v>1</v>
          </cell>
          <cell r="AQ283">
            <v>0</v>
          </cell>
          <cell r="AR283">
            <v>7</v>
          </cell>
        </row>
        <row r="284">
          <cell r="B284" t="str">
            <v>Mobile Others</v>
          </cell>
          <cell r="C284" t="str">
            <v>2621464</v>
          </cell>
          <cell r="D284">
            <v>14</v>
          </cell>
          <cell r="E284">
            <v>0</v>
          </cell>
          <cell r="H284">
            <v>2</v>
          </cell>
          <cell r="I284">
            <v>3</v>
          </cell>
          <cell r="J284">
            <v>19</v>
          </cell>
          <cell r="M284" t="str">
            <v>Mobile Others</v>
          </cell>
          <cell r="N284" t="str">
            <v>264724J</v>
          </cell>
          <cell r="O284">
            <v>6</v>
          </cell>
          <cell r="U284">
            <v>6</v>
          </cell>
          <cell r="X284" t="str">
            <v>Mobile Others</v>
          </cell>
          <cell r="Y284" t="str">
            <v>2621486</v>
          </cell>
          <cell r="Z284">
            <v>1</v>
          </cell>
          <cell r="AA284">
            <v>1</v>
          </cell>
          <cell r="AF284">
            <v>2</v>
          </cell>
          <cell r="AJ284" t="str">
            <v>Mobile Others</v>
          </cell>
          <cell r="AK284" t="str">
            <v>260962J</v>
          </cell>
          <cell r="AN284">
            <v>-12</v>
          </cell>
          <cell r="AQ284">
            <v>0</v>
          </cell>
          <cell r="AR284">
            <v>-12</v>
          </cell>
        </row>
        <row r="285">
          <cell r="B285" t="str">
            <v>Mobile Others</v>
          </cell>
          <cell r="C285" t="str">
            <v>2621465</v>
          </cell>
          <cell r="I285">
            <v>0</v>
          </cell>
          <cell r="J285">
            <v>1</v>
          </cell>
          <cell r="M285" t="str">
            <v>Mobile Others</v>
          </cell>
          <cell r="N285" t="str">
            <v>264744J</v>
          </cell>
          <cell r="O285">
            <v>0</v>
          </cell>
          <cell r="U285">
            <v>0</v>
          </cell>
          <cell r="X285" t="str">
            <v>Mobile Others</v>
          </cell>
          <cell r="Y285" t="str">
            <v>2621496</v>
          </cell>
          <cell r="AC285">
            <v>5</v>
          </cell>
          <cell r="AF285">
            <v>5</v>
          </cell>
          <cell r="AJ285" t="str">
            <v>Mobile Others</v>
          </cell>
          <cell r="AK285" t="str">
            <v>2611455</v>
          </cell>
          <cell r="AN285">
            <v>0</v>
          </cell>
          <cell r="AR285">
            <v>0</v>
          </cell>
        </row>
        <row r="286">
          <cell r="B286" t="str">
            <v>Mobile Others</v>
          </cell>
          <cell r="C286" t="str">
            <v>2621484</v>
          </cell>
          <cell r="D286">
            <v>1</v>
          </cell>
          <cell r="J286">
            <v>1</v>
          </cell>
          <cell r="M286" t="str">
            <v>Mobile Others</v>
          </cell>
          <cell r="N286" t="str">
            <v>264755J</v>
          </cell>
          <cell r="O286">
            <v>1</v>
          </cell>
          <cell r="T286">
            <v>0</v>
          </cell>
          <cell r="U286">
            <v>1</v>
          </cell>
          <cell r="X286" t="str">
            <v>Mobile Others</v>
          </cell>
          <cell r="Y286" t="str">
            <v>262620J</v>
          </cell>
          <cell r="AE286">
            <v>0</v>
          </cell>
          <cell r="AF286">
            <v>0</v>
          </cell>
          <cell r="AJ286" t="str">
            <v>Mobile Others</v>
          </cell>
          <cell r="AK286" t="str">
            <v>2621425</v>
          </cell>
          <cell r="AN286">
            <v>0</v>
          </cell>
          <cell r="AR286">
            <v>0</v>
          </cell>
        </row>
        <row r="287">
          <cell r="B287" t="str">
            <v>Mobile Others</v>
          </cell>
          <cell r="C287" t="str">
            <v>2621486</v>
          </cell>
          <cell r="D287">
            <v>14</v>
          </cell>
          <cell r="E287">
            <v>0</v>
          </cell>
          <cell r="F287">
            <v>0</v>
          </cell>
          <cell r="I287">
            <v>0</v>
          </cell>
          <cell r="J287">
            <v>14</v>
          </cell>
          <cell r="M287" t="str">
            <v>Mobile Others</v>
          </cell>
          <cell r="N287" t="str">
            <v>264764J</v>
          </cell>
          <cell r="O287">
            <v>0</v>
          </cell>
          <cell r="U287">
            <v>0</v>
          </cell>
          <cell r="X287" t="str">
            <v>Mobile Others</v>
          </cell>
          <cell r="Y287" t="str">
            <v>2626G0J</v>
          </cell>
          <cell r="AE287">
            <v>-1</v>
          </cell>
          <cell r="AF287">
            <v>-1</v>
          </cell>
          <cell r="AJ287" t="str">
            <v>Mobile Others</v>
          </cell>
          <cell r="AK287" t="str">
            <v>2621445</v>
          </cell>
          <cell r="AQ287">
            <v>0</v>
          </cell>
          <cell r="AR287">
            <v>0</v>
          </cell>
        </row>
        <row r="288">
          <cell r="B288" t="str">
            <v>Mobile Others</v>
          </cell>
          <cell r="C288" t="str">
            <v>2621496</v>
          </cell>
          <cell r="E288">
            <v>0</v>
          </cell>
          <cell r="F288">
            <v>1</v>
          </cell>
          <cell r="G288">
            <v>19</v>
          </cell>
          <cell r="H288">
            <v>17</v>
          </cell>
          <cell r="I288">
            <v>0</v>
          </cell>
          <cell r="J288">
            <v>39</v>
          </cell>
          <cell r="M288" t="str">
            <v>Mobile Others</v>
          </cell>
          <cell r="N288" t="str">
            <v>264784J</v>
          </cell>
          <cell r="O288">
            <v>0</v>
          </cell>
          <cell r="U288">
            <v>0</v>
          </cell>
          <cell r="X288" t="str">
            <v>Mobile Others</v>
          </cell>
          <cell r="Y288" t="str">
            <v>2626G5J</v>
          </cell>
          <cell r="Z288">
            <v>1</v>
          </cell>
          <cell r="AF288">
            <v>1</v>
          </cell>
          <cell r="AJ288" t="str">
            <v>Mobile Others</v>
          </cell>
          <cell r="AK288" t="str">
            <v>262144J</v>
          </cell>
          <cell r="AN288">
            <v>0</v>
          </cell>
          <cell r="AQ288">
            <v>0</v>
          </cell>
          <cell r="AR288">
            <v>0</v>
          </cell>
        </row>
        <row r="289">
          <cell r="B289" t="str">
            <v>Mobile Others</v>
          </cell>
          <cell r="C289" t="str">
            <v>26251J9</v>
          </cell>
          <cell r="J289">
            <v>0</v>
          </cell>
          <cell r="M289" t="str">
            <v>Mobile Others</v>
          </cell>
          <cell r="N289" t="str">
            <v>264795J</v>
          </cell>
          <cell r="O289">
            <v>4</v>
          </cell>
          <cell r="U289">
            <v>4</v>
          </cell>
          <cell r="X289" t="str">
            <v>Mobile Others</v>
          </cell>
          <cell r="Y289" t="str">
            <v>2626L0J</v>
          </cell>
          <cell r="Z289">
            <v>1</v>
          </cell>
          <cell r="AD289">
            <v>1</v>
          </cell>
          <cell r="AF289">
            <v>2</v>
          </cell>
          <cell r="AJ289" t="str">
            <v>Mobile Others</v>
          </cell>
          <cell r="AK289" t="str">
            <v>2621464</v>
          </cell>
          <cell r="AQ289">
            <v>0</v>
          </cell>
          <cell r="AR289">
            <v>0</v>
          </cell>
        </row>
        <row r="290">
          <cell r="B290" t="str">
            <v>Mobile Others</v>
          </cell>
          <cell r="C290" t="str">
            <v>262620J</v>
          </cell>
          <cell r="I290">
            <v>1</v>
          </cell>
          <cell r="J290">
            <v>1</v>
          </cell>
          <cell r="M290" t="str">
            <v>Netfinity Others</v>
          </cell>
          <cell r="O290">
            <v>12</v>
          </cell>
          <cell r="P290">
            <v>0</v>
          </cell>
          <cell r="Q290">
            <v>4</v>
          </cell>
          <cell r="R290">
            <v>35</v>
          </cell>
          <cell r="S290">
            <v>16</v>
          </cell>
          <cell r="T290">
            <v>42</v>
          </cell>
          <cell r="U290">
            <v>109</v>
          </cell>
          <cell r="X290" t="str">
            <v>Mobile Others</v>
          </cell>
          <cell r="Y290" t="str">
            <v>2626L5J</v>
          </cell>
          <cell r="Z290">
            <v>1</v>
          </cell>
          <cell r="AF290">
            <v>1</v>
          </cell>
          <cell r="AJ290" t="str">
            <v>Mobile Others</v>
          </cell>
          <cell r="AK290" t="str">
            <v>2621465</v>
          </cell>
          <cell r="AQ290">
            <v>0</v>
          </cell>
          <cell r="AR290">
            <v>0</v>
          </cell>
        </row>
        <row r="291">
          <cell r="B291" t="str">
            <v>Mobile Others</v>
          </cell>
          <cell r="C291" t="str">
            <v>262655J</v>
          </cell>
          <cell r="F291">
            <v>4</v>
          </cell>
          <cell r="J291">
            <v>4</v>
          </cell>
          <cell r="M291" t="str">
            <v>Netfinity Others</v>
          </cell>
          <cell r="N291" t="str">
            <v>84771JP</v>
          </cell>
          <cell r="S291">
            <v>-1</v>
          </cell>
          <cell r="U291">
            <v>-1</v>
          </cell>
          <cell r="X291" t="str">
            <v>Mobile Others</v>
          </cell>
          <cell r="Y291" t="str">
            <v>2626P0J</v>
          </cell>
          <cell r="AD291">
            <v>-1</v>
          </cell>
          <cell r="AF291">
            <v>-1</v>
          </cell>
          <cell r="AJ291" t="str">
            <v>Mobile Others</v>
          </cell>
          <cell r="AK291" t="str">
            <v>2621484</v>
          </cell>
          <cell r="AL291">
            <v>0</v>
          </cell>
          <cell r="AR291">
            <v>0</v>
          </cell>
        </row>
        <row r="292">
          <cell r="B292" t="str">
            <v>Mobile Others</v>
          </cell>
          <cell r="C292" t="str">
            <v>262695J</v>
          </cell>
          <cell r="E292">
            <v>0</v>
          </cell>
          <cell r="J292">
            <v>0</v>
          </cell>
          <cell r="M292" t="str">
            <v>Netfinity Others</v>
          </cell>
          <cell r="N292" t="str">
            <v>84773JZ</v>
          </cell>
          <cell r="O292">
            <v>4</v>
          </cell>
          <cell r="U292">
            <v>4</v>
          </cell>
          <cell r="X292" t="str">
            <v>Mobile Others</v>
          </cell>
          <cell r="Y292" t="str">
            <v>2626P5J</v>
          </cell>
          <cell r="AE292">
            <v>1</v>
          </cell>
          <cell r="AF292">
            <v>1</v>
          </cell>
          <cell r="AJ292" t="str">
            <v>Mobile Others</v>
          </cell>
          <cell r="AK292" t="str">
            <v>2621496</v>
          </cell>
          <cell r="AN292">
            <v>-1</v>
          </cell>
          <cell r="AR292">
            <v>-1</v>
          </cell>
        </row>
        <row r="293">
          <cell r="B293" t="str">
            <v>Mobile Others</v>
          </cell>
          <cell r="C293" t="str">
            <v>2626D0J</v>
          </cell>
          <cell r="H293">
            <v>1</v>
          </cell>
          <cell r="J293">
            <v>1</v>
          </cell>
          <cell r="M293" t="str">
            <v>Netfinity Others</v>
          </cell>
          <cell r="N293" t="str">
            <v>847742Y</v>
          </cell>
          <cell r="T293">
            <v>-1</v>
          </cell>
          <cell r="U293">
            <v>-1</v>
          </cell>
          <cell r="X293" t="str">
            <v>Mobile Others</v>
          </cell>
          <cell r="Y293" t="str">
            <v>262811J</v>
          </cell>
          <cell r="Z293">
            <v>-1</v>
          </cell>
          <cell r="AF293">
            <v>-1</v>
          </cell>
          <cell r="AJ293" t="str">
            <v>Mobile Others</v>
          </cell>
          <cell r="AK293" t="str">
            <v>262620J</v>
          </cell>
          <cell r="AQ293">
            <v>0</v>
          </cell>
          <cell r="AR293">
            <v>0</v>
          </cell>
        </row>
        <row r="294">
          <cell r="B294" t="str">
            <v>Mobile Others</v>
          </cell>
          <cell r="C294" t="str">
            <v>2626D5J</v>
          </cell>
          <cell r="D294">
            <v>3</v>
          </cell>
          <cell r="J294">
            <v>3</v>
          </cell>
          <cell r="M294" t="str">
            <v>Netfinity Others</v>
          </cell>
          <cell r="N294" t="str">
            <v>84774JD</v>
          </cell>
          <cell r="S294">
            <v>1</v>
          </cell>
          <cell r="U294">
            <v>1</v>
          </cell>
          <cell r="X294" t="str">
            <v>Mobile Others</v>
          </cell>
          <cell r="Y294" t="str">
            <v>262812J</v>
          </cell>
          <cell r="Z294">
            <v>0</v>
          </cell>
          <cell r="AC294">
            <v>1</v>
          </cell>
          <cell r="AF294">
            <v>1</v>
          </cell>
          <cell r="AJ294" t="str">
            <v>Mobile Others</v>
          </cell>
          <cell r="AK294" t="str">
            <v>262655J</v>
          </cell>
          <cell r="AN294">
            <v>-4</v>
          </cell>
          <cell r="AR294">
            <v>-4</v>
          </cell>
        </row>
        <row r="295">
          <cell r="B295" t="str">
            <v>Mobile Others</v>
          </cell>
          <cell r="C295" t="str">
            <v>2626F5J</v>
          </cell>
          <cell r="D295">
            <v>1</v>
          </cell>
          <cell r="J295">
            <v>1</v>
          </cell>
          <cell r="M295" t="str">
            <v>Netfinity Others</v>
          </cell>
          <cell r="N295" t="str">
            <v>847751J</v>
          </cell>
          <cell r="O295">
            <v>5</v>
          </cell>
          <cell r="Q295">
            <v>4</v>
          </cell>
          <cell r="R295">
            <v>35</v>
          </cell>
          <cell r="T295">
            <v>40</v>
          </cell>
          <cell r="U295">
            <v>84</v>
          </cell>
          <cell r="X295" t="str">
            <v>Mobile Others</v>
          </cell>
          <cell r="Y295" t="str">
            <v>262831J</v>
          </cell>
          <cell r="Z295">
            <v>26</v>
          </cell>
          <cell r="AD295">
            <v>-17</v>
          </cell>
          <cell r="AE295">
            <v>0</v>
          </cell>
          <cell r="AF295">
            <v>9</v>
          </cell>
          <cell r="AJ295" t="str">
            <v>Mobile Others</v>
          </cell>
          <cell r="AK295" t="str">
            <v>2626G0J</v>
          </cell>
          <cell r="AQ295">
            <v>0</v>
          </cell>
          <cell r="AR295">
            <v>0</v>
          </cell>
        </row>
        <row r="296">
          <cell r="B296" t="str">
            <v>Mobile Others</v>
          </cell>
          <cell r="C296" t="str">
            <v>2626M0J</v>
          </cell>
          <cell r="E296">
            <v>0</v>
          </cell>
          <cell r="J296">
            <v>0</v>
          </cell>
          <cell r="M296" t="str">
            <v>Netfinity Others</v>
          </cell>
          <cell r="N296" t="str">
            <v>84775JG</v>
          </cell>
          <cell r="Q296">
            <v>0</v>
          </cell>
          <cell r="U296">
            <v>0</v>
          </cell>
          <cell r="X296" t="str">
            <v>Mobile Others</v>
          </cell>
          <cell r="Y296" t="str">
            <v>262832J</v>
          </cell>
          <cell r="Z296">
            <v>4</v>
          </cell>
          <cell r="AF296">
            <v>4</v>
          </cell>
          <cell r="AJ296" t="str">
            <v>Mobile Others</v>
          </cell>
          <cell r="AK296" t="str">
            <v>2626M0J</v>
          </cell>
          <cell r="AM296">
            <v>0</v>
          </cell>
          <cell r="AR296">
            <v>0</v>
          </cell>
        </row>
        <row r="297">
          <cell r="B297" t="str">
            <v>Mobile Others</v>
          </cell>
          <cell r="C297" t="str">
            <v>2626N0J</v>
          </cell>
          <cell r="E297">
            <v>0</v>
          </cell>
          <cell r="J297">
            <v>7</v>
          </cell>
          <cell r="M297" t="str">
            <v>Netfinity Others</v>
          </cell>
          <cell r="N297" t="str">
            <v>865345Y</v>
          </cell>
          <cell r="O297">
            <v>0</v>
          </cell>
          <cell r="U297">
            <v>0</v>
          </cell>
          <cell r="X297" t="str">
            <v>Mobile Others</v>
          </cell>
          <cell r="Y297" t="str">
            <v>262841E</v>
          </cell>
          <cell r="Z297">
            <v>0</v>
          </cell>
          <cell r="AF297">
            <v>0</v>
          </cell>
          <cell r="AJ297" t="str">
            <v>Mobile Others</v>
          </cell>
          <cell r="AK297" t="str">
            <v>2626N0J</v>
          </cell>
          <cell r="AM297">
            <v>0</v>
          </cell>
          <cell r="AR297">
            <v>0</v>
          </cell>
        </row>
        <row r="298">
          <cell r="B298" t="str">
            <v>Mobile Others</v>
          </cell>
          <cell r="C298" t="str">
            <v>2626N5J</v>
          </cell>
          <cell r="D298">
            <v>1</v>
          </cell>
          <cell r="E298">
            <v>0</v>
          </cell>
          <cell r="J298">
            <v>1</v>
          </cell>
          <cell r="M298" t="str">
            <v>Netfinity Others</v>
          </cell>
          <cell r="N298" t="str">
            <v>86553JA</v>
          </cell>
          <cell r="O298">
            <v>0</v>
          </cell>
          <cell r="U298">
            <v>0</v>
          </cell>
          <cell r="X298" t="str">
            <v>Mobile Others</v>
          </cell>
          <cell r="Y298" t="str">
            <v>262841J</v>
          </cell>
          <cell r="Z298">
            <v>5</v>
          </cell>
          <cell r="AC298">
            <v>104</v>
          </cell>
          <cell r="AD298">
            <v>-1</v>
          </cell>
          <cell r="AF298">
            <v>108</v>
          </cell>
          <cell r="AJ298" t="str">
            <v>Mobile Others</v>
          </cell>
          <cell r="AK298" t="str">
            <v>262811J</v>
          </cell>
          <cell r="AL298">
            <v>0</v>
          </cell>
          <cell r="AR298">
            <v>0</v>
          </cell>
        </row>
        <row r="299">
          <cell r="B299" t="str">
            <v>Mobile Others</v>
          </cell>
          <cell r="C299" t="str">
            <v>2626P0J</v>
          </cell>
          <cell r="D299">
            <v>1</v>
          </cell>
          <cell r="H299">
            <v>0</v>
          </cell>
          <cell r="I299">
            <v>2</v>
          </cell>
          <cell r="J299">
            <v>3</v>
          </cell>
          <cell r="M299" t="str">
            <v>Netfinity Others</v>
          </cell>
          <cell r="N299" t="str">
            <v>86553JC</v>
          </cell>
          <cell r="O299">
            <v>0</v>
          </cell>
          <cell r="U299">
            <v>0</v>
          </cell>
          <cell r="X299" t="str">
            <v>Mobile Others</v>
          </cell>
          <cell r="Y299" t="str">
            <v>262842J</v>
          </cell>
          <cell r="Z299">
            <v>2</v>
          </cell>
          <cell r="AB299">
            <v>0</v>
          </cell>
          <cell r="AD299">
            <v>1</v>
          </cell>
          <cell r="AF299">
            <v>3</v>
          </cell>
          <cell r="AJ299" t="str">
            <v>Mobile Others</v>
          </cell>
          <cell r="AK299" t="str">
            <v>262812J</v>
          </cell>
          <cell r="AL299">
            <v>0</v>
          </cell>
          <cell r="AR299">
            <v>0</v>
          </cell>
        </row>
        <row r="300">
          <cell r="B300" t="str">
            <v>Mobile Others</v>
          </cell>
          <cell r="C300" t="str">
            <v>2626P5J</v>
          </cell>
          <cell r="D300">
            <v>2</v>
          </cell>
          <cell r="I300">
            <v>1</v>
          </cell>
          <cell r="J300">
            <v>3</v>
          </cell>
          <cell r="M300" t="str">
            <v>Netfinity Others</v>
          </cell>
          <cell r="N300" t="str">
            <v>865731Y</v>
          </cell>
          <cell r="O300">
            <v>1</v>
          </cell>
          <cell r="U300">
            <v>1</v>
          </cell>
          <cell r="X300" t="str">
            <v>Mobile Others</v>
          </cell>
          <cell r="Y300" t="str">
            <v>262961J</v>
          </cell>
          <cell r="Z300">
            <v>2</v>
          </cell>
          <cell r="AA300">
            <v>1</v>
          </cell>
          <cell r="AD300">
            <v>3</v>
          </cell>
          <cell r="AF300">
            <v>6</v>
          </cell>
          <cell r="AJ300" t="str">
            <v>Mobile Others</v>
          </cell>
          <cell r="AK300" t="str">
            <v>262831J</v>
          </cell>
          <cell r="AL300">
            <v>3</v>
          </cell>
          <cell r="AQ300">
            <v>0</v>
          </cell>
          <cell r="AR300">
            <v>3</v>
          </cell>
        </row>
        <row r="301">
          <cell r="B301" t="str">
            <v>Mobile Others</v>
          </cell>
          <cell r="C301" t="str">
            <v>2626PNJ</v>
          </cell>
          <cell r="D301">
            <v>4</v>
          </cell>
          <cell r="J301">
            <v>4</v>
          </cell>
          <cell r="M301" t="str">
            <v>Netfinity Others</v>
          </cell>
          <cell r="N301" t="str">
            <v>86573JH</v>
          </cell>
          <cell r="S301">
            <v>16</v>
          </cell>
          <cell r="U301">
            <v>16</v>
          </cell>
          <cell r="X301" t="str">
            <v>Mobile Others</v>
          </cell>
          <cell r="Y301" t="str">
            <v>262962J</v>
          </cell>
          <cell r="Z301">
            <v>-2</v>
          </cell>
          <cell r="AF301">
            <v>-2</v>
          </cell>
          <cell r="AJ301" t="str">
            <v>Mobile Others</v>
          </cell>
          <cell r="AK301" t="str">
            <v>262832J</v>
          </cell>
          <cell r="AL301">
            <v>1</v>
          </cell>
          <cell r="AR301">
            <v>1</v>
          </cell>
        </row>
        <row r="302">
          <cell r="B302" t="str">
            <v>Mobile Others</v>
          </cell>
          <cell r="C302" t="str">
            <v>262811J</v>
          </cell>
          <cell r="D302">
            <v>1</v>
          </cell>
          <cell r="H302">
            <v>1</v>
          </cell>
          <cell r="J302">
            <v>2</v>
          </cell>
          <cell r="M302" t="str">
            <v>Netfinity Others</v>
          </cell>
          <cell r="N302" t="str">
            <v>865833Y</v>
          </cell>
          <cell r="T302">
            <v>1</v>
          </cell>
          <cell r="U302">
            <v>1</v>
          </cell>
          <cell r="X302" t="str">
            <v>Mobile Others</v>
          </cell>
          <cell r="Y302" t="str">
            <v>26296AJ</v>
          </cell>
          <cell r="Z302">
            <v>0</v>
          </cell>
          <cell r="AF302">
            <v>0</v>
          </cell>
          <cell r="AJ302" t="str">
            <v>Mobile Others</v>
          </cell>
          <cell r="AK302" t="str">
            <v>262841E</v>
          </cell>
          <cell r="AL302">
            <v>0</v>
          </cell>
          <cell r="AR302">
            <v>0</v>
          </cell>
        </row>
        <row r="303">
          <cell r="B303" t="str">
            <v>Mobile Others</v>
          </cell>
          <cell r="C303" t="str">
            <v>262812J</v>
          </cell>
          <cell r="D303">
            <v>2</v>
          </cell>
          <cell r="H303">
            <v>10</v>
          </cell>
          <cell r="J303">
            <v>12</v>
          </cell>
          <cell r="M303" t="str">
            <v>Netfinity Others</v>
          </cell>
          <cell r="N303" t="str">
            <v>865941Y</v>
          </cell>
          <cell r="O303">
            <v>1</v>
          </cell>
          <cell r="U303">
            <v>1</v>
          </cell>
          <cell r="X303" t="str">
            <v>Mobile Others</v>
          </cell>
          <cell r="Y303" t="str">
            <v>26296CJ</v>
          </cell>
          <cell r="AA303">
            <v>10</v>
          </cell>
          <cell r="AF303">
            <v>10</v>
          </cell>
          <cell r="AJ303" t="str">
            <v>Mobile Others</v>
          </cell>
          <cell r="AK303" t="str">
            <v>262841J</v>
          </cell>
          <cell r="AL303">
            <v>0</v>
          </cell>
          <cell r="AN303">
            <v>0</v>
          </cell>
          <cell r="AR303">
            <v>0</v>
          </cell>
        </row>
        <row r="304">
          <cell r="B304" t="str">
            <v>Mobile Others</v>
          </cell>
          <cell r="C304" t="str">
            <v>262831J</v>
          </cell>
          <cell r="D304">
            <v>35</v>
          </cell>
          <cell r="G304">
            <v>0</v>
          </cell>
          <cell r="H304">
            <v>0</v>
          </cell>
          <cell r="I304">
            <v>0</v>
          </cell>
          <cell r="J304">
            <v>35</v>
          </cell>
          <cell r="M304" t="str">
            <v>Netfinity Others</v>
          </cell>
          <cell r="N304" t="str">
            <v>865961Y</v>
          </cell>
          <cell r="O304">
            <v>0</v>
          </cell>
          <cell r="U304">
            <v>0</v>
          </cell>
          <cell r="X304" t="str">
            <v>Mobile Others</v>
          </cell>
          <cell r="Y304" t="str">
            <v>26441A7</v>
          </cell>
          <cell r="AB304">
            <v>0</v>
          </cell>
          <cell r="AD304">
            <v>-1</v>
          </cell>
          <cell r="AF304">
            <v>-1</v>
          </cell>
          <cell r="AJ304" t="str">
            <v>Mobile Others</v>
          </cell>
          <cell r="AK304" t="str">
            <v>262842J</v>
          </cell>
          <cell r="AL304">
            <v>1</v>
          </cell>
          <cell r="AN304">
            <v>1</v>
          </cell>
          <cell r="AR304">
            <v>2</v>
          </cell>
        </row>
        <row r="305">
          <cell r="B305" t="str">
            <v>Mobile Others</v>
          </cell>
          <cell r="C305" t="str">
            <v>262832J</v>
          </cell>
          <cell r="D305">
            <v>12</v>
          </cell>
          <cell r="H305">
            <v>0</v>
          </cell>
          <cell r="J305">
            <v>12</v>
          </cell>
          <cell r="M305" t="str">
            <v>Netfinity Others</v>
          </cell>
          <cell r="N305" t="str">
            <v>865981Y</v>
          </cell>
          <cell r="O305">
            <v>0</v>
          </cell>
          <cell r="T305">
            <v>2</v>
          </cell>
          <cell r="U305">
            <v>2</v>
          </cell>
          <cell r="X305" t="str">
            <v>Mobile Others</v>
          </cell>
          <cell r="Y305" t="str">
            <v>26443A7</v>
          </cell>
          <cell r="Z305">
            <v>0</v>
          </cell>
          <cell r="AC305">
            <v>37</v>
          </cell>
          <cell r="AF305">
            <v>37</v>
          </cell>
          <cell r="AJ305" t="str">
            <v>Mobile Others</v>
          </cell>
          <cell r="AK305" t="str">
            <v>262961J</v>
          </cell>
          <cell r="AL305">
            <v>0</v>
          </cell>
          <cell r="AO305">
            <v>0</v>
          </cell>
          <cell r="AR305">
            <v>0</v>
          </cell>
        </row>
        <row r="306">
          <cell r="B306" t="str">
            <v>Mobile Others</v>
          </cell>
          <cell r="C306" t="str">
            <v>262841J</v>
          </cell>
          <cell r="D306">
            <v>37</v>
          </cell>
          <cell r="E306">
            <v>23</v>
          </cell>
          <cell r="F306">
            <v>14</v>
          </cell>
          <cell r="G306">
            <v>92</v>
          </cell>
          <cell r="J306">
            <v>166</v>
          </cell>
          <cell r="M306" t="str">
            <v>Netfinity Others</v>
          </cell>
          <cell r="N306" t="str">
            <v>866261Y</v>
          </cell>
          <cell r="O306">
            <v>0</v>
          </cell>
          <cell r="U306">
            <v>0</v>
          </cell>
          <cell r="X306" t="str">
            <v>Mobile Others</v>
          </cell>
          <cell r="Y306" t="str">
            <v>26445A7</v>
          </cell>
          <cell r="Z306">
            <v>1</v>
          </cell>
          <cell r="AB306">
            <v>38</v>
          </cell>
          <cell r="AC306">
            <v>24</v>
          </cell>
          <cell r="AD306">
            <v>45</v>
          </cell>
          <cell r="AE306">
            <v>0</v>
          </cell>
          <cell r="AF306">
            <v>108</v>
          </cell>
          <cell r="AJ306" t="str">
            <v>Mobile Others</v>
          </cell>
          <cell r="AK306" t="str">
            <v>262962J</v>
          </cell>
          <cell r="AL306">
            <v>0</v>
          </cell>
          <cell r="AO306">
            <v>0</v>
          </cell>
          <cell r="AR306">
            <v>0</v>
          </cell>
        </row>
        <row r="307">
          <cell r="B307" t="str">
            <v>Mobile Others</v>
          </cell>
          <cell r="C307" t="str">
            <v>262842J</v>
          </cell>
          <cell r="D307">
            <v>22</v>
          </cell>
          <cell r="J307">
            <v>22</v>
          </cell>
          <cell r="M307" t="str">
            <v>Netfinity Others</v>
          </cell>
          <cell r="N307" t="str">
            <v>86626RY</v>
          </cell>
          <cell r="O307">
            <v>0</v>
          </cell>
          <cell r="U307">
            <v>0</v>
          </cell>
          <cell r="X307" t="str">
            <v>Mobile Others</v>
          </cell>
          <cell r="Y307" t="str">
            <v>26445B7</v>
          </cell>
          <cell r="AC307">
            <v>1</v>
          </cell>
          <cell r="AF307">
            <v>1</v>
          </cell>
          <cell r="AJ307" t="str">
            <v>Mobile Others</v>
          </cell>
          <cell r="AK307" t="str">
            <v>26296AJ</v>
          </cell>
          <cell r="AL307">
            <v>0</v>
          </cell>
          <cell r="AO307">
            <v>0</v>
          </cell>
          <cell r="AR307">
            <v>0</v>
          </cell>
        </row>
        <row r="308">
          <cell r="B308" t="str">
            <v>Mobile Others</v>
          </cell>
          <cell r="C308" t="str">
            <v>262961J</v>
          </cell>
          <cell r="D308">
            <v>87</v>
          </cell>
          <cell r="E308">
            <v>1</v>
          </cell>
          <cell r="G308">
            <v>42</v>
          </cell>
          <cell r="H308">
            <v>32</v>
          </cell>
          <cell r="J308">
            <v>162</v>
          </cell>
          <cell r="M308" t="str">
            <v>Netfinity Others</v>
          </cell>
          <cell r="N308" t="str">
            <v>86645BJ</v>
          </cell>
          <cell r="O308">
            <v>1</v>
          </cell>
          <cell r="U308">
            <v>1</v>
          </cell>
          <cell r="X308" t="str">
            <v>Mobile Others</v>
          </cell>
          <cell r="Y308" t="str">
            <v>26446A7</v>
          </cell>
          <cell r="Z308">
            <v>2</v>
          </cell>
          <cell r="AC308">
            <v>4</v>
          </cell>
          <cell r="AE308">
            <v>1</v>
          </cell>
          <cell r="AF308">
            <v>7</v>
          </cell>
          <cell r="AJ308" t="str">
            <v>Mobile Others</v>
          </cell>
          <cell r="AK308" t="str">
            <v>26441A7</v>
          </cell>
          <cell r="AN308">
            <v>0</v>
          </cell>
          <cell r="AR308">
            <v>0</v>
          </cell>
        </row>
        <row r="309">
          <cell r="B309" t="str">
            <v>Mobile Others</v>
          </cell>
          <cell r="C309" t="str">
            <v>262962J</v>
          </cell>
          <cell r="D309">
            <v>11</v>
          </cell>
          <cell r="G309">
            <v>1</v>
          </cell>
          <cell r="H309">
            <v>21</v>
          </cell>
          <cell r="J309">
            <v>33</v>
          </cell>
          <cell r="M309" t="str">
            <v>PWS Others</v>
          </cell>
          <cell r="O309">
            <v>0</v>
          </cell>
          <cell r="P309">
            <v>0</v>
          </cell>
          <cell r="Q309">
            <v>0</v>
          </cell>
          <cell r="R309">
            <v>3</v>
          </cell>
          <cell r="S309">
            <v>0</v>
          </cell>
          <cell r="T309">
            <v>0</v>
          </cell>
          <cell r="U309">
            <v>3</v>
          </cell>
          <cell r="X309" t="str">
            <v>Mobile Others</v>
          </cell>
          <cell r="Y309" t="str">
            <v>2644BA7</v>
          </cell>
          <cell r="Z309">
            <v>0</v>
          </cell>
          <cell r="AF309">
            <v>0</v>
          </cell>
          <cell r="AJ309" t="str">
            <v>Mobile Others</v>
          </cell>
          <cell r="AK309" t="str">
            <v>26441B7</v>
          </cell>
          <cell r="AO309">
            <v>0</v>
          </cell>
          <cell r="AR309">
            <v>0</v>
          </cell>
        </row>
        <row r="310">
          <cell r="B310" t="str">
            <v>Mobile Others</v>
          </cell>
          <cell r="C310" t="str">
            <v>26296AJ</v>
          </cell>
          <cell r="D310">
            <v>3</v>
          </cell>
          <cell r="G310">
            <v>6</v>
          </cell>
          <cell r="J310">
            <v>9</v>
          </cell>
          <cell r="M310" t="str">
            <v>PWS Others</v>
          </cell>
          <cell r="N310" t="str">
            <v>686631J</v>
          </cell>
          <cell r="O310">
            <v>0</v>
          </cell>
          <cell r="U310">
            <v>0</v>
          </cell>
          <cell r="X310" t="str">
            <v>Mobile Others</v>
          </cell>
          <cell r="Y310" t="str">
            <v>2644DA7</v>
          </cell>
          <cell r="Z310">
            <v>12</v>
          </cell>
          <cell r="AC310">
            <v>3</v>
          </cell>
          <cell r="AD310">
            <v>44</v>
          </cell>
          <cell r="AF310">
            <v>59</v>
          </cell>
          <cell r="AJ310" t="str">
            <v>Mobile Others</v>
          </cell>
          <cell r="AK310" t="str">
            <v>26443A7</v>
          </cell>
          <cell r="AL310">
            <v>10</v>
          </cell>
          <cell r="AR310">
            <v>10</v>
          </cell>
        </row>
        <row r="311">
          <cell r="B311" t="str">
            <v>Mobile Others</v>
          </cell>
          <cell r="C311" t="str">
            <v>26296CJ</v>
          </cell>
          <cell r="D311">
            <v>2</v>
          </cell>
          <cell r="E311">
            <v>5</v>
          </cell>
          <cell r="H311">
            <v>8</v>
          </cell>
          <cell r="J311">
            <v>15</v>
          </cell>
          <cell r="M311" t="str">
            <v>PWS Others</v>
          </cell>
          <cell r="N311" t="str">
            <v>686641J</v>
          </cell>
          <cell r="O311">
            <v>0</v>
          </cell>
          <cell r="U311">
            <v>0</v>
          </cell>
          <cell r="X311" t="str">
            <v>Mobile Others</v>
          </cell>
          <cell r="Y311" t="str">
            <v>26455FJ</v>
          </cell>
          <cell r="Z311">
            <v>0</v>
          </cell>
          <cell r="AF311">
            <v>0</v>
          </cell>
          <cell r="AJ311" t="str">
            <v>Mobile Others</v>
          </cell>
          <cell r="AK311" t="str">
            <v>26445A7</v>
          </cell>
          <cell r="AL311">
            <v>0</v>
          </cell>
          <cell r="AN311">
            <v>-10</v>
          </cell>
          <cell r="AO311">
            <v>11</v>
          </cell>
          <cell r="AP311">
            <v>18</v>
          </cell>
          <cell r="AQ311">
            <v>0</v>
          </cell>
          <cell r="AR311">
            <v>19</v>
          </cell>
        </row>
        <row r="312">
          <cell r="B312" t="str">
            <v>Mobile Others</v>
          </cell>
          <cell r="C312" t="str">
            <v>26405JA</v>
          </cell>
          <cell r="J312">
            <v>0</v>
          </cell>
          <cell r="M312" t="str">
            <v>PWS Others</v>
          </cell>
          <cell r="N312" t="str">
            <v>686752J</v>
          </cell>
          <cell r="O312">
            <v>0</v>
          </cell>
          <cell r="U312">
            <v>0</v>
          </cell>
          <cell r="X312" t="str">
            <v>Mobile Others</v>
          </cell>
          <cell r="Y312" t="str">
            <v>26458SJ</v>
          </cell>
          <cell r="Z312">
            <v>0</v>
          </cell>
          <cell r="AF312">
            <v>0</v>
          </cell>
          <cell r="AJ312" t="str">
            <v>Mobile Others</v>
          </cell>
          <cell r="AK312" t="str">
            <v>26445B7</v>
          </cell>
          <cell r="AO312">
            <v>0</v>
          </cell>
          <cell r="AR312">
            <v>0</v>
          </cell>
        </row>
        <row r="313">
          <cell r="B313" t="str">
            <v>Mobile Others</v>
          </cell>
          <cell r="C313" t="str">
            <v>264070J</v>
          </cell>
          <cell r="J313">
            <v>0</v>
          </cell>
          <cell r="M313" t="str">
            <v>PWS Others</v>
          </cell>
          <cell r="N313" t="str">
            <v>686892J</v>
          </cell>
          <cell r="O313">
            <v>0</v>
          </cell>
          <cell r="U313">
            <v>0</v>
          </cell>
          <cell r="X313" t="str">
            <v>Mobile Others</v>
          </cell>
          <cell r="Y313" t="str">
            <v>264724J</v>
          </cell>
          <cell r="Z313">
            <v>3</v>
          </cell>
          <cell r="AF313">
            <v>3</v>
          </cell>
          <cell r="AJ313" t="str">
            <v>Mobile Others</v>
          </cell>
          <cell r="AK313" t="str">
            <v>26446A7</v>
          </cell>
          <cell r="AL313">
            <v>0</v>
          </cell>
          <cell r="AO313">
            <v>2</v>
          </cell>
          <cell r="AR313">
            <v>2</v>
          </cell>
        </row>
        <row r="314">
          <cell r="B314" t="str">
            <v>Mobile Others</v>
          </cell>
          <cell r="C314" t="str">
            <v>26409YJ</v>
          </cell>
          <cell r="H314">
            <v>2</v>
          </cell>
          <cell r="J314">
            <v>2</v>
          </cell>
          <cell r="M314" t="str">
            <v>PWS Others</v>
          </cell>
          <cell r="N314" t="str">
            <v>688995J</v>
          </cell>
          <cell r="O314">
            <v>0</v>
          </cell>
          <cell r="U314">
            <v>0</v>
          </cell>
          <cell r="X314" t="str">
            <v>Mobile Others</v>
          </cell>
          <cell r="Y314" t="str">
            <v>264741E</v>
          </cell>
          <cell r="Z314">
            <v>1</v>
          </cell>
          <cell r="AF314">
            <v>1</v>
          </cell>
          <cell r="AJ314" t="str">
            <v>Mobile Others</v>
          </cell>
          <cell r="AK314" t="str">
            <v>26446B7</v>
          </cell>
          <cell r="AO314">
            <v>0</v>
          </cell>
          <cell r="AR314">
            <v>0</v>
          </cell>
        </row>
        <row r="315">
          <cell r="B315" t="str">
            <v>Mobile Others</v>
          </cell>
          <cell r="C315" t="str">
            <v>2640FVE</v>
          </cell>
          <cell r="J315">
            <v>0</v>
          </cell>
          <cell r="M315" t="str">
            <v>PWS Others</v>
          </cell>
          <cell r="N315" t="str">
            <v>689392J</v>
          </cell>
          <cell r="O315">
            <v>0</v>
          </cell>
          <cell r="R315">
            <v>1</v>
          </cell>
          <cell r="U315">
            <v>1</v>
          </cell>
          <cell r="X315" t="str">
            <v>Mobile Others</v>
          </cell>
          <cell r="Y315" t="str">
            <v>264744J</v>
          </cell>
          <cell r="Z315">
            <v>0</v>
          </cell>
          <cell r="AC315">
            <v>1</v>
          </cell>
          <cell r="AF315">
            <v>1</v>
          </cell>
          <cell r="AJ315" t="str">
            <v>Mobile Others</v>
          </cell>
          <cell r="AK315" t="str">
            <v>2644BA7</v>
          </cell>
          <cell r="AL315">
            <v>0</v>
          </cell>
          <cell r="AR315">
            <v>0</v>
          </cell>
        </row>
        <row r="316">
          <cell r="B316" t="str">
            <v>Mobile Others</v>
          </cell>
          <cell r="C316" t="str">
            <v>26441A7</v>
          </cell>
          <cell r="F316">
            <v>1</v>
          </cell>
          <cell r="J316">
            <v>1</v>
          </cell>
          <cell r="M316" t="str">
            <v>PWS Others</v>
          </cell>
          <cell r="N316" t="str">
            <v>689394J</v>
          </cell>
          <cell r="R316">
            <v>2</v>
          </cell>
          <cell r="U316">
            <v>2</v>
          </cell>
          <cell r="X316" t="str">
            <v>Mobile Others</v>
          </cell>
          <cell r="Y316" t="str">
            <v>264755J</v>
          </cell>
          <cell r="Z316">
            <v>0</v>
          </cell>
          <cell r="AC316">
            <v>1</v>
          </cell>
          <cell r="AF316">
            <v>1</v>
          </cell>
          <cell r="AJ316" t="str">
            <v>Mobile Others</v>
          </cell>
          <cell r="AK316" t="str">
            <v>2644DA7</v>
          </cell>
          <cell r="AL316">
            <v>0</v>
          </cell>
          <cell r="AR316">
            <v>0</v>
          </cell>
        </row>
        <row r="317">
          <cell r="B317" t="str">
            <v>Mobile Others</v>
          </cell>
          <cell r="C317" t="str">
            <v>26441B7</v>
          </cell>
          <cell r="G317">
            <v>101</v>
          </cell>
          <cell r="J317">
            <v>101</v>
          </cell>
          <cell r="X317" t="str">
            <v>Mobile Others</v>
          </cell>
          <cell r="Y317" t="str">
            <v>264764J</v>
          </cell>
          <cell r="Z317">
            <v>9</v>
          </cell>
          <cell r="AF317">
            <v>9</v>
          </cell>
          <cell r="AJ317" t="str">
            <v>Mobile Others</v>
          </cell>
          <cell r="AK317" t="str">
            <v>26455FJ</v>
          </cell>
          <cell r="AL317">
            <v>0</v>
          </cell>
          <cell r="AR317">
            <v>0</v>
          </cell>
        </row>
        <row r="318">
          <cell r="B318" t="str">
            <v>Mobile Others</v>
          </cell>
          <cell r="C318" t="str">
            <v>26443A7</v>
          </cell>
          <cell r="D318">
            <v>12</v>
          </cell>
          <cell r="G318">
            <v>78</v>
          </cell>
          <cell r="I318">
            <v>0</v>
          </cell>
          <cell r="J318">
            <v>90</v>
          </cell>
          <cell r="X318" t="str">
            <v>Mobile Others</v>
          </cell>
          <cell r="Y318" t="str">
            <v>264784J</v>
          </cell>
          <cell r="Z318">
            <v>0</v>
          </cell>
          <cell r="AF318">
            <v>0</v>
          </cell>
          <cell r="AJ318" t="str">
            <v>Mobile Others</v>
          </cell>
          <cell r="AK318" t="str">
            <v>26458SJ</v>
          </cell>
          <cell r="AL318">
            <v>0</v>
          </cell>
          <cell r="AR318">
            <v>0</v>
          </cell>
        </row>
        <row r="319">
          <cell r="B319" t="str">
            <v>Mobile Others</v>
          </cell>
          <cell r="C319" t="str">
            <v>26445A7</v>
          </cell>
          <cell r="D319">
            <v>89</v>
          </cell>
          <cell r="E319">
            <v>10</v>
          </cell>
          <cell r="F319">
            <v>100</v>
          </cell>
          <cell r="G319">
            <v>25</v>
          </cell>
          <cell r="H319">
            <v>129</v>
          </cell>
          <cell r="J319">
            <v>353</v>
          </cell>
          <cell r="X319" t="str">
            <v>Netfinity Others</v>
          </cell>
          <cell r="Z319">
            <v>9</v>
          </cell>
          <cell r="AA319">
            <v>0</v>
          </cell>
          <cell r="AB319">
            <v>6</v>
          </cell>
          <cell r="AC319">
            <v>7</v>
          </cell>
          <cell r="AD319">
            <v>6</v>
          </cell>
          <cell r="AE319">
            <v>11</v>
          </cell>
          <cell r="AF319">
            <v>39</v>
          </cell>
          <cell r="AJ319" t="str">
            <v>Mobile Others</v>
          </cell>
          <cell r="AK319" t="str">
            <v>264724J</v>
          </cell>
          <cell r="AL319">
            <v>0</v>
          </cell>
          <cell r="AO319">
            <v>0</v>
          </cell>
          <cell r="AR319">
            <v>0</v>
          </cell>
        </row>
        <row r="320">
          <cell r="B320" t="str">
            <v>Mobile Others</v>
          </cell>
          <cell r="C320" t="str">
            <v>26445B7</v>
          </cell>
          <cell r="D320">
            <v>4</v>
          </cell>
          <cell r="G320">
            <v>16</v>
          </cell>
          <cell r="H320">
            <v>4</v>
          </cell>
          <cell r="J320">
            <v>24</v>
          </cell>
          <cell r="X320" t="str">
            <v>Netfinity Others</v>
          </cell>
          <cell r="Y320" t="str">
            <v>847621X</v>
          </cell>
          <cell r="AB320">
            <v>0</v>
          </cell>
          <cell r="AF320">
            <v>0</v>
          </cell>
          <cell r="AJ320" t="str">
            <v>Mobile Others</v>
          </cell>
          <cell r="AK320" t="str">
            <v>264744J</v>
          </cell>
          <cell r="AL320">
            <v>0</v>
          </cell>
          <cell r="AR320">
            <v>0</v>
          </cell>
        </row>
        <row r="321">
          <cell r="B321" t="str">
            <v>Mobile Others</v>
          </cell>
          <cell r="C321" t="str">
            <v>26446A7</v>
          </cell>
          <cell r="D321">
            <v>11</v>
          </cell>
          <cell r="G321">
            <v>49</v>
          </cell>
          <cell r="H321">
            <v>18</v>
          </cell>
          <cell r="J321">
            <v>78</v>
          </cell>
          <cell r="X321" t="str">
            <v>Netfinity Others</v>
          </cell>
          <cell r="Y321" t="str">
            <v>8476ES3</v>
          </cell>
          <cell r="AC321">
            <v>1</v>
          </cell>
          <cell r="AF321">
            <v>1</v>
          </cell>
          <cell r="AJ321" t="str">
            <v>Mobile Others</v>
          </cell>
          <cell r="AK321" t="str">
            <v>264755J</v>
          </cell>
          <cell r="AL321">
            <v>0</v>
          </cell>
          <cell r="AO321">
            <v>0</v>
          </cell>
          <cell r="AR321">
            <v>0</v>
          </cell>
        </row>
        <row r="322">
          <cell r="B322" t="str">
            <v>Mobile Others</v>
          </cell>
          <cell r="C322" t="str">
            <v>26446B7</v>
          </cell>
          <cell r="D322">
            <v>1</v>
          </cell>
          <cell r="G322">
            <v>34</v>
          </cell>
          <cell r="H322">
            <v>0</v>
          </cell>
          <cell r="J322">
            <v>35</v>
          </cell>
          <cell r="X322" t="str">
            <v>Netfinity Others</v>
          </cell>
          <cell r="Y322" t="str">
            <v>84773JZ</v>
          </cell>
          <cell r="Z322">
            <v>9</v>
          </cell>
          <cell r="AF322">
            <v>9</v>
          </cell>
          <cell r="AJ322" t="str">
            <v>Mobile Others</v>
          </cell>
          <cell r="AK322" t="str">
            <v>264764J</v>
          </cell>
          <cell r="AL322">
            <v>0</v>
          </cell>
          <cell r="AR322">
            <v>0</v>
          </cell>
        </row>
        <row r="323">
          <cell r="B323" t="str">
            <v>Mobile Others</v>
          </cell>
          <cell r="C323" t="str">
            <v>26446BJ</v>
          </cell>
          <cell r="J323">
            <v>0</v>
          </cell>
          <cell r="X323" t="str">
            <v>Netfinity Others</v>
          </cell>
          <cell r="Y323" t="str">
            <v>847751J</v>
          </cell>
          <cell r="AB323">
            <v>6</v>
          </cell>
          <cell r="AC323">
            <v>1</v>
          </cell>
          <cell r="AE323">
            <v>8</v>
          </cell>
          <cell r="AF323">
            <v>15</v>
          </cell>
          <cell r="AJ323" t="str">
            <v>Mobile Others</v>
          </cell>
          <cell r="AK323" t="str">
            <v>264784J</v>
          </cell>
          <cell r="AL323">
            <v>0</v>
          </cell>
          <cell r="AR323">
            <v>0</v>
          </cell>
        </row>
        <row r="324">
          <cell r="B324" t="str">
            <v>Mobile Others</v>
          </cell>
          <cell r="C324" t="str">
            <v>2644AA7</v>
          </cell>
          <cell r="E324">
            <v>0</v>
          </cell>
          <cell r="J324">
            <v>0</v>
          </cell>
          <cell r="X324" t="str">
            <v>Netfinity Others</v>
          </cell>
          <cell r="Y324" t="str">
            <v>84775JG</v>
          </cell>
          <cell r="AB324">
            <v>0</v>
          </cell>
          <cell r="AF324">
            <v>0</v>
          </cell>
          <cell r="AJ324" t="str">
            <v>Netfinity Others</v>
          </cell>
          <cell r="AL324">
            <v>2</v>
          </cell>
          <cell r="AM324">
            <v>0</v>
          </cell>
          <cell r="AN324">
            <v>3</v>
          </cell>
          <cell r="AO324">
            <v>5</v>
          </cell>
          <cell r="AP324">
            <v>0</v>
          </cell>
          <cell r="AQ324">
            <v>0</v>
          </cell>
          <cell r="AR324">
            <v>10</v>
          </cell>
        </row>
        <row r="325">
          <cell r="B325" t="str">
            <v>Mobile Others</v>
          </cell>
          <cell r="C325" t="str">
            <v>2644AAJ</v>
          </cell>
          <cell r="J325">
            <v>0</v>
          </cell>
          <cell r="X325" t="str">
            <v>Netfinity Others</v>
          </cell>
          <cell r="Y325" t="str">
            <v>865345Y</v>
          </cell>
          <cell r="Z325">
            <v>0</v>
          </cell>
          <cell r="AF325">
            <v>0</v>
          </cell>
          <cell r="AJ325" t="str">
            <v>Netfinity Others</v>
          </cell>
          <cell r="AK325" t="str">
            <v>847621X</v>
          </cell>
          <cell r="AN325">
            <v>0</v>
          </cell>
          <cell r="AR325">
            <v>0</v>
          </cell>
        </row>
        <row r="326">
          <cell r="B326" t="str">
            <v>Mobile Others</v>
          </cell>
          <cell r="C326" t="str">
            <v>2644BA7</v>
          </cell>
          <cell r="H326">
            <v>1</v>
          </cell>
          <cell r="J326">
            <v>1</v>
          </cell>
          <cell r="X326" t="str">
            <v>Netfinity Others</v>
          </cell>
          <cell r="Y326" t="str">
            <v>86541YX</v>
          </cell>
          <cell r="AD326">
            <v>1</v>
          </cell>
          <cell r="AF326">
            <v>1</v>
          </cell>
          <cell r="AJ326" t="str">
            <v>Netfinity Others</v>
          </cell>
          <cell r="AK326" t="str">
            <v>8476ES3</v>
          </cell>
          <cell r="AO326">
            <v>2</v>
          </cell>
          <cell r="AR326">
            <v>2</v>
          </cell>
        </row>
        <row r="327">
          <cell r="B327" t="str">
            <v>Mobile Others</v>
          </cell>
          <cell r="C327" t="str">
            <v>2644BAJ</v>
          </cell>
          <cell r="J327">
            <v>0</v>
          </cell>
          <cell r="X327" t="str">
            <v>Netfinity Others</v>
          </cell>
          <cell r="Y327" t="str">
            <v>86553JA</v>
          </cell>
          <cell r="Z327">
            <v>0</v>
          </cell>
          <cell r="AF327">
            <v>0</v>
          </cell>
          <cell r="AJ327" t="str">
            <v>Netfinity Others</v>
          </cell>
          <cell r="AK327" t="str">
            <v>847751J</v>
          </cell>
          <cell r="AN327">
            <v>1</v>
          </cell>
          <cell r="AO327">
            <v>0</v>
          </cell>
          <cell r="AQ327">
            <v>0</v>
          </cell>
          <cell r="AR327">
            <v>1</v>
          </cell>
        </row>
        <row r="328">
          <cell r="B328" t="str">
            <v>Mobile Others</v>
          </cell>
          <cell r="C328" t="str">
            <v>2644DA7</v>
          </cell>
          <cell r="D328">
            <v>90</v>
          </cell>
          <cell r="E328">
            <v>24</v>
          </cell>
          <cell r="F328">
            <v>3</v>
          </cell>
          <cell r="G328">
            <v>69</v>
          </cell>
          <cell r="H328">
            <v>161</v>
          </cell>
          <cell r="I328">
            <v>17</v>
          </cell>
          <cell r="J328">
            <v>376</v>
          </cell>
          <cell r="X328" t="str">
            <v>Netfinity Others</v>
          </cell>
          <cell r="Y328" t="str">
            <v>86553JC</v>
          </cell>
          <cell r="Z328">
            <v>0</v>
          </cell>
          <cell r="AF328">
            <v>0</v>
          </cell>
          <cell r="AJ328" t="str">
            <v>Netfinity Others</v>
          </cell>
          <cell r="AK328" t="str">
            <v>84775JG</v>
          </cell>
          <cell r="AN328">
            <v>2</v>
          </cell>
          <cell r="AR328">
            <v>2</v>
          </cell>
        </row>
        <row r="329">
          <cell r="B329" t="str">
            <v>Mobile Others</v>
          </cell>
          <cell r="C329" t="str">
            <v>26453GJ</v>
          </cell>
          <cell r="H329">
            <v>0</v>
          </cell>
          <cell r="J329">
            <v>0</v>
          </cell>
          <cell r="X329" t="str">
            <v>Netfinity Others</v>
          </cell>
          <cell r="Y329" t="str">
            <v>86573AJ</v>
          </cell>
          <cell r="AC329">
            <v>1</v>
          </cell>
          <cell r="AF329">
            <v>1</v>
          </cell>
          <cell r="AJ329" t="str">
            <v>Netfinity Others</v>
          </cell>
          <cell r="AK329" t="str">
            <v>865345Y</v>
          </cell>
          <cell r="AL329">
            <v>0</v>
          </cell>
          <cell r="AR329">
            <v>0</v>
          </cell>
        </row>
        <row r="330">
          <cell r="B330" t="str">
            <v>Mobile Others</v>
          </cell>
          <cell r="C330" t="str">
            <v>26453HJ</v>
          </cell>
          <cell r="E330">
            <v>0</v>
          </cell>
          <cell r="J330">
            <v>0</v>
          </cell>
          <cell r="X330" t="str">
            <v>Netfinity Others</v>
          </cell>
          <cell r="Y330" t="str">
            <v>86573JH</v>
          </cell>
          <cell r="AD330">
            <v>5</v>
          </cell>
          <cell r="AF330">
            <v>5</v>
          </cell>
          <cell r="AJ330" t="str">
            <v>Netfinity Others</v>
          </cell>
          <cell r="AK330" t="str">
            <v>86553JA</v>
          </cell>
          <cell r="AL330">
            <v>0</v>
          </cell>
          <cell r="AR330">
            <v>0</v>
          </cell>
        </row>
        <row r="331">
          <cell r="B331" t="str">
            <v>Mobile Others</v>
          </cell>
          <cell r="C331" t="str">
            <v>264546J</v>
          </cell>
          <cell r="J331">
            <v>0</v>
          </cell>
          <cell r="X331" t="str">
            <v>Netfinity Others</v>
          </cell>
          <cell r="Y331" t="str">
            <v>865941Y</v>
          </cell>
          <cell r="Z331">
            <v>0</v>
          </cell>
          <cell r="AF331">
            <v>0</v>
          </cell>
          <cell r="AJ331" t="str">
            <v>Netfinity Others</v>
          </cell>
          <cell r="AK331" t="str">
            <v>86553JC</v>
          </cell>
          <cell r="AL331">
            <v>0</v>
          </cell>
          <cell r="AR331">
            <v>0</v>
          </cell>
        </row>
        <row r="332">
          <cell r="B332" t="str">
            <v>Mobile Others</v>
          </cell>
          <cell r="C332" t="str">
            <v>26454EE</v>
          </cell>
          <cell r="E332">
            <v>0</v>
          </cell>
          <cell r="J332">
            <v>0</v>
          </cell>
          <cell r="X332" t="str">
            <v>Netfinity Others</v>
          </cell>
          <cell r="Y332" t="str">
            <v>865961Y</v>
          </cell>
          <cell r="Z332">
            <v>0</v>
          </cell>
          <cell r="AF332">
            <v>0</v>
          </cell>
          <cell r="AJ332" t="str">
            <v>Netfinity Others</v>
          </cell>
          <cell r="AK332" t="str">
            <v>865941Y</v>
          </cell>
          <cell r="AL332">
            <v>2</v>
          </cell>
          <cell r="AR332">
            <v>2</v>
          </cell>
        </row>
        <row r="333">
          <cell r="B333" t="str">
            <v>Mobile Others</v>
          </cell>
          <cell r="C333" t="str">
            <v>26454KJ</v>
          </cell>
          <cell r="D333">
            <v>1</v>
          </cell>
          <cell r="J333">
            <v>1</v>
          </cell>
          <cell r="X333" t="str">
            <v>Netfinity Others</v>
          </cell>
          <cell r="Y333" t="str">
            <v>865981Y</v>
          </cell>
          <cell r="Z333">
            <v>0</v>
          </cell>
          <cell r="AC333">
            <v>4</v>
          </cell>
          <cell r="AE333">
            <v>3</v>
          </cell>
          <cell r="AF333">
            <v>7</v>
          </cell>
          <cell r="AJ333" t="str">
            <v>Netfinity Others</v>
          </cell>
          <cell r="AK333" t="str">
            <v>865961Y</v>
          </cell>
          <cell r="AL333">
            <v>0</v>
          </cell>
          <cell r="AR333">
            <v>0</v>
          </cell>
        </row>
        <row r="334">
          <cell r="B334" t="str">
            <v>Mobile Others</v>
          </cell>
          <cell r="C334" t="str">
            <v>26454LJ</v>
          </cell>
          <cell r="G334">
            <v>0</v>
          </cell>
          <cell r="I334">
            <v>0</v>
          </cell>
          <cell r="J334">
            <v>0</v>
          </cell>
          <cell r="X334" t="str">
            <v>Netfinity Others</v>
          </cell>
          <cell r="Y334" t="str">
            <v>866261Y</v>
          </cell>
          <cell r="Z334">
            <v>0</v>
          </cell>
          <cell r="AF334">
            <v>0</v>
          </cell>
          <cell r="AJ334" t="str">
            <v>Netfinity Others</v>
          </cell>
          <cell r="AK334" t="str">
            <v>865981Y</v>
          </cell>
          <cell r="AL334">
            <v>0</v>
          </cell>
          <cell r="AO334">
            <v>3</v>
          </cell>
          <cell r="AQ334">
            <v>0</v>
          </cell>
          <cell r="AR334">
            <v>3</v>
          </cell>
        </row>
        <row r="335">
          <cell r="B335" t="str">
            <v>Mobile Others</v>
          </cell>
          <cell r="C335" t="str">
            <v>264551J</v>
          </cell>
          <cell r="H335">
            <v>0</v>
          </cell>
          <cell r="J335">
            <v>0</v>
          </cell>
          <cell r="X335" t="str">
            <v>Netfinity Others</v>
          </cell>
          <cell r="Y335" t="str">
            <v>86626RY</v>
          </cell>
          <cell r="Z335">
            <v>0</v>
          </cell>
          <cell r="AF335">
            <v>0</v>
          </cell>
          <cell r="AJ335" t="str">
            <v>Netfinity Others</v>
          </cell>
          <cell r="AK335" t="str">
            <v>866261Y</v>
          </cell>
          <cell r="AL335">
            <v>0</v>
          </cell>
          <cell r="AR335">
            <v>0</v>
          </cell>
        </row>
        <row r="336">
          <cell r="B336" t="str">
            <v>Mobile Others</v>
          </cell>
          <cell r="C336" t="str">
            <v>26455AJ</v>
          </cell>
          <cell r="J336">
            <v>2</v>
          </cell>
          <cell r="X336" t="str">
            <v>PWS Others</v>
          </cell>
          <cell r="Z336">
            <v>1</v>
          </cell>
          <cell r="AA336">
            <v>0</v>
          </cell>
          <cell r="AB336">
            <v>0</v>
          </cell>
          <cell r="AC336">
            <v>0</v>
          </cell>
          <cell r="AD336">
            <v>0</v>
          </cell>
          <cell r="AE336">
            <v>0</v>
          </cell>
          <cell r="AF336">
            <v>1</v>
          </cell>
          <cell r="AJ336" t="str">
            <v>Netfinity Others</v>
          </cell>
          <cell r="AK336" t="str">
            <v>86626RY</v>
          </cell>
          <cell r="AL336">
            <v>0</v>
          </cell>
          <cell r="AR336">
            <v>0</v>
          </cell>
        </row>
        <row r="337">
          <cell r="B337" t="str">
            <v>Mobile Others</v>
          </cell>
          <cell r="C337" t="str">
            <v>26455BJ</v>
          </cell>
          <cell r="D337">
            <v>12</v>
          </cell>
          <cell r="J337">
            <v>12</v>
          </cell>
          <cell r="X337" t="str">
            <v>PWS Others</v>
          </cell>
          <cell r="Y337" t="str">
            <v>686631J</v>
          </cell>
          <cell r="Z337">
            <v>0</v>
          </cell>
          <cell r="AF337">
            <v>0</v>
          </cell>
          <cell r="AJ337" t="str">
            <v>PWS Others</v>
          </cell>
          <cell r="AL337">
            <v>3</v>
          </cell>
          <cell r="AM337">
            <v>0</v>
          </cell>
          <cell r="AN337">
            <v>0</v>
          </cell>
          <cell r="AO337">
            <v>1</v>
          </cell>
          <cell r="AP337">
            <v>0</v>
          </cell>
          <cell r="AQ337">
            <v>0</v>
          </cell>
          <cell r="AR337">
            <v>4</v>
          </cell>
        </row>
        <row r="338">
          <cell r="B338" t="str">
            <v>Mobile Others</v>
          </cell>
          <cell r="C338" t="str">
            <v>26455FJ</v>
          </cell>
          <cell r="D338">
            <v>6</v>
          </cell>
          <cell r="J338">
            <v>11</v>
          </cell>
          <cell r="X338" t="str">
            <v>PWS Others</v>
          </cell>
          <cell r="Y338" t="str">
            <v>686641J</v>
          </cell>
          <cell r="Z338">
            <v>0</v>
          </cell>
          <cell r="AF338">
            <v>0</v>
          </cell>
          <cell r="AJ338" t="str">
            <v>PWS Others</v>
          </cell>
          <cell r="AK338" t="str">
            <v>686631J</v>
          </cell>
          <cell r="AL338">
            <v>0</v>
          </cell>
          <cell r="AR338">
            <v>0</v>
          </cell>
        </row>
        <row r="339">
          <cell r="B339" t="str">
            <v>Mobile Others</v>
          </cell>
          <cell r="C339" t="str">
            <v>26455GJ</v>
          </cell>
          <cell r="H339">
            <v>0</v>
          </cell>
          <cell r="J339">
            <v>0</v>
          </cell>
          <cell r="X339" t="str">
            <v>PWS Others</v>
          </cell>
          <cell r="Y339" t="str">
            <v>686752J</v>
          </cell>
          <cell r="Z339">
            <v>0</v>
          </cell>
          <cell r="AF339">
            <v>0</v>
          </cell>
          <cell r="AJ339" t="str">
            <v>PWS Others</v>
          </cell>
          <cell r="AK339" t="str">
            <v>686641J</v>
          </cell>
          <cell r="AL339">
            <v>0</v>
          </cell>
          <cell r="AR339">
            <v>0</v>
          </cell>
        </row>
        <row r="340">
          <cell r="B340" t="str">
            <v>Mobile Others</v>
          </cell>
          <cell r="C340" t="str">
            <v>26458KJ</v>
          </cell>
          <cell r="D340">
            <v>8</v>
          </cell>
          <cell r="J340">
            <v>8</v>
          </cell>
          <cell r="X340" t="str">
            <v>PWS Others</v>
          </cell>
          <cell r="Y340" t="str">
            <v>686892J</v>
          </cell>
          <cell r="Z340">
            <v>0</v>
          </cell>
          <cell r="AF340">
            <v>0</v>
          </cell>
          <cell r="AJ340" t="str">
            <v>PWS Others</v>
          </cell>
          <cell r="AK340" t="str">
            <v>686752J</v>
          </cell>
          <cell r="AL340">
            <v>0</v>
          </cell>
          <cell r="AR340">
            <v>0</v>
          </cell>
        </row>
        <row r="341">
          <cell r="B341" t="str">
            <v>Mobile Others</v>
          </cell>
          <cell r="C341" t="str">
            <v>26458SJ</v>
          </cell>
          <cell r="E341">
            <v>0</v>
          </cell>
          <cell r="J341">
            <v>0</v>
          </cell>
          <cell r="X341" t="str">
            <v>PWS Others</v>
          </cell>
          <cell r="Y341" t="str">
            <v>688995J</v>
          </cell>
          <cell r="Z341">
            <v>0</v>
          </cell>
          <cell r="AF341">
            <v>0</v>
          </cell>
          <cell r="AJ341" t="str">
            <v>PWS Others</v>
          </cell>
          <cell r="AK341" t="str">
            <v>686892J</v>
          </cell>
          <cell r="AL341">
            <v>0</v>
          </cell>
          <cell r="AR341">
            <v>0</v>
          </cell>
        </row>
        <row r="342">
          <cell r="B342" t="str">
            <v>Mobile Others</v>
          </cell>
          <cell r="C342" t="str">
            <v>264724J</v>
          </cell>
          <cell r="D342">
            <v>48</v>
          </cell>
          <cell r="G342">
            <v>11</v>
          </cell>
          <cell r="H342">
            <v>0</v>
          </cell>
          <cell r="J342">
            <v>59</v>
          </cell>
          <cell r="X342" t="str">
            <v>PWS Others</v>
          </cell>
          <cell r="Y342" t="str">
            <v>689392J</v>
          </cell>
          <cell r="Z342">
            <v>1</v>
          </cell>
          <cell r="AF342">
            <v>1</v>
          </cell>
          <cell r="AJ342" t="str">
            <v>PWS Others</v>
          </cell>
          <cell r="AK342" t="str">
            <v>688995J</v>
          </cell>
          <cell r="AL342">
            <v>0</v>
          </cell>
          <cell r="AR342">
            <v>0</v>
          </cell>
        </row>
        <row r="343">
          <cell r="B343" t="str">
            <v>Mobile Others</v>
          </cell>
          <cell r="C343" t="str">
            <v>264744J</v>
          </cell>
          <cell r="D343">
            <v>3</v>
          </cell>
          <cell r="G343">
            <v>3</v>
          </cell>
          <cell r="H343">
            <v>0</v>
          </cell>
          <cell r="J343">
            <v>6</v>
          </cell>
          <cell r="AJ343" t="str">
            <v>PWS Others</v>
          </cell>
          <cell r="AK343" t="str">
            <v>689392J</v>
          </cell>
          <cell r="AL343">
            <v>3</v>
          </cell>
          <cell r="AR343">
            <v>3</v>
          </cell>
        </row>
        <row r="344">
          <cell r="B344" t="str">
            <v>Mobile Others</v>
          </cell>
          <cell r="C344" t="str">
            <v>264755J</v>
          </cell>
          <cell r="D344">
            <v>12</v>
          </cell>
          <cell r="F344">
            <v>0</v>
          </cell>
          <cell r="G344">
            <v>6</v>
          </cell>
          <cell r="H344">
            <v>0</v>
          </cell>
          <cell r="I344">
            <v>1</v>
          </cell>
          <cell r="J344">
            <v>19</v>
          </cell>
          <cell r="AJ344" t="str">
            <v>PWS Others</v>
          </cell>
          <cell r="AK344" t="str">
            <v>689394J</v>
          </cell>
          <cell r="AO344">
            <v>1</v>
          </cell>
          <cell r="AR344">
            <v>1</v>
          </cell>
        </row>
        <row r="345">
          <cell r="B345" t="str">
            <v>Mobile Others</v>
          </cell>
          <cell r="C345" t="str">
            <v>264764J</v>
          </cell>
          <cell r="D345">
            <v>14</v>
          </cell>
          <cell r="H345">
            <v>0</v>
          </cell>
          <cell r="J345">
            <v>14</v>
          </cell>
        </row>
        <row r="346">
          <cell r="B346" t="str">
            <v>Mobile Others</v>
          </cell>
          <cell r="C346" t="str">
            <v>264784J</v>
          </cell>
          <cell r="D346">
            <v>3</v>
          </cell>
          <cell r="J346">
            <v>3</v>
          </cell>
        </row>
        <row r="347">
          <cell r="B347" t="str">
            <v>Mobile Others</v>
          </cell>
          <cell r="C347" t="str">
            <v>264795J</v>
          </cell>
          <cell r="D347">
            <v>5</v>
          </cell>
          <cell r="J347">
            <v>5</v>
          </cell>
        </row>
        <row r="348">
          <cell r="B348" t="str">
            <v>Netfinity Others</v>
          </cell>
          <cell r="D348">
            <v>88</v>
          </cell>
          <cell r="E348">
            <v>0</v>
          </cell>
          <cell r="F348">
            <v>31</v>
          </cell>
          <cell r="G348">
            <v>113</v>
          </cell>
          <cell r="H348">
            <v>1</v>
          </cell>
          <cell r="I348">
            <v>58</v>
          </cell>
          <cell r="J348">
            <v>596</v>
          </cell>
        </row>
        <row r="349">
          <cell r="B349" t="str">
            <v>Netfinity Others</v>
          </cell>
          <cell r="C349" t="str">
            <v>84768JE</v>
          </cell>
          <cell r="G349">
            <v>55</v>
          </cell>
          <cell r="J349">
            <v>55</v>
          </cell>
        </row>
        <row r="350">
          <cell r="B350" t="str">
            <v>Netfinity Others</v>
          </cell>
          <cell r="C350" t="str">
            <v>8476ES3</v>
          </cell>
          <cell r="G350">
            <v>0</v>
          </cell>
          <cell r="J350">
            <v>0</v>
          </cell>
        </row>
        <row r="351">
          <cell r="B351" t="str">
            <v>Netfinity Others</v>
          </cell>
          <cell r="C351" t="str">
            <v>84771JP</v>
          </cell>
          <cell r="H351">
            <v>0</v>
          </cell>
          <cell r="J351">
            <v>0</v>
          </cell>
        </row>
        <row r="352">
          <cell r="B352" t="str">
            <v>Netfinity Others</v>
          </cell>
          <cell r="C352" t="str">
            <v>84773JZ</v>
          </cell>
          <cell r="D352">
            <v>26</v>
          </cell>
          <cell r="J352">
            <v>27</v>
          </cell>
        </row>
        <row r="353">
          <cell r="B353" t="str">
            <v>Netfinity Others</v>
          </cell>
          <cell r="C353" t="str">
            <v>847742Y</v>
          </cell>
          <cell r="D353">
            <v>39</v>
          </cell>
          <cell r="F353">
            <v>0</v>
          </cell>
          <cell r="I353">
            <v>0</v>
          </cell>
          <cell r="J353">
            <v>343</v>
          </cell>
        </row>
        <row r="354">
          <cell r="B354" t="str">
            <v>Netfinity Others</v>
          </cell>
          <cell r="C354" t="str">
            <v>84774JG</v>
          </cell>
          <cell r="H354">
            <v>0</v>
          </cell>
          <cell r="J354">
            <v>0</v>
          </cell>
        </row>
        <row r="355">
          <cell r="B355" t="str">
            <v>Netfinity Others</v>
          </cell>
          <cell r="C355" t="str">
            <v>847751J</v>
          </cell>
          <cell r="D355">
            <v>8</v>
          </cell>
          <cell r="E355">
            <v>0</v>
          </cell>
          <cell r="F355">
            <v>29</v>
          </cell>
          <cell r="G355">
            <v>39</v>
          </cell>
          <cell r="H355">
            <v>0</v>
          </cell>
          <cell r="I355">
            <v>51</v>
          </cell>
          <cell r="J355">
            <v>127</v>
          </cell>
        </row>
        <row r="356">
          <cell r="B356" t="str">
            <v>Netfinity Others</v>
          </cell>
          <cell r="C356" t="str">
            <v>84775JG</v>
          </cell>
          <cell r="F356">
            <v>2</v>
          </cell>
          <cell r="J356">
            <v>2</v>
          </cell>
        </row>
        <row r="357">
          <cell r="B357" t="str">
            <v>Netfinity Others</v>
          </cell>
          <cell r="C357" t="str">
            <v>865345Y</v>
          </cell>
          <cell r="D357">
            <v>1</v>
          </cell>
          <cell r="J357">
            <v>1</v>
          </cell>
        </row>
        <row r="358">
          <cell r="B358" t="str">
            <v>Netfinity Others</v>
          </cell>
          <cell r="C358" t="str">
            <v>865532Y</v>
          </cell>
          <cell r="D358">
            <v>2</v>
          </cell>
          <cell r="I358">
            <v>0</v>
          </cell>
          <cell r="J358">
            <v>2</v>
          </cell>
        </row>
        <row r="359">
          <cell r="B359" t="str">
            <v>Netfinity Others</v>
          </cell>
          <cell r="C359" t="str">
            <v>86553JA</v>
          </cell>
          <cell r="D359">
            <v>6</v>
          </cell>
          <cell r="J359">
            <v>6</v>
          </cell>
        </row>
        <row r="360">
          <cell r="B360" t="str">
            <v>Netfinity Others</v>
          </cell>
          <cell r="C360" t="str">
            <v>86553JC</v>
          </cell>
          <cell r="D360">
            <v>1</v>
          </cell>
          <cell r="J360">
            <v>1</v>
          </cell>
        </row>
        <row r="361">
          <cell r="B361" t="str">
            <v>Netfinity Others</v>
          </cell>
          <cell r="C361" t="str">
            <v>865731Y</v>
          </cell>
          <cell r="I361">
            <v>0</v>
          </cell>
          <cell r="J361">
            <v>0</v>
          </cell>
        </row>
        <row r="362">
          <cell r="B362" t="str">
            <v>Netfinity Others</v>
          </cell>
          <cell r="C362" t="str">
            <v>86573JH</v>
          </cell>
          <cell r="H362">
            <v>0</v>
          </cell>
          <cell r="J362">
            <v>0</v>
          </cell>
        </row>
        <row r="363">
          <cell r="B363" t="str">
            <v>Netfinity Others</v>
          </cell>
          <cell r="C363" t="str">
            <v>86573SJ</v>
          </cell>
          <cell r="H363">
            <v>1</v>
          </cell>
          <cell r="J363">
            <v>1</v>
          </cell>
        </row>
        <row r="364">
          <cell r="B364" t="str">
            <v>Netfinity Others</v>
          </cell>
          <cell r="C364" t="str">
            <v>86573TJ</v>
          </cell>
          <cell r="H364">
            <v>0</v>
          </cell>
          <cell r="J364">
            <v>0</v>
          </cell>
        </row>
        <row r="365">
          <cell r="B365" t="str">
            <v>Netfinity Others</v>
          </cell>
          <cell r="C365" t="str">
            <v>865941Y</v>
          </cell>
          <cell r="D365">
            <v>0</v>
          </cell>
          <cell r="J365">
            <v>0</v>
          </cell>
        </row>
        <row r="366">
          <cell r="B366" t="str">
            <v>Netfinity Others</v>
          </cell>
          <cell r="C366" t="str">
            <v>865961Y</v>
          </cell>
          <cell r="D366">
            <v>1</v>
          </cell>
          <cell r="J366">
            <v>1</v>
          </cell>
        </row>
        <row r="367">
          <cell r="B367" t="str">
            <v>Netfinity Others</v>
          </cell>
          <cell r="C367" t="str">
            <v>865981Y</v>
          </cell>
          <cell r="D367">
            <v>1</v>
          </cell>
          <cell r="G367">
            <v>19</v>
          </cell>
          <cell r="I367">
            <v>7</v>
          </cell>
          <cell r="J367">
            <v>27</v>
          </cell>
        </row>
        <row r="368">
          <cell r="B368" t="str">
            <v>Netfinity Others</v>
          </cell>
          <cell r="C368" t="str">
            <v>86598JG</v>
          </cell>
          <cell r="H368">
            <v>0</v>
          </cell>
          <cell r="J368">
            <v>0</v>
          </cell>
        </row>
        <row r="369">
          <cell r="B369" t="str">
            <v>Netfinity Others</v>
          </cell>
          <cell r="C369" t="str">
            <v>86622RY</v>
          </cell>
          <cell r="F369">
            <v>0</v>
          </cell>
          <cell r="J369">
            <v>0</v>
          </cell>
        </row>
        <row r="370">
          <cell r="B370" t="str">
            <v>Netfinity Others</v>
          </cell>
          <cell r="C370" t="str">
            <v>866261Y</v>
          </cell>
          <cell r="D370">
            <v>1</v>
          </cell>
          <cell r="J370">
            <v>1</v>
          </cell>
        </row>
        <row r="371">
          <cell r="B371" t="str">
            <v>Netfinity Others</v>
          </cell>
          <cell r="C371" t="str">
            <v>86626RY</v>
          </cell>
          <cell r="D371">
            <v>1</v>
          </cell>
          <cell r="J371">
            <v>1</v>
          </cell>
        </row>
        <row r="372">
          <cell r="B372" t="str">
            <v>Netfinity Others</v>
          </cell>
          <cell r="C372" t="str">
            <v>86645BJ</v>
          </cell>
          <cell r="D372">
            <v>1</v>
          </cell>
          <cell r="J372">
            <v>1</v>
          </cell>
        </row>
        <row r="373">
          <cell r="B373" t="str">
            <v>PWS Others</v>
          </cell>
          <cell r="D373">
            <v>29</v>
          </cell>
          <cell r="E373">
            <v>0</v>
          </cell>
          <cell r="F373">
            <v>0</v>
          </cell>
          <cell r="G373">
            <v>25</v>
          </cell>
          <cell r="H373">
            <v>9</v>
          </cell>
          <cell r="I373">
            <v>0</v>
          </cell>
          <cell r="J373">
            <v>63</v>
          </cell>
        </row>
        <row r="374">
          <cell r="B374" t="str">
            <v>PWS Others</v>
          </cell>
          <cell r="C374" t="str">
            <v>686631J</v>
          </cell>
          <cell r="D374">
            <v>4</v>
          </cell>
          <cell r="H374">
            <v>1</v>
          </cell>
          <cell r="J374">
            <v>5</v>
          </cell>
        </row>
        <row r="375">
          <cell r="B375" t="str">
            <v>PWS Others</v>
          </cell>
          <cell r="C375" t="str">
            <v>686641J</v>
          </cell>
          <cell r="D375">
            <v>3</v>
          </cell>
          <cell r="J375">
            <v>3</v>
          </cell>
        </row>
        <row r="376">
          <cell r="B376" t="str">
            <v>PWS Others</v>
          </cell>
          <cell r="C376" t="str">
            <v>686752J</v>
          </cell>
          <cell r="D376">
            <v>3</v>
          </cell>
          <cell r="H376">
            <v>8</v>
          </cell>
          <cell r="J376">
            <v>11</v>
          </cell>
        </row>
        <row r="377">
          <cell r="B377" t="str">
            <v>PWS Others</v>
          </cell>
          <cell r="C377" t="str">
            <v>686830J</v>
          </cell>
          <cell r="D377">
            <v>1</v>
          </cell>
          <cell r="H377">
            <v>0</v>
          </cell>
          <cell r="J377">
            <v>1</v>
          </cell>
        </row>
        <row r="378">
          <cell r="B378" t="str">
            <v>PWS Others</v>
          </cell>
          <cell r="C378" t="str">
            <v>686835J</v>
          </cell>
          <cell r="D378">
            <v>1</v>
          </cell>
          <cell r="J378">
            <v>1</v>
          </cell>
        </row>
        <row r="379">
          <cell r="B379" t="str">
            <v>PWS Others</v>
          </cell>
          <cell r="C379" t="str">
            <v>686891J</v>
          </cell>
          <cell r="D379">
            <v>1</v>
          </cell>
          <cell r="J379">
            <v>1</v>
          </cell>
        </row>
        <row r="380">
          <cell r="B380" t="str">
            <v>PWS Others</v>
          </cell>
          <cell r="C380" t="str">
            <v>686892J</v>
          </cell>
          <cell r="D380">
            <v>2</v>
          </cell>
          <cell r="J380">
            <v>2</v>
          </cell>
        </row>
        <row r="381">
          <cell r="B381" t="str">
            <v>PWS Others</v>
          </cell>
          <cell r="C381" t="str">
            <v>688995J</v>
          </cell>
          <cell r="D381">
            <v>6</v>
          </cell>
          <cell r="J381">
            <v>6</v>
          </cell>
        </row>
        <row r="382">
          <cell r="B382" t="str">
            <v>PWS Others</v>
          </cell>
          <cell r="C382" t="str">
            <v>689392J</v>
          </cell>
          <cell r="D382">
            <v>8</v>
          </cell>
          <cell r="G382">
            <v>1</v>
          </cell>
          <cell r="J382">
            <v>9</v>
          </cell>
        </row>
        <row r="383">
          <cell r="B383" t="str">
            <v>PWS Others</v>
          </cell>
          <cell r="C383" t="str">
            <v>689394J</v>
          </cell>
          <cell r="G383">
            <v>24</v>
          </cell>
          <cell r="J383">
            <v>24</v>
          </cell>
        </row>
      </sheetData>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
      <sheetName val="2Qtr Act"/>
      <sheetName val="Month Bridge"/>
      <sheetName val="Bridge"/>
      <sheetName val="Jul Assess"/>
      <sheetName val="Jul Rdmp"/>
      <sheetName val="skew"/>
      <sheetName val="Qtr Assess"/>
      <sheetName val="Qtr CTC"/>
      <sheetName val="Fcst Roadmap"/>
      <sheetName val="Revbycty"/>
      <sheetName val="Non BMC"/>
      <sheetName val="HC"/>
      <sheetName val="HC Bridge"/>
      <sheetName val="Exp"/>
      <sheetName val="Express Metrics"/>
      <sheetName val="Express"/>
      <sheetName val="Top 25 Cust"/>
      <sheetName val="TOS"/>
      <sheetName val="Metrics"/>
      <sheetName val="BS Fcst"/>
      <sheetName val="Key Rec"/>
      <sheetName val="DSO Top10_LNV"/>
      <sheetName val="DSO Top10_IBM"/>
      <sheetName val="AR Aging"/>
      <sheetName val="Inv&amp; Capital"/>
      <sheetName val="Cash"/>
      <sheetName val="Action"/>
      <sheetName val="Backup"/>
      <sheetName val="2Q_Revbycty"/>
      <sheetName val="Monthly Assess CTC"/>
      <sheetName val="CDT Tracker"/>
      <sheetName val="MObile Tracker"/>
      <sheetName val="Headcount"/>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kew review"/>
      <sheetName val="3Q Risk BM recommendation"/>
      <sheetName val="3Q Risk first submission"/>
      <sheetName val="2QMONTH"/>
      <sheetName val="SUMMARY"/>
      <sheetName val="1Q"/>
      <sheetName val="2Q"/>
      <sheetName val="1QMONTH"/>
      <sheetName val="MISC"/>
      <sheetName val="QTDtrend"/>
      <sheetName val="CAtrend"/>
      <sheetName val="REVtrend"/>
      <sheetName val="AUR"/>
      <sheetName val="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POR"/>
      <sheetName val="Change History"/>
      <sheetName val="Notes"/>
      <sheetName val="BOM Loadsheet"/>
      <sheetName val="Life Cycle"/>
      <sheetName val="Country Matrix "/>
      <sheetName val="CFAAS"/>
      <sheetName val="SBB Table"/>
      <sheetName val="Building Block"/>
      <sheetName val="Specs"/>
      <sheetName val="Model Assignment"/>
      <sheetName val="Model Numbering "/>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 History"/>
      <sheetName val="CFAAS"/>
      <sheetName val="Yuk3 Table"/>
      <sheetName val="Model Table"/>
      <sheetName val="Config. Memo"/>
      <sheetName val="BOM History "/>
      <sheetName val="BOM ver 1.1"/>
      <sheetName val="YUK3D POR"/>
      <sheetName val="Country Matrix ver 4"/>
      <sheetName val="Life Cycle"/>
      <sheetName val="Nomenclature"/>
      <sheetName val="Specs"/>
      <sheetName val="OD"/>
      <sheetName val="Shell Matrix"/>
      <sheetName val="Building Blocks"/>
      <sheetName val="MTM Count"/>
      <sheetName val="MTM Naming"/>
    </sheetNames>
    <sheetDataSet>
      <sheetData sheetId="0"/>
      <sheetData sheetId="1"/>
      <sheetData sheetId="2" refreshError="1">
        <row r="6">
          <cell r="C6">
            <v>2887</v>
          </cell>
        </row>
        <row r="7">
          <cell r="C7">
            <v>2888</v>
          </cell>
        </row>
        <row r="8">
          <cell r="C8">
            <v>2889</v>
          </cell>
        </row>
        <row r="9">
          <cell r="C9">
            <v>2894</v>
          </cell>
        </row>
        <row r="10">
          <cell r="C10">
            <v>2895</v>
          </cell>
        </row>
        <row r="11">
          <cell r="C11">
            <v>2883</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lete Tab"/>
      <sheetName val="File Used"/>
      <sheetName val="SUM"/>
      <sheetName val="Price List"/>
      <sheetName val="BC"/>
      <sheetName val="Built"/>
      <sheetName val="Assumption"/>
      <sheetName val="PFV"/>
      <sheetName val="Validation"/>
      <sheetName val="Macro's"/>
    </sheetNames>
    <sheetDataSet>
      <sheetData sheetId="0"/>
      <sheetData sheetId="1"/>
      <sheetData sheetId="2"/>
      <sheetData sheetId="3"/>
      <sheetData sheetId="4"/>
      <sheetData sheetId="5"/>
      <sheetData sheetId="6"/>
      <sheetData sheetId="7"/>
      <sheetData sheetId="8">
        <row r="50">
          <cell r="A50" t="str">
            <v>Tower</v>
          </cell>
        </row>
        <row r="51">
          <cell r="A51" t="str">
            <v>Desktop</v>
          </cell>
        </row>
        <row r="52">
          <cell r="A52" t="str">
            <v>SFF</v>
          </cell>
        </row>
        <row r="53">
          <cell r="A53" t="str">
            <v>Eco USFF</v>
          </cell>
        </row>
        <row r="54">
          <cell r="A54" t="str">
            <v>USFF</v>
          </cell>
        </row>
        <row r="55">
          <cell r="A55" t="str">
            <v>AIO</v>
          </cell>
        </row>
      </sheetData>
      <sheetData sheetId="9"/>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rizontal Work"/>
      <sheetName val="SUMMARY&lt;ALL&gt;0310FL"/>
      <sheetName val="Summary&lt;Visual&gt;0310FL"/>
      <sheetName val="CA_REV_BKLG_INV&lt;VIS&gt;0310FL"/>
      <sheetName val="&lt;CHNNEL Ratio&gt;0310FL"/>
      <sheetName val="Check vs LastDay0310FL"/>
      <sheetName val="CA_REV_BKLG_INV&lt;SYS&gt;0310FL"/>
      <sheetName val="CA_REV_BKLG_INV&lt;VLH&gt;0310FL"/>
      <sheetName val="CA_REV_BKLG_INV&lt;OPT&gt;0310FL"/>
      <sheetName val="CA_REV_BKLG_INV&lt;ALL&gt;0310FL"/>
    </sheetNames>
    <sheetDataSet>
      <sheetData sheetId="0" refreshError="1"/>
      <sheetData sheetId="1" refreshError="1">
        <row r="48">
          <cell r="BM48" t="str">
            <v>伸び（REV）</v>
          </cell>
        </row>
        <row r="49">
          <cell r="BM49">
            <v>0</v>
          </cell>
          <cell r="BN49" t="str">
            <v>Options ALL</v>
          </cell>
        </row>
        <row r="50">
          <cell r="BM50">
            <v>0</v>
          </cell>
          <cell r="BN50" t="str">
            <v>Server Option</v>
          </cell>
        </row>
        <row r="51">
          <cell r="BM51">
            <v>0</v>
          </cell>
          <cell r="BN51" t="str">
            <v>PWS</v>
          </cell>
        </row>
        <row r="52">
          <cell r="BM52">
            <v>0</v>
          </cell>
          <cell r="BN52" t="str">
            <v>NHD</v>
          </cell>
        </row>
        <row r="53">
          <cell r="BM53">
            <v>0</v>
          </cell>
          <cell r="BN53" t="str">
            <v>44 only</v>
          </cell>
        </row>
        <row r="54">
          <cell r="BM54">
            <v>0</v>
          </cell>
          <cell r="BN54" t="str">
            <v>MOB</v>
          </cell>
        </row>
        <row r="55">
          <cell r="BM55">
            <v>0</v>
          </cell>
          <cell r="BN55" t="str">
            <v>CDT</v>
          </cell>
        </row>
        <row r="56">
          <cell r="BM56">
            <v>0</v>
          </cell>
          <cell r="BN56" t="str">
            <v>OBI Total</v>
          </cell>
        </row>
        <row r="57">
          <cell r="BM57">
            <v>0</v>
          </cell>
          <cell r="BN57">
            <v>0</v>
          </cell>
        </row>
        <row r="58">
          <cell r="BM58">
            <v>0</v>
          </cell>
          <cell r="BN58" t="str">
            <v>CRT</v>
          </cell>
        </row>
        <row r="59">
          <cell r="BM59">
            <v>0</v>
          </cell>
          <cell r="BN59" t="str">
            <v>TFT</v>
          </cell>
        </row>
        <row r="60">
          <cell r="BM60">
            <v>0</v>
          </cell>
          <cell r="BN60" t="str">
            <v>DSP</v>
          </cell>
        </row>
        <row r="61">
          <cell r="BM61">
            <v>0</v>
          </cell>
          <cell r="BN61" t="str">
            <v>VISULA TOT</v>
          </cell>
        </row>
        <row r="62">
          <cell r="BM62">
            <v>0</v>
          </cell>
          <cell r="BN62">
            <v>0</v>
          </cell>
        </row>
        <row r="63">
          <cell r="BM63">
            <v>0</v>
          </cell>
          <cell r="BN63" t="str">
            <v>CDT-KIT</v>
          </cell>
        </row>
        <row r="64">
          <cell r="BM64">
            <v>0</v>
          </cell>
          <cell r="BN64" t="str">
            <v>VLH-KIT</v>
          </cell>
        </row>
        <row r="65">
          <cell r="BM65">
            <v>0</v>
          </cell>
          <cell r="BN65" t="str">
            <v>KIT-TOT</v>
          </cell>
        </row>
        <row r="66">
          <cell r="BM66">
            <v>0</v>
          </cell>
          <cell r="BN66">
            <v>0</v>
          </cell>
        </row>
        <row r="67">
          <cell r="BM67">
            <v>0</v>
          </cell>
          <cell r="BN67">
            <v>0</v>
          </cell>
        </row>
        <row r="68">
          <cell r="BM68">
            <v>0</v>
          </cell>
          <cell r="BN68">
            <v>0</v>
          </cell>
        </row>
        <row r="69">
          <cell r="BM69">
            <v>0</v>
          </cell>
          <cell r="BN69">
            <v>0</v>
          </cell>
        </row>
        <row r="70">
          <cell r="BM70">
            <v>0</v>
          </cell>
          <cell r="BN70" t="str">
            <v>VLH ALL</v>
          </cell>
        </row>
        <row r="71">
          <cell r="BM71">
            <v>0</v>
          </cell>
          <cell r="BN71">
            <v>0</v>
          </cell>
        </row>
        <row r="72">
          <cell r="BM72">
            <v>0</v>
          </cell>
          <cell r="BN72">
            <v>0</v>
          </cell>
        </row>
        <row r="73">
          <cell r="BM73">
            <v>0</v>
          </cell>
          <cell r="BN73">
            <v>0</v>
          </cell>
        </row>
        <row r="74">
          <cell r="BM74">
            <v>0</v>
          </cell>
          <cell r="BN74" t="str">
            <v>COMMUNICATION</v>
          </cell>
        </row>
        <row r="75">
          <cell r="BM75">
            <v>0</v>
          </cell>
          <cell r="BN75" t="str">
            <v>MEMORY</v>
          </cell>
        </row>
        <row r="76">
          <cell r="BM76">
            <v>0</v>
          </cell>
          <cell r="BN76" t="str">
            <v>MULTIMEDIA</v>
          </cell>
        </row>
        <row r="77">
          <cell r="BM77">
            <v>0</v>
          </cell>
          <cell r="BN77" t="str">
            <v>OTHERS</v>
          </cell>
        </row>
        <row r="78">
          <cell r="BM78">
            <v>0</v>
          </cell>
          <cell r="BN78" t="str">
            <v>STORAGE</v>
          </cell>
        </row>
        <row r="79">
          <cell r="BM79">
            <v>0</v>
          </cell>
          <cell r="BN79" t="str">
            <v>Total</v>
          </cell>
        </row>
        <row r="80">
          <cell r="BM80">
            <v>0</v>
          </cell>
          <cell r="BN80">
            <v>0</v>
          </cell>
        </row>
        <row r="81">
          <cell r="BM81">
            <v>0</v>
          </cell>
          <cell r="BN81" t="str">
            <v>CTO-D</v>
          </cell>
        </row>
        <row r="82">
          <cell r="BM82">
            <v>0</v>
          </cell>
          <cell r="BN82" t="str">
            <v>CTO-M</v>
          </cell>
        </row>
        <row r="83">
          <cell r="BM83">
            <v>0</v>
          </cell>
          <cell r="BN83">
            <v>0</v>
          </cell>
        </row>
        <row r="84">
          <cell r="BM84">
            <v>0</v>
          </cell>
          <cell r="BN84" t="str">
            <v>SYSTEM TOTAL</v>
          </cell>
        </row>
        <row r="85">
          <cell r="BM85">
            <v>0</v>
          </cell>
          <cell r="BN85" t="str">
            <v xml:space="preserve"> COMMERCIAL</v>
          </cell>
        </row>
        <row r="86">
          <cell r="BM86">
            <v>0</v>
          </cell>
          <cell r="BN86" t="str">
            <v xml:space="preserve"> CONSUMER</v>
          </cell>
        </row>
        <row r="87">
          <cell r="BM87">
            <v>0</v>
          </cell>
          <cell r="BN87" t="str">
            <v xml:space="preserve"> MOBILE</v>
          </cell>
        </row>
        <row r="88">
          <cell r="BM88">
            <v>0</v>
          </cell>
          <cell r="BN88">
            <v>0</v>
          </cell>
        </row>
        <row r="89">
          <cell r="BM89">
            <v>0</v>
          </cell>
          <cell r="BN89" t="str">
            <v xml:space="preserve"> PWS</v>
          </cell>
        </row>
        <row r="90">
          <cell r="BM90">
            <v>0</v>
          </cell>
          <cell r="BN90" t="str">
            <v xml:space="preserve"> SERVER</v>
          </cell>
        </row>
        <row r="91">
          <cell r="BM91">
            <v>0</v>
          </cell>
          <cell r="BN91" t="str">
            <v xml:space="preserve"> OTHER</v>
          </cell>
        </row>
        <row r="92">
          <cell r="BM92">
            <v>0</v>
          </cell>
          <cell r="BN92" t="str">
            <v xml:space="preserve"> CROSS</v>
          </cell>
        </row>
        <row r="143">
          <cell r="BM143" t="str">
            <v>伸び（CA）</v>
          </cell>
        </row>
        <row r="144">
          <cell r="BM144">
            <v>0</v>
          </cell>
          <cell r="BN144" t="str">
            <v>Options ALL</v>
          </cell>
        </row>
        <row r="145">
          <cell r="BM145">
            <v>0</v>
          </cell>
          <cell r="BN145" t="str">
            <v>Server Option</v>
          </cell>
        </row>
        <row r="146">
          <cell r="BM146">
            <v>0</v>
          </cell>
          <cell r="BN146" t="str">
            <v>PWS</v>
          </cell>
        </row>
        <row r="147">
          <cell r="BM147">
            <v>0</v>
          </cell>
          <cell r="BN147" t="str">
            <v>NHD</v>
          </cell>
        </row>
        <row r="148">
          <cell r="BM148">
            <v>0</v>
          </cell>
          <cell r="BN148" t="str">
            <v>44 only</v>
          </cell>
        </row>
        <row r="149">
          <cell r="BM149">
            <v>0</v>
          </cell>
          <cell r="BN149" t="str">
            <v>MOB</v>
          </cell>
        </row>
        <row r="150">
          <cell r="BM150">
            <v>0</v>
          </cell>
          <cell r="BN150" t="str">
            <v>CDT</v>
          </cell>
        </row>
        <row r="151">
          <cell r="BM151">
            <v>0</v>
          </cell>
          <cell r="BN151" t="str">
            <v>OBI Total</v>
          </cell>
        </row>
        <row r="152">
          <cell r="BM152">
            <v>0</v>
          </cell>
          <cell r="BN152">
            <v>0</v>
          </cell>
        </row>
        <row r="153">
          <cell r="BM153">
            <v>0</v>
          </cell>
          <cell r="BN153" t="str">
            <v>CRT</v>
          </cell>
        </row>
        <row r="154">
          <cell r="BM154">
            <v>0</v>
          </cell>
          <cell r="BN154" t="str">
            <v>TFT</v>
          </cell>
        </row>
        <row r="155">
          <cell r="BM155">
            <v>0</v>
          </cell>
          <cell r="BN155" t="str">
            <v>DSP</v>
          </cell>
        </row>
        <row r="156">
          <cell r="BM156">
            <v>0</v>
          </cell>
          <cell r="BN156" t="str">
            <v>VISULA TOT</v>
          </cell>
        </row>
        <row r="157">
          <cell r="BM157">
            <v>0</v>
          </cell>
          <cell r="BN157">
            <v>0</v>
          </cell>
        </row>
        <row r="158">
          <cell r="BM158">
            <v>0</v>
          </cell>
          <cell r="BN158" t="str">
            <v>CDT-KIT</v>
          </cell>
        </row>
        <row r="159">
          <cell r="BM159">
            <v>0</v>
          </cell>
          <cell r="BN159" t="str">
            <v>VLH-KIT</v>
          </cell>
        </row>
        <row r="160">
          <cell r="BM160">
            <v>0</v>
          </cell>
          <cell r="BN160" t="str">
            <v>KIT-TOT</v>
          </cell>
        </row>
        <row r="161">
          <cell r="BM161">
            <v>0</v>
          </cell>
          <cell r="BN161">
            <v>0</v>
          </cell>
        </row>
        <row r="162">
          <cell r="BM162">
            <v>0</v>
          </cell>
          <cell r="BN162" t="str">
            <v>CRT ATCH_%</v>
          </cell>
        </row>
        <row r="163">
          <cell r="BM163">
            <v>0</v>
          </cell>
          <cell r="BN163" t="str">
            <v>TFT ATCH_%</v>
          </cell>
        </row>
        <row r="164">
          <cell r="BM164">
            <v>0</v>
          </cell>
          <cell r="BN164">
            <v>0</v>
          </cell>
        </row>
        <row r="165">
          <cell r="BM165">
            <v>0</v>
          </cell>
          <cell r="BN165" t="str">
            <v>VLH ALL</v>
          </cell>
        </row>
        <row r="166">
          <cell r="BM166">
            <v>0</v>
          </cell>
          <cell r="BN166">
            <v>0</v>
          </cell>
        </row>
        <row r="167">
          <cell r="BM167">
            <v>0</v>
          </cell>
          <cell r="BN167">
            <v>0</v>
          </cell>
        </row>
        <row r="168">
          <cell r="BM168">
            <v>0</v>
          </cell>
          <cell r="BN168">
            <v>0</v>
          </cell>
        </row>
        <row r="169">
          <cell r="BM169">
            <v>0</v>
          </cell>
          <cell r="BN169" t="str">
            <v>COMMUNICATION</v>
          </cell>
        </row>
        <row r="170">
          <cell r="BM170">
            <v>0</v>
          </cell>
          <cell r="BN170" t="str">
            <v>MEMORY</v>
          </cell>
        </row>
        <row r="171">
          <cell r="BM171">
            <v>0</v>
          </cell>
          <cell r="BN171" t="str">
            <v>MULTIMEDIA</v>
          </cell>
        </row>
        <row r="172">
          <cell r="BM172">
            <v>0</v>
          </cell>
          <cell r="BN172" t="str">
            <v>OTHERS</v>
          </cell>
        </row>
        <row r="173">
          <cell r="BM173">
            <v>0</v>
          </cell>
          <cell r="BN173" t="str">
            <v>STORAGE</v>
          </cell>
        </row>
        <row r="174">
          <cell r="BM174">
            <v>0</v>
          </cell>
          <cell r="BN174" t="str">
            <v>Total</v>
          </cell>
        </row>
        <row r="175">
          <cell r="BM175">
            <v>0</v>
          </cell>
          <cell r="BN175">
            <v>0</v>
          </cell>
        </row>
        <row r="176">
          <cell r="BM176">
            <v>0</v>
          </cell>
          <cell r="BN176" t="str">
            <v>CTO-D</v>
          </cell>
        </row>
        <row r="177">
          <cell r="BM177">
            <v>0</v>
          </cell>
          <cell r="BN177" t="str">
            <v>CTO-M</v>
          </cell>
        </row>
        <row r="178">
          <cell r="BM178">
            <v>0</v>
          </cell>
          <cell r="BN178">
            <v>0</v>
          </cell>
        </row>
        <row r="179">
          <cell r="BM179">
            <v>0</v>
          </cell>
          <cell r="BN179" t="str">
            <v>SYSTEM TOTAL</v>
          </cell>
        </row>
        <row r="180">
          <cell r="BM180">
            <v>0</v>
          </cell>
          <cell r="BN180" t="str">
            <v xml:space="preserve"> COMMERCIAL</v>
          </cell>
        </row>
        <row r="181">
          <cell r="BM181">
            <v>0</v>
          </cell>
          <cell r="BN181" t="str">
            <v xml:space="preserve"> CONSUMER</v>
          </cell>
        </row>
        <row r="182">
          <cell r="BM182">
            <v>0</v>
          </cell>
          <cell r="BN182" t="str">
            <v xml:space="preserve"> MOBILE</v>
          </cell>
        </row>
        <row r="183">
          <cell r="BM183">
            <v>0</v>
          </cell>
          <cell r="BN183">
            <v>0</v>
          </cell>
        </row>
        <row r="184">
          <cell r="BM184">
            <v>0</v>
          </cell>
          <cell r="BN184" t="str">
            <v xml:space="preserve"> PWS</v>
          </cell>
        </row>
        <row r="185">
          <cell r="BM185">
            <v>0</v>
          </cell>
          <cell r="BN185" t="str">
            <v xml:space="preserve"> SERVER</v>
          </cell>
        </row>
        <row r="186">
          <cell r="BM186">
            <v>0</v>
          </cell>
          <cell r="BN186" t="str">
            <v xml:space="preserve"> OTHER</v>
          </cell>
        </row>
        <row r="187">
          <cell r="BM187">
            <v>0</v>
          </cell>
          <cell r="BN187" t="str">
            <v xml:space="preserve"> CROSS</v>
          </cell>
        </row>
      </sheetData>
      <sheetData sheetId="2" refreshError="1"/>
      <sheetData sheetId="3" refreshError="1">
        <row r="119">
          <cell r="AX119">
            <v>3247610.7333333329</v>
          </cell>
          <cell r="AY119">
            <v>4313512.7904761899</v>
          </cell>
          <cell r="AZ119">
            <v>11091361.133333333</v>
          </cell>
          <cell r="BA119">
            <v>18652484.657142859</v>
          </cell>
          <cell r="BE119">
            <v>2370549.333333333</v>
          </cell>
          <cell r="BF119">
            <v>4131204.1142857145</v>
          </cell>
          <cell r="BG119">
            <v>10068824.466666665</v>
          </cell>
          <cell r="BH119">
            <v>16570577.914285718</v>
          </cell>
          <cell r="BL119">
            <v>4348906.2</v>
          </cell>
          <cell r="BM119">
            <v>5055954.7523809522</v>
          </cell>
          <cell r="BN119">
            <v>10287644.114285715</v>
          </cell>
          <cell r="BO119">
            <v>19692505.066666663</v>
          </cell>
          <cell r="BS119">
            <v>4405009.9809523812</v>
          </cell>
          <cell r="BT119">
            <v>0</v>
          </cell>
          <cell r="BU119">
            <v>0</v>
          </cell>
          <cell r="BV119">
            <v>4405009.9809523812</v>
          </cell>
          <cell r="BW119">
            <v>59320577.619047597</v>
          </cell>
          <cell r="BX119">
            <v>2338805.3714285712</v>
          </cell>
          <cell r="BY119">
            <v>3051396.7809523805</v>
          </cell>
          <cell r="BZ119">
            <v>8309002.4666666677</v>
          </cell>
          <cell r="CA119">
            <v>13699204.619047618</v>
          </cell>
          <cell r="CB119">
            <v>2452728.0285714287</v>
          </cell>
          <cell r="CC119">
            <v>3257979.7142857146</v>
          </cell>
          <cell r="CD119">
            <v>8564426.6476190481</v>
          </cell>
          <cell r="CE119">
            <v>14275134.39047619</v>
          </cell>
          <cell r="CF119">
            <v>4778615.3809523815</v>
          </cell>
          <cell r="CG119">
            <v>4684377.1238095239</v>
          </cell>
          <cell r="CH119">
            <v>8418603.0571428575</v>
          </cell>
          <cell r="CI119">
            <v>17881595.561904762</v>
          </cell>
          <cell r="CJ119">
            <v>3850806.7047619047</v>
          </cell>
          <cell r="CK119">
            <v>0</v>
          </cell>
          <cell r="CL119">
            <v>0</v>
          </cell>
          <cell r="CM119">
            <v>3850806.7047619047</v>
          </cell>
          <cell r="CN119">
            <v>49706741.276190482</v>
          </cell>
          <cell r="CO119">
            <v>908805.36190476199</v>
          </cell>
          <cell r="CP119">
            <v>1262116.0095238094</v>
          </cell>
          <cell r="CQ119">
            <v>2782358.6666666665</v>
          </cell>
          <cell r="CR119">
            <v>4953280.0380952377</v>
          </cell>
          <cell r="CT119">
            <v>-82178.695238095184</v>
          </cell>
          <cell r="CU119">
            <v>873224.4</v>
          </cell>
          <cell r="CV119">
            <v>1504397.8190476191</v>
          </cell>
          <cell r="CW119">
            <v>2295443.5238095243</v>
          </cell>
          <cell r="CY119">
            <v>-429709.18095238111</v>
          </cell>
          <cell r="CZ119">
            <v>371577.62857142865</v>
          </cell>
          <cell r="DA119">
            <v>1869041.057142857</v>
          </cell>
          <cell r="DB119">
            <v>1810909.5047619042</v>
          </cell>
          <cell r="DD119">
            <v>554203.27619047649</v>
          </cell>
          <cell r="DE119">
            <v>0</v>
          </cell>
          <cell r="DF119">
            <v>0</v>
          </cell>
          <cell r="DG119">
            <v>554203.27619047649</v>
          </cell>
          <cell r="DI119">
            <v>9613836.342857141</v>
          </cell>
          <cell r="DJ119">
            <v>59059.199999999997</v>
          </cell>
          <cell r="DK119">
            <v>4464069.1809523813</v>
          </cell>
          <cell r="DL119">
            <v>3900807.1809523813</v>
          </cell>
          <cell r="DM119">
            <v>563262.00000000023</v>
          </cell>
          <cell r="DN119">
            <v>63866.114285714291</v>
          </cell>
          <cell r="DO119">
            <v>428662.11428571428</v>
          </cell>
          <cell r="DP119">
            <v>728735.60000000009</v>
          </cell>
          <cell r="DQ119">
            <v>295.2</v>
          </cell>
          <cell r="DR119">
            <v>5621466.8952380959</v>
          </cell>
          <cell r="DS119">
            <v>4783713.3999999994</v>
          </cell>
          <cell r="DT119">
            <v>837753.49523809552</v>
          </cell>
        </row>
        <row r="120">
          <cell r="AX120">
            <v>419176.77142857137</v>
          </cell>
          <cell r="AY120">
            <v>581010.87619047612</v>
          </cell>
          <cell r="AZ120">
            <v>733882.56190476194</v>
          </cell>
          <cell r="BA120">
            <v>1734070.2095238098</v>
          </cell>
          <cell r="BE120">
            <v>518560.66666666669</v>
          </cell>
          <cell r="BF120">
            <v>352783.07619047619</v>
          </cell>
          <cell r="BG120">
            <v>442261.70476190478</v>
          </cell>
          <cell r="BH120">
            <v>1313605.4476190479</v>
          </cell>
          <cell r="BL120">
            <v>307694.26666666666</v>
          </cell>
          <cell r="BM120">
            <v>298462.00952380954</v>
          </cell>
          <cell r="BN120">
            <v>453410.43809523806</v>
          </cell>
          <cell r="BO120">
            <v>1059566.7142857143</v>
          </cell>
          <cell r="BS120">
            <v>311339.86666666664</v>
          </cell>
          <cell r="BT120">
            <v>0</v>
          </cell>
          <cell r="BU120">
            <v>0</v>
          </cell>
          <cell r="BV120">
            <v>311339.86666666664</v>
          </cell>
          <cell r="BW120">
            <v>4418582.2380952379</v>
          </cell>
          <cell r="BX120">
            <v>306208.47619047615</v>
          </cell>
          <cell r="BY120">
            <v>428981.98095238098</v>
          </cell>
          <cell r="BZ120">
            <v>517536.50476190483</v>
          </cell>
          <cell r="CA120">
            <v>1252726.9619047616</v>
          </cell>
          <cell r="CB120">
            <v>381857.09523809527</v>
          </cell>
          <cell r="CC120">
            <v>259192.46666666665</v>
          </cell>
          <cell r="CD120">
            <v>312740</v>
          </cell>
          <cell r="CE120">
            <v>953789.56190476194</v>
          </cell>
          <cell r="CF120">
            <v>219735.39047619043</v>
          </cell>
          <cell r="CG120">
            <v>211279.06666666665</v>
          </cell>
          <cell r="CH120">
            <v>303519.47619047621</v>
          </cell>
          <cell r="CI120">
            <v>734533.93333333335</v>
          </cell>
          <cell r="CJ120">
            <v>206801.74285714285</v>
          </cell>
          <cell r="CK120">
            <v>0</v>
          </cell>
          <cell r="CL120">
            <v>0</v>
          </cell>
          <cell r="CM120">
            <v>206801.74285714285</v>
          </cell>
          <cell r="CN120">
            <v>3147852.2000000011</v>
          </cell>
          <cell r="CO120">
            <v>112968.29523809525</v>
          </cell>
          <cell r="CP120">
            <v>152028.89523809525</v>
          </cell>
          <cell r="CQ120">
            <v>216346.05714285714</v>
          </cell>
          <cell r="CR120">
            <v>481343.24761904776</v>
          </cell>
          <cell r="CT120">
            <v>136703.57142857139</v>
          </cell>
          <cell r="CU120">
            <v>93590.609523809515</v>
          </cell>
          <cell r="CV120">
            <v>129521.70476190477</v>
          </cell>
          <cell r="CW120">
            <v>359815.88571428566</v>
          </cell>
          <cell r="CY120">
            <v>87958.876190476207</v>
          </cell>
          <cell r="CZ120">
            <v>87182.942857142858</v>
          </cell>
          <cell r="DA120">
            <v>149890.96190476191</v>
          </cell>
          <cell r="DB120">
            <v>325032.78095238091</v>
          </cell>
          <cell r="DD120">
            <v>104538.12380952382</v>
          </cell>
          <cell r="DE120">
            <v>0</v>
          </cell>
          <cell r="DF120">
            <v>0</v>
          </cell>
          <cell r="DG120">
            <v>104538.12380952382</v>
          </cell>
          <cell r="DI120">
            <v>1270730.0380952382</v>
          </cell>
          <cell r="DJ120">
            <v>2858.5714285714289</v>
          </cell>
          <cell r="DK120">
            <v>314198.43809523806</v>
          </cell>
          <cell r="DL120">
            <v>208847.14285714284</v>
          </cell>
          <cell r="DM120">
            <v>105351.29523809525</v>
          </cell>
          <cell r="DN120">
            <v>3792.8571428571427</v>
          </cell>
          <cell r="DO120">
            <v>21060</v>
          </cell>
          <cell r="DP120">
            <v>7958.5714285714284</v>
          </cell>
          <cell r="DQ120">
            <v>942.85714285714289</v>
          </cell>
          <cell r="DR120">
            <v>343217.00952380948</v>
          </cell>
          <cell r="DS120">
            <v>229583.09523809527</v>
          </cell>
          <cell r="DT120">
            <v>113633.9142857143</v>
          </cell>
        </row>
        <row r="121">
          <cell r="AX121">
            <v>661.2380952380953</v>
          </cell>
          <cell r="AY121">
            <v>661.2380952380953</v>
          </cell>
          <cell r="AZ121">
            <v>661.2380952380953</v>
          </cell>
          <cell r="BA121">
            <v>1983.714285714286</v>
          </cell>
          <cell r="BE121">
            <v>661.2380952380953</v>
          </cell>
          <cell r="BF121">
            <v>838.38095238095229</v>
          </cell>
          <cell r="BG121">
            <v>518.38095238095241</v>
          </cell>
          <cell r="BH121">
            <v>2018.0000000000002</v>
          </cell>
          <cell r="BL121">
            <v>661.2380952380953</v>
          </cell>
          <cell r="BM121">
            <v>661.2380952380953</v>
          </cell>
          <cell r="BN121">
            <v>661.2380952380953</v>
          </cell>
          <cell r="BO121">
            <v>1983.714285714286</v>
          </cell>
          <cell r="BS121">
            <v>661.2380952380953</v>
          </cell>
          <cell r="BT121">
            <v>0</v>
          </cell>
          <cell r="BU121">
            <v>0</v>
          </cell>
          <cell r="BV121">
            <v>661.2380952380953</v>
          </cell>
          <cell r="BW121">
            <v>6646.6666666666679</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661.2380952380953</v>
          </cell>
          <cell r="CP121">
            <v>661.2380952380953</v>
          </cell>
          <cell r="CQ121">
            <v>661.2380952380953</v>
          </cell>
          <cell r="CR121">
            <v>1983.714285714286</v>
          </cell>
          <cell r="CT121">
            <v>661.2380952380953</v>
          </cell>
          <cell r="CU121">
            <v>838.38095238095229</v>
          </cell>
          <cell r="CV121">
            <v>518.38095238095241</v>
          </cell>
          <cell r="CW121">
            <v>2018.0000000000002</v>
          </cell>
          <cell r="CY121">
            <v>661.2380952380953</v>
          </cell>
          <cell r="CZ121">
            <v>661.2380952380953</v>
          </cell>
          <cell r="DA121">
            <v>661.2380952380953</v>
          </cell>
          <cell r="DB121">
            <v>1983.714285714286</v>
          </cell>
          <cell r="DD121">
            <v>661.2380952380953</v>
          </cell>
          <cell r="DE121">
            <v>0</v>
          </cell>
          <cell r="DF121">
            <v>0</v>
          </cell>
          <cell r="DG121">
            <v>661.2380952380953</v>
          </cell>
          <cell r="DI121">
            <v>6646.6666666666679</v>
          </cell>
          <cell r="DJ121">
            <v>0</v>
          </cell>
          <cell r="DK121">
            <v>661.2380952380953</v>
          </cell>
          <cell r="DL121">
            <v>0</v>
          </cell>
          <cell r="DM121">
            <v>661.2380952380953</v>
          </cell>
          <cell r="DN121">
            <v>0</v>
          </cell>
          <cell r="DO121">
            <v>0</v>
          </cell>
          <cell r="DP121">
            <v>0</v>
          </cell>
          <cell r="DQ121">
            <v>0</v>
          </cell>
          <cell r="DR121">
            <v>661.2380952380953</v>
          </cell>
          <cell r="DS121">
            <v>0</v>
          </cell>
          <cell r="DT121">
            <v>661.2380952380953</v>
          </cell>
        </row>
        <row r="122">
          <cell r="AX122">
            <v>3667448.7428571424</v>
          </cell>
          <cell r="AY122">
            <v>4895184.9047619039</v>
          </cell>
          <cell r="AZ122">
            <v>11825904.933333334</v>
          </cell>
          <cell r="BA122">
            <v>20388538.58095238</v>
          </cell>
          <cell r="BE122">
            <v>2889771.2380952374</v>
          </cell>
          <cell r="BF122">
            <v>4484825.5714285709</v>
          </cell>
          <cell r="BG122">
            <v>10511604.552380951</v>
          </cell>
          <cell r="BH122">
            <v>17886201.361904766</v>
          </cell>
          <cell r="BL122">
            <v>4657261.7047619047</v>
          </cell>
          <cell r="BM122">
            <v>5355078</v>
          </cell>
          <cell r="BN122">
            <v>10741715.790476192</v>
          </cell>
          <cell r="BO122">
            <v>20754055.495238088</v>
          </cell>
          <cell r="BS122">
            <v>4717011.0857142853</v>
          </cell>
          <cell r="BT122">
            <v>0</v>
          </cell>
          <cell r="BU122">
            <v>0</v>
          </cell>
          <cell r="BV122">
            <v>4717011.0857142853</v>
          </cell>
          <cell r="BW122">
            <v>63745806.5238095</v>
          </cell>
          <cell r="BX122">
            <v>2645013.8476190474</v>
          </cell>
          <cell r="BY122">
            <v>3480378.7619047617</v>
          </cell>
          <cell r="BZ122">
            <v>8826538.9714285731</v>
          </cell>
          <cell r="CA122">
            <v>14951931.58095238</v>
          </cell>
          <cell r="CB122">
            <v>2834585.1238095239</v>
          </cell>
          <cell r="CC122">
            <v>3517172.1809523813</v>
          </cell>
          <cell r="CD122">
            <v>8877166.6476190481</v>
          </cell>
          <cell r="CE122">
            <v>15228923.952380951</v>
          </cell>
          <cell r="CF122">
            <v>4998350.771428572</v>
          </cell>
          <cell r="CG122">
            <v>4895656.1904761903</v>
          </cell>
          <cell r="CH122">
            <v>8722122.5333333332</v>
          </cell>
          <cell r="CI122">
            <v>18616129.495238096</v>
          </cell>
          <cell r="CJ122">
            <v>4057608.4476190475</v>
          </cell>
          <cell r="CK122">
            <v>0</v>
          </cell>
          <cell r="CL122">
            <v>0</v>
          </cell>
          <cell r="CM122">
            <v>4057608.4476190475</v>
          </cell>
          <cell r="CN122">
            <v>52854593.476190485</v>
          </cell>
          <cell r="CO122">
            <v>1022434.8952380953</v>
          </cell>
          <cell r="CP122">
            <v>1414806.1428571427</v>
          </cell>
          <cell r="CQ122">
            <v>2999365.9619047614</v>
          </cell>
          <cell r="CR122">
            <v>5436607</v>
          </cell>
          <cell r="CT122">
            <v>55186.114285714299</v>
          </cell>
          <cell r="CU122">
            <v>967653.39047619049</v>
          </cell>
          <cell r="CV122">
            <v>1634437.9047619049</v>
          </cell>
          <cell r="CW122">
            <v>2657277.4095238098</v>
          </cell>
          <cell r="CY122">
            <v>-341089.06666666677</v>
          </cell>
          <cell r="CZ122">
            <v>459421.80952380958</v>
          </cell>
          <cell r="DA122">
            <v>2019593.2571428569</v>
          </cell>
          <cell r="DB122">
            <v>2137925.9999999991</v>
          </cell>
          <cell r="DD122">
            <v>659402.63809523848</v>
          </cell>
          <cell r="DE122">
            <v>0</v>
          </cell>
          <cell r="DF122">
            <v>0</v>
          </cell>
          <cell r="DG122">
            <v>659402.63809523848</v>
          </cell>
          <cell r="DI122">
            <v>10891213.047619045</v>
          </cell>
          <cell r="DJ122">
            <v>61917.771428571425</v>
          </cell>
          <cell r="DK122">
            <v>4778928.8571428573</v>
          </cell>
          <cell r="DL122">
            <v>4109654.3238095241</v>
          </cell>
          <cell r="DM122">
            <v>669274.53333333356</v>
          </cell>
          <cell r="DN122">
            <v>67658.971428571429</v>
          </cell>
          <cell r="DO122">
            <v>449722.11428571428</v>
          </cell>
          <cell r="DP122">
            <v>736694.17142857157</v>
          </cell>
          <cell r="DQ122">
            <v>1238.0571428571429</v>
          </cell>
          <cell r="DR122">
            <v>5965345.1428571437</v>
          </cell>
          <cell r="DS122">
            <v>5013296.4952380946</v>
          </cell>
          <cell r="DT122">
            <v>952048.6476190479</v>
          </cell>
        </row>
      </sheetData>
      <sheetData sheetId="4" refreshError="1"/>
      <sheetData sheetId="5" refreshError="1"/>
      <sheetData sheetId="6" refreshError="1"/>
      <sheetData sheetId="7" refreshError="1">
        <row r="959">
          <cell r="AW959">
            <v>35373.171428571426</v>
          </cell>
          <cell r="AX959">
            <v>147052.98095238095</v>
          </cell>
          <cell r="AY959">
            <v>890570.54285714286</v>
          </cell>
          <cell r="AZ959">
            <v>1072996.6952380952</v>
          </cell>
          <cell r="BD959">
            <v>169656.94285714286</v>
          </cell>
          <cell r="BE959">
            <v>214860.17142857146</v>
          </cell>
          <cell r="BF959">
            <v>771553.35238095233</v>
          </cell>
          <cell r="BG959">
            <v>1156070.4666666668</v>
          </cell>
          <cell r="BK959">
            <v>251288.16190476189</v>
          </cell>
          <cell r="BL959">
            <v>207446.50476190477</v>
          </cell>
          <cell r="BM959">
            <v>414582.20952380949</v>
          </cell>
          <cell r="BN959">
            <v>873316.87619047624</v>
          </cell>
          <cell r="BR959">
            <v>240859.7238095238</v>
          </cell>
          <cell r="BS959">
            <v>0</v>
          </cell>
          <cell r="BT959">
            <v>0</v>
          </cell>
          <cell r="BU959">
            <v>240859.7238095238</v>
          </cell>
          <cell r="BV959">
            <v>3343243.7619047621</v>
          </cell>
          <cell r="BW959">
            <v>31013.333333333332</v>
          </cell>
          <cell r="BX959">
            <v>142995.03809523809</v>
          </cell>
          <cell r="BY959">
            <v>873207.67619047617</v>
          </cell>
          <cell r="BZ959">
            <v>1047216.0476190476</v>
          </cell>
          <cell r="CA959">
            <v>171774.87619047618</v>
          </cell>
          <cell r="CB959">
            <v>199697.12380952385</v>
          </cell>
          <cell r="CC959">
            <v>709882.03809523804</v>
          </cell>
          <cell r="CD959">
            <v>1081354.0380952379</v>
          </cell>
          <cell r="CE959">
            <v>282646.06666666665</v>
          </cell>
          <cell r="CF959">
            <v>277532.65714285715</v>
          </cell>
          <cell r="CG959">
            <v>398148.05714285711</v>
          </cell>
          <cell r="CH959">
            <v>958326.78095238085</v>
          </cell>
          <cell r="CI959">
            <v>401613.62857142859</v>
          </cell>
          <cell r="CJ959">
            <v>0</v>
          </cell>
          <cell r="CK959">
            <v>0</v>
          </cell>
          <cell r="CL959">
            <v>401613.62857142859</v>
          </cell>
          <cell r="CM959">
            <v>3488510.4952380951</v>
          </cell>
          <cell r="CN959">
            <v>4359.838095238094</v>
          </cell>
          <cell r="CO959">
            <v>4057.9428571428634</v>
          </cell>
          <cell r="CP959">
            <v>17362.866666666632</v>
          </cell>
          <cell r="CQ959">
            <v>25780.647619047566</v>
          </cell>
          <cell r="CR959">
            <v>-2117.9333333333293</v>
          </cell>
          <cell r="CS959">
            <v>15163.047619047607</v>
          </cell>
          <cell r="CT959">
            <v>61671.314285714325</v>
          </cell>
          <cell r="CU959">
            <v>74716.428571428638</v>
          </cell>
          <cell r="CV959">
            <v>-31357.904761904756</v>
          </cell>
          <cell r="CW959">
            <v>-70086.15238095235</v>
          </cell>
          <cell r="CX959">
            <v>16434.152380952393</v>
          </cell>
          <cell r="CY959">
            <v>-85009.904761904632</v>
          </cell>
          <cell r="CZ959">
            <v>-160753.90476190479</v>
          </cell>
          <cell r="DA959">
            <v>0</v>
          </cell>
          <cell r="DB959">
            <v>0</v>
          </cell>
          <cell r="DC959">
            <v>-160753.90476190479</v>
          </cell>
          <cell r="DD959">
            <v>-145266.7333333331</v>
          </cell>
          <cell r="DE959">
            <v>0</v>
          </cell>
          <cell r="DF959">
            <v>240859.7238095238</v>
          </cell>
          <cell r="DG959">
            <v>401613.62857142859</v>
          </cell>
          <cell r="DH959">
            <v>-160753.90476190479</v>
          </cell>
          <cell r="DI959">
            <v>0</v>
          </cell>
          <cell r="DJ959">
            <v>9476.1904761904771</v>
          </cell>
          <cell r="DK959">
            <v>0</v>
          </cell>
          <cell r="DL959">
            <v>0</v>
          </cell>
          <cell r="DM959">
            <v>250335.91428571427</v>
          </cell>
          <cell r="DN959">
            <v>428888.8666666667</v>
          </cell>
          <cell r="DO959">
            <v>-178552.95238095243</v>
          </cell>
        </row>
        <row r="960">
          <cell r="AW960">
            <v>28151.504761904762</v>
          </cell>
          <cell r="AX960">
            <v>58.609523809523807</v>
          </cell>
          <cell r="AY960">
            <v>6411.2952380952383</v>
          </cell>
          <cell r="AZ960">
            <v>34621.409523809518</v>
          </cell>
          <cell r="BD960">
            <v>23343.419047619049</v>
          </cell>
          <cell r="BE960">
            <v>21584.323809523805</v>
          </cell>
          <cell r="BF960">
            <v>24566.26666666667</v>
          </cell>
          <cell r="BG960">
            <v>69494.009523809524</v>
          </cell>
          <cell r="BK960">
            <v>19885.342857142859</v>
          </cell>
          <cell r="BL960">
            <v>6290.609523809524</v>
          </cell>
          <cell r="BM960">
            <v>15155.457142857145</v>
          </cell>
          <cell r="BN960">
            <v>41331.409523809525</v>
          </cell>
          <cell r="BR960">
            <v>2668.6476190476192</v>
          </cell>
          <cell r="BS960">
            <v>0</v>
          </cell>
          <cell r="BT960">
            <v>0</v>
          </cell>
          <cell r="BU960">
            <v>2668.6476190476192</v>
          </cell>
          <cell r="BV960">
            <v>148115.47619047618</v>
          </cell>
          <cell r="BW960">
            <v>25968.428571428572</v>
          </cell>
          <cell r="BX960">
            <v>20.38095238095238</v>
          </cell>
          <cell r="BY960">
            <v>5690.6952380952371</v>
          </cell>
          <cell r="BZ960">
            <v>31679.504761904762</v>
          </cell>
          <cell r="CA960">
            <v>18265.26666666667</v>
          </cell>
          <cell r="CB960">
            <v>14085.209523809524</v>
          </cell>
          <cell r="CC960">
            <v>21925.4</v>
          </cell>
          <cell r="CD960">
            <v>54275.876190476192</v>
          </cell>
          <cell r="CE960">
            <v>17957.2</v>
          </cell>
          <cell r="CF960">
            <v>5652.6190476190477</v>
          </cell>
          <cell r="CG960">
            <v>13278.238095238095</v>
          </cell>
          <cell r="CH960">
            <v>36888.057142857142</v>
          </cell>
          <cell r="CI960">
            <v>2305.304761904762</v>
          </cell>
          <cell r="CJ960">
            <v>0</v>
          </cell>
          <cell r="CK960">
            <v>0</v>
          </cell>
          <cell r="CL960">
            <v>2305.304761904762</v>
          </cell>
          <cell r="CM960">
            <v>125148.74285714285</v>
          </cell>
          <cell r="CN960">
            <v>2183.0761904761894</v>
          </cell>
          <cell r="CO960">
            <v>38.228571428571428</v>
          </cell>
          <cell r="CP960">
            <v>720.60000000000014</v>
          </cell>
          <cell r="CQ960">
            <v>2941.9047619047601</v>
          </cell>
          <cell r="CR960">
            <v>5078.1523809523824</v>
          </cell>
          <cell r="CS960">
            <v>7499.1142857142859</v>
          </cell>
          <cell r="CT960">
            <v>2640.8666666666677</v>
          </cell>
          <cell r="CU960">
            <v>15218.133333333333</v>
          </cell>
          <cell r="CV960">
            <v>1928.1428571428582</v>
          </cell>
          <cell r="CW960">
            <v>637.99047619047587</v>
          </cell>
          <cell r="CX960">
            <v>1877.2190476190476</v>
          </cell>
          <cell r="CY960">
            <v>4443.3523809523813</v>
          </cell>
          <cell r="CZ960">
            <v>363.34285714285704</v>
          </cell>
          <cell r="DA960">
            <v>0</v>
          </cell>
          <cell r="DB960">
            <v>0</v>
          </cell>
          <cell r="DC960">
            <v>363.34285714285704</v>
          </cell>
          <cell r="DD960">
            <v>22966.733333333323</v>
          </cell>
          <cell r="DE960">
            <v>0</v>
          </cell>
          <cell r="DF960">
            <v>2668.6476190476192</v>
          </cell>
          <cell r="DG960">
            <v>2305.304761904762</v>
          </cell>
          <cell r="DH960">
            <v>363.34285714285704</v>
          </cell>
          <cell r="DI960">
            <v>72.914285714285711</v>
          </cell>
          <cell r="DJ960">
            <v>72.914285714285711</v>
          </cell>
          <cell r="DK960">
            <v>0</v>
          </cell>
          <cell r="DL960">
            <v>0</v>
          </cell>
          <cell r="DM960">
            <v>2741.5619047619048</v>
          </cell>
          <cell r="DN960">
            <v>2351.9428571428571</v>
          </cell>
          <cell r="DO960">
            <v>389.61904761904754</v>
          </cell>
        </row>
        <row r="961">
          <cell r="AW961">
            <v>1078.1714285714286</v>
          </cell>
          <cell r="AX961">
            <v>985.02857142857147</v>
          </cell>
          <cell r="AY961">
            <v>4280.8380952380958</v>
          </cell>
          <cell r="AZ961">
            <v>6344.0380952380947</v>
          </cell>
          <cell r="BD961">
            <v>92</v>
          </cell>
          <cell r="BE961">
            <v>92</v>
          </cell>
          <cell r="BF961">
            <v>92</v>
          </cell>
          <cell r="BG961">
            <v>276</v>
          </cell>
          <cell r="BK961">
            <v>92</v>
          </cell>
          <cell r="BL961">
            <v>33887.190476190473</v>
          </cell>
          <cell r="BM961">
            <v>92</v>
          </cell>
          <cell r="BN961">
            <v>34071.190476190473</v>
          </cell>
          <cell r="BR961">
            <v>601.14285714285711</v>
          </cell>
          <cell r="BS961">
            <v>0</v>
          </cell>
          <cell r="BT961">
            <v>0</v>
          </cell>
          <cell r="BU961">
            <v>601.14285714285711</v>
          </cell>
          <cell r="BV961">
            <v>41292.371428571423</v>
          </cell>
          <cell r="BW961">
            <v>575.95238095238096</v>
          </cell>
          <cell r="BX961">
            <v>477.5428571428572</v>
          </cell>
          <cell r="BY961">
            <v>2602.7142857142858</v>
          </cell>
          <cell r="BZ961">
            <v>3656.2095238095239</v>
          </cell>
          <cell r="CA961">
            <v>0</v>
          </cell>
          <cell r="CB961">
            <v>0</v>
          </cell>
          <cell r="CC961">
            <v>0</v>
          </cell>
          <cell r="CD961">
            <v>0</v>
          </cell>
          <cell r="CE961">
            <v>0</v>
          </cell>
          <cell r="CF961">
            <v>30037.285714285714</v>
          </cell>
          <cell r="CG961">
            <v>0</v>
          </cell>
          <cell r="CH961">
            <v>30037.285714285714</v>
          </cell>
          <cell r="CI961">
            <v>368.1142857142857</v>
          </cell>
          <cell r="CJ961">
            <v>0</v>
          </cell>
          <cell r="CK961">
            <v>0</v>
          </cell>
          <cell r="CL961">
            <v>368.1142857142857</v>
          </cell>
          <cell r="CM961">
            <v>34061.609523809515</v>
          </cell>
          <cell r="CN961">
            <v>502.21904761904761</v>
          </cell>
          <cell r="CO961">
            <v>507.48571428571427</v>
          </cell>
          <cell r="CP961">
            <v>1678.1238095238095</v>
          </cell>
          <cell r="CQ961">
            <v>2687.8285714285716</v>
          </cell>
          <cell r="CR961">
            <v>92</v>
          </cell>
          <cell r="CS961">
            <v>92</v>
          </cell>
          <cell r="CT961">
            <v>92</v>
          </cell>
          <cell r="CU961">
            <v>276</v>
          </cell>
          <cell r="CV961">
            <v>92</v>
          </cell>
          <cell r="CW961">
            <v>3849.9047619047597</v>
          </cell>
          <cell r="CX961">
            <v>92</v>
          </cell>
          <cell r="CY961">
            <v>4033.9047619047597</v>
          </cell>
          <cell r="CZ961">
            <v>233.02857142857147</v>
          </cell>
          <cell r="DA961">
            <v>0</v>
          </cell>
          <cell r="DB961">
            <v>0</v>
          </cell>
          <cell r="DC961">
            <v>233.02857142857147</v>
          </cell>
          <cell r="DD961">
            <v>7230.7619047619019</v>
          </cell>
          <cell r="DE961">
            <v>0</v>
          </cell>
          <cell r="DF961">
            <v>601.14285714285711</v>
          </cell>
          <cell r="DG961">
            <v>368.1142857142857</v>
          </cell>
          <cell r="DH961">
            <v>233.02857142857147</v>
          </cell>
          <cell r="DI961">
            <v>0</v>
          </cell>
          <cell r="DJ961">
            <v>0</v>
          </cell>
          <cell r="DK961">
            <v>0</v>
          </cell>
          <cell r="DL961">
            <v>0</v>
          </cell>
          <cell r="DM961">
            <v>601.14285714285711</v>
          </cell>
          <cell r="DN961">
            <v>368.1142857142857</v>
          </cell>
          <cell r="DO961">
            <v>233.02857142857147</v>
          </cell>
        </row>
        <row r="962">
          <cell r="AW962">
            <v>0</v>
          </cell>
          <cell r="AX962">
            <v>334.37142857142857</v>
          </cell>
          <cell r="AY962">
            <v>0</v>
          </cell>
          <cell r="AZ962">
            <v>334.37142857142857</v>
          </cell>
          <cell r="BD962">
            <v>1518.3333333333335</v>
          </cell>
          <cell r="BE962">
            <v>1688.1428571428571</v>
          </cell>
          <cell r="BF962">
            <v>21.485714285714284</v>
          </cell>
          <cell r="BG962">
            <v>3227.9619047619049</v>
          </cell>
          <cell r="BK962">
            <v>2697.7333333333336</v>
          </cell>
          <cell r="BL962">
            <v>43931.047619047618</v>
          </cell>
          <cell r="BM962">
            <v>18133.561904761904</v>
          </cell>
          <cell r="BN962">
            <v>64762.342857142852</v>
          </cell>
          <cell r="BR962">
            <v>0</v>
          </cell>
          <cell r="BS962">
            <v>0</v>
          </cell>
          <cell r="BT962">
            <v>0</v>
          </cell>
          <cell r="BU962">
            <v>0</v>
          </cell>
          <cell r="BV962">
            <v>68324.676190476195</v>
          </cell>
          <cell r="BW962">
            <v>0</v>
          </cell>
          <cell r="BX962">
            <v>259.38095238095235</v>
          </cell>
          <cell r="BY962">
            <v>0</v>
          </cell>
          <cell r="BZ962">
            <v>259.38095238095235</v>
          </cell>
          <cell r="CA962">
            <v>1200.9809523809524</v>
          </cell>
          <cell r="CB962">
            <v>1326.0857142857144</v>
          </cell>
          <cell r="CC962">
            <v>7.8</v>
          </cell>
          <cell r="CD962">
            <v>2534.8666666666668</v>
          </cell>
          <cell r="CE962">
            <v>2029</v>
          </cell>
          <cell r="CF962">
            <v>38752.26666666667</v>
          </cell>
          <cell r="CG962">
            <v>15761.04761904762</v>
          </cell>
          <cell r="CH962">
            <v>56542.314285714288</v>
          </cell>
          <cell r="CI962">
            <v>0</v>
          </cell>
          <cell r="CJ962">
            <v>0</v>
          </cell>
          <cell r="CK962">
            <v>0</v>
          </cell>
          <cell r="CL962">
            <v>0</v>
          </cell>
          <cell r="CM962">
            <v>59336.561904761911</v>
          </cell>
          <cell r="CN962">
            <v>0</v>
          </cell>
          <cell r="CO962">
            <v>74.990476190476187</v>
          </cell>
          <cell r="CP962">
            <v>0</v>
          </cell>
          <cell r="CQ962">
            <v>74.990476190476187</v>
          </cell>
          <cell r="CR962">
            <v>317.35238095238105</v>
          </cell>
          <cell r="CS962">
            <v>362.05714285714288</v>
          </cell>
          <cell r="CT962">
            <v>13.685714285714283</v>
          </cell>
          <cell r="CU962">
            <v>693.09523809523807</v>
          </cell>
          <cell r="CV962">
            <v>668.73333333333346</v>
          </cell>
          <cell r="CW962">
            <v>5178.7809523809474</v>
          </cell>
          <cell r="CX962">
            <v>2372.5142857142837</v>
          </cell>
          <cell r="CY962">
            <v>8220.0285714285637</v>
          </cell>
          <cell r="CZ962">
            <v>0</v>
          </cell>
          <cell r="DA962">
            <v>0</v>
          </cell>
          <cell r="DB962">
            <v>0</v>
          </cell>
          <cell r="DC962">
            <v>0</v>
          </cell>
          <cell r="DD962">
            <v>8988.1142857142768</v>
          </cell>
          <cell r="DE962">
            <v>0</v>
          </cell>
          <cell r="DF962">
            <v>0</v>
          </cell>
          <cell r="DG962">
            <v>4942.8571428571431</v>
          </cell>
          <cell r="DH962">
            <v>-4942.8571428571431</v>
          </cell>
          <cell r="DI962">
            <v>0</v>
          </cell>
          <cell r="DJ962">
            <v>0</v>
          </cell>
          <cell r="DK962">
            <v>0</v>
          </cell>
          <cell r="DL962">
            <v>0</v>
          </cell>
          <cell r="DM962">
            <v>0</v>
          </cell>
          <cell r="DN962">
            <v>7908.5714285714284</v>
          </cell>
          <cell r="DO962">
            <v>-7908.5714285714284</v>
          </cell>
        </row>
        <row r="963">
          <cell r="AW963">
            <v>582424.74285714282</v>
          </cell>
          <cell r="AX963">
            <v>831302.37142857153</v>
          </cell>
          <cell r="AY963">
            <v>1287934.2952380956</v>
          </cell>
          <cell r="AZ963">
            <v>2701661.4095238093</v>
          </cell>
          <cell r="BD963">
            <v>452493.38095238095</v>
          </cell>
          <cell r="BE963">
            <v>385605.7238095238</v>
          </cell>
          <cell r="BF963">
            <v>809815.79047619051</v>
          </cell>
          <cell r="BG963">
            <v>1647914.8952380954</v>
          </cell>
          <cell r="BK963">
            <v>514552.65714285726</v>
          </cell>
          <cell r="BL963">
            <v>542240.30476190487</v>
          </cell>
          <cell r="BM963">
            <v>825067.40000000014</v>
          </cell>
          <cell r="BN963">
            <v>1881860.3619047627</v>
          </cell>
          <cell r="BR963">
            <v>601799.54285714286</v>
          </cell>
          <cell r="BS963">
            <v>0</v>
          </cell>
          <cell r="BT963">
            <v>0</v>
          </cell>
          <cell r="BU963">
            <v>601799.54285714286</v>
          </cell>
          <cell r="BV963">
            <v>6833236.2095238091</v>
          </cell>
          <cell r="BW963">
            <v>438102.84761904762</v>
          </cell>
          <cell r="BX963">
            <v>628994.90476190497</v>
          </cell>
          <cell r="BY963">
            <v>975901.02857142861</v>
          </cell>
          <cell r="BZ963">
            <v>2042998.7809523805</v>
          </cell>
          <cell r="CA963">
            <v>333602.95238095231</v>
          </cell>
          <cell r="CB963">
            <v>297165.48571428563</v>
          </cell>
          <cell r="CC963">
            <v>614721.59047619044</v>
          </cell>
          <cell r="CD963">
            <v>1245490.0285714285</v>
          </cell>
          <cell r="CE963">
            <v>394184.34285714274</v>
          </cell>
          <cell r="CF963">
            <v>406938.23809523811</v>
          </cell>
          <cell r="CG963">
            <v>644902.76190476201</v>
          </cell>
          <cell r="CH963">
            <v>1446025.3428571431</v>
          </cell>
          <cell r="CI963">
            <v>471273.0190476189</v>
          </cell>
          <cell r="CJ963">
            <v>0</v>
          </cell>
          <cell r="CK963">
            <v>0</v>
          </cell>
          <cell r="CL963">
            <v>471273.0190476189</v>
          </cell>
          <cell r="CM963">
            <v>5205787.1714285696</v>
          </cell>
          <cell r="CN963">
            <v>144321.89523809517</v>
          </cell>
          <cell r="CO963">
            <v>202307.46666666665</v>
          </cell>
          <cell r="CP963">
            <v>312033.26666666672</v>
          </cell>
          <cell r="CQ963">
            <v>658662.62857142859</v>
          </cell>
          <cell r="CR963">
            <v>118890.42857142857</v>
          </cell>
          <cell r="CS963">
            <v>88440.238095238063</v>
          </cell>
          <cell r="CT963">
            <v>195094.2</v>
          </cell>
          <cell r="CU963">
            <v>402424.8666666667</v>
          </cell>
          <cell r="CV963">
            <v>120368.3142857143</v>
          </cell>
          <cell r="CW963">
            <v>135302.06666666665</v>
          </cell>
          <cell r="CX963">
            <v>180164.6380952381</v>
          </cell>
          <cell r="CY963">
            <v>435835.01904761913</v>
          </cell>
          <cell r="CZ963">
            <v>130526.5238095238</v>
          </cell>
          <cell r="DA963">
            <v>0</v>
          </cell>
          <cell r="DB963">
            <v>0</v>
          </cell>
          <cell r="DC963">
            <v>130526.5238095238</v>
          </cell>
          <cell r="DD963">
            <v>1627449.0380952386</v>
          </cell>
          <cell r="DE963">
            <v>15753.4</v>
          </cell>
          <cell r="DF963">
            <v>617552.94285714277</v>
          </cell>
          <cell r="DG963">
            <v>482842.45714285708</v>
          </cell>
          <cell r="DH963">
            <v>134710.48571428566</v>
          </cell>
          <cell r="DI963">
            <v>80673.247619047601</v>
          </cell>
          <cell r="DJ963">
            <v>151569.12380952382</v>
          </cell>
          <cell r="DK963">
            <v>29947.295238095241</v>
          </cell>
          <cell r="DL963">
            <v>2771.3999999999996</v>
          </cell>
          <cell r="DM963">
            <v>799069.36190476164</v>
          </cell>
          <cell r="DN963">
            <v>627353.5809523809</v>
          </cell>
          <cell r="DO963">
            <v>171715.78095238082</v>
          </cell>
        </row>
        <row r="964">
          <cell r="AW964">
            <v>20116</v>
          </cell>
          <cell r="AX964">
            <v>229459.46666666667</v>
          </cell>
          <cell r="AY964">
            <v>98957.523809523816</v>
          </cell>
          <cell r="AZ964">
            <v>348532.9904761904</v>
          </cell>
          <cell r="BD964">
            <v>53963.323809523812</v>
          </cell>
          <cell r="BE964">
            <v>50232.71428571429</v>
          </cell>
          <cell r="BF964">
            <v>11449.2</v>
          </cell>
          <cell r="BG964">
            <v>115645.23809523809</v>
          </cell>
          <cell r="BK964">
            <v>68679.219047619044</v>
          </cell>
          <cell r="BL964">
            <v>65010.038095238087</v>
          </cell>
          <cell r="BM964">
            <v>2974.9809523809527</v>
          </cell>
          <cell r="BN964">
            <v>136664.23809523808</v>
          </cell>
          <cell r="BR964">
            <v>9506.6666666666661</v>
          </cell>
          <cell r="BS964">
            <v>0</v>
          </cell>
          <cell r="BT964">
            <v>0</v>
          </cell>
          <cell r="BU964">
            <v>9506.6666666666661</v>
          </cell>
          <cell r="BV964">
            <v>610349.1333333333</v>
          </cell>
          <cell r="BW964">
            <v>18719.133333333335</v>
          </cell>
          <cell r="BX964">
            <v>209207.7238095238</v>
          </cell>
          <cell r="BY964">
            <v>38954.304761904757</v>
          </cell>
          <cell r="BZ964">
            <v>266881.16190476192</v>
          </cell>
          <cell r="CA964">
            <v>43972.752380952385</v>
          </cell>
          <cell r="CB964">
            <v>39111.085714285713</v>
          </cell>
          <cell r="CC964">
            <v>9533.0857142857149</v>
          </cell>
          <cell r="CD964">
            <v>92616.923809523796</v>
          </cell>
          <cell r="CE964">
            <v>42327.371428571423</v>
          </cell>
          <cell r="CF964">
            <v>39686.914285714294</v>
          </cell>
          <cell r="CG964">
            <v>2502.6285714285714</v>
          </cell>
          <cell r="CH964">
            <v>84516.914285714287</v>
          </cell>
          <cell r="CI964">
            <v>7027.5714285714294</v>
          </cell>
          <cell r="CJ964">
            <v>0</v>
          </cell>
          <cell r="CK964">
            <v>0</v>
          </cell>
          <cell r="CL964">
            <v>7027.5714285714294</v>
          </cell>
          <cell r="CM964">
            <v>451042.57142857136</v>
          </cell>
          <cell r="CN964">
            <v>1396.8666666666663</v>
          </cell>
          <cell r="CO964">
            <v>20251.742857142861</v>
          </cell>
          <cell r="CP964">
            <v>60003.219047619044</v>
          </cell>
          <cell r="CQ964">
            <v>81651.828571428574</v>
          </cell>
          <cell r="CR964">
            <v>9990.5714285714275</v>
          </cell>
          <cell r="CS964">
            <v>11121.62857142857</v>
          </cell>
          <cell r="CT964">
            <v>1916.1142857142859</v>
          </cell>
          <cell r="CU964">
            <v>23028.314285714288</v>
          </cell>
          <cell r="CV964">
            <v>26351.847619047614</v>
          </cell>
          <cell r="CW964">
            <v>25323.123809523808</v>
          </cell>
          <cell r="CX964">
            <v>472.35238095238105</v>
          </cell>
          <cell r="CY964">
            <v>52147.323809523805</v>
          </cell>
          <cell r="CZ964">
            <v>2479.0952380952376</v>
          </cell>
          <cell r="DA964">
            <v>0</v>
          </cell>
          <cell r="DB964">
            <v>0</v>
          </cell>
          <cell r="DC964">
            <v>2479.0952380952376</v>
          </cell>
          <cell r="DD964">
            <v>159306.56190476191</v>
          </cell>
          <cell r="DE964">
            <v>0</v>
          </cell>
          <cell r="DF964">
            <v>9506.6666666666661</v>
          </cell>
          <cell r="DG964">
            <v>7027.5714285714294</v>
          </cell>
          <cell r="DH964">
            <v>2479.0952380952376</v>
          </cell>
          <cell r="DI964">
            <v>10524.8</v>
          </cell>
          <cell r="DJ964">
            <v>12028.342857142858</v>
          </cell>
          <cell r="DK964">
            <v>0</v>
          </cell>
          <cell r="DL964">
            <v>21746.89523809524</v>
          </cell>
          <cell r="DM964">
            <v>21535.009523809524</v>
          </cell>
          <cell r="DN964">
            <v>16654.523809523809</v>
          </cell>
          <cell r="DO964">
            <v>4880.4857142857145</v>
          </cell>
        </row>
        <row r="965">
          <cell r="AW965">
            <v>69944.447619047627</v>
          </cell>
          <cell r="AX965">
            <v>370345.6380952379</v>
          </cell>
          <cell r="AY965">
            <v>93825.88571428576</v>
          </cell>
          <cell r="AZ965">
            <v>534115.97142857139</v>
          </cell>
          <cell r="BD965">
            <v>110784.70476190478</v>
          </cell>
          <cell r="BE965">
            <v>22972.390476190471</v>
          </cell>
          <cell r="BF965">
            <v>374101.54285714275</v>
          </cell>
          <cell r="BG965">
            <v>507858.63809523807</v>
          </cell>
          <cell r="BK965">
            <v>117392.47619047621</v>
          </cell>
          <cell r="BL965">
            <v>29828.333333333336</v>
          </cell>
          <cell r="BM965">
            <v>95530.657142857148</v>
          </cell>
          <cell r="BN965">
            <v>242751.46666666667</v>
          </cell>
          <cell r="BR965">
            <v>94557.019047619076</v>
          </cell>
          <cell r="BS965">
            <v>0</v>
          </cell>
          <cell r="BT965">
            <v>0</v>
          </cell>
          <cell r="BU965">
            <v>94557.019047619076</v>
          </cell>
          <cell r="BV965">
            <v>1379283.0952380954</v>
          </cell>
          <cell r="BW965">
            <v>57630.114285714284</v>
          </cell>
          <cell r="BX965">
            <v>303427.47619047621</v>
          </cell>
          <cell r="BY965">
            <v>77707.952380952382</v>
          </cell>
          <cell r="BZ965">
            <v>438765.54285714281</v>
          </cell>
          <cell r="CA965">
            <v>92194.447619047642</v>
          </cell>
          <cell r="CB965">
            <v>19009.523809523809</v>
          </cell>
          <cell r="CC965">
            <v>271176.15238095238</v>
          </cell>
          <cell r="CD965">
            <v>382380.12380952376</v>
          </cell>
          <cell r="CE965">
            <v>97997.361904761899</v>
          </cell>
          <cell r="CF965">
            <v>24264.961904761905</v>
          </cell>
          <cell r="CG965">
            <v>77303.657142857119</v>
          </cell>
          <cell r="CH965">
            <v>199565.98095238087</v>
          </cell>
          <cell r="CI965">
            <v>76557.123809523808</v>
          </cell>
          <cell r="CJ965">
            <v>0</v>
          </cell>
          <cell r="CK965">
            <v>0</v>
          </cell>
          <cell r="CL965">
            <v>76557.123809523808</v>
          </cell>
          <cell r="CM965">
            <v>1097268.7714285713</v>
          </cell>
          <cell r="CN965">
            <v>12314.333333333332</v>
          </cell>
          <cell r="CO965">
            <v>66918.161904761888</v>
          </cell>
          <cell r="CP965">
            <v>16117.933333333331</v>
          </cell>
          <cell r="CQ965">
            <v>95350.42857142858</v>
          </cell>
          <cell r="CR965">
            <v>18590.257142857135</v>
          </cell>
          <cell r="CS965">
            <v>3962.8666666666672</v>
          </cell>
          <cell r="CT965">
            <v>102925.3904761905</v>
          </cell>
          <cell r="CU965">
            <v>125478.51428571426</v>
          </cell>
          <cell r="CV965">
            <v>19395.114285714277</v>
          </cell>
          <cell r="CW965">
            <v>5563.3714285714268</v>
          </cell>
          <cell r="CX965">
            <v>18227.000000000007</v>
          </cell>
          <cell r="CY965">
            <v>43185.485714285707</v>
          </cell>
          <cell r="CZ965">
            <v>17999.895238095243</v>
          </cell>
          <cell r="DA965">
            <v>0</v>
          </cell>
          <cell r="DB965">
            <v>0</v>
          </cell>
          <cell r="DC965">
            <v>17999.895238095243</v>
          </cell>
          <cell r="DD965">
            <v>282014.32380952372</v>
          </cell>
          <cell r="DE965">
            <v>1862.9904761904761</v>
          </cell>
          <cell r="DF965">
            <v>96420.009523809553</v>
          </cell>
          <cell r="DG965">
            <v>78092.609523809515</v>
          </cell>
          <cell r="DH965">
            <v>18327.400000000009</v>
          </cell>
          <cell r="DI965">
            <v>5835.6571428571424</v>
          </cell>
          <cell r="DJ965">
            <v>19451.90476190476</v>
          </cell>
          <cell r="DK965">
            <v>0</v>
          </cell>
          <cell r="DL965">
            <v>0</v>
          </cell>
          <cell r="DM965">
            <v>115871.9142857143</v>
          </cell>
          <cell r="DN965">
            <v>94755.457142857136</v>
          </cell>
          <cell r="DO965">
            <v>21116.45714285714</v>
          </cell>
        </row>
        <row r="966">
          <cell r="AW966">
            <v>737088.03809523804</v>
          </cell>
          <cell r="AX966">
            <v>1579538.4666666663</v>
          </cell>
          <cell r="AY966">
            <v>2381980.3809523811</v>
          </cell>
          <cell r="AZ966">
            <v>4698606.885714286</v>
          </cell>
          <cell r="BD966">
            <v>811852.1047619048</v>
          </cell>
          <cell r="BE966">
            <v>697035.46666666679</v>
          </cell>
          <cell r="BF966">
            <v>1991599.6380952382</v>
          </cell>
          <cell r="BG966">
            <v>3500487.2095238096</v>
          </cell>
          <cell r="BK966">
            <v>974587.59047619067</v>
          </cell>
          <cell r="BL966">
            <v>928634.02857142873</v>
          </cell>
          <cell r="BM966">
            <v>1371536.2666666666</v>
          </cell>
          <cell r="BN966">
            <v>3274757.8857142865</v>
          </cell>
          <cell r="BR966">
            <v>949992.74285714282</v>
          </cell>
          <cell r="BS966">
            <v>0</v>
          </cell>
          <cell r="BT966">
            <v>0</v>
          </cell>
          <cell r="BU966">
            <v>949992.74285714282</v>
          </cell>
          <cell r="BV966">
            <v>12423844.723809524</v>
          </cell>
          <cell r="BW966">
            <v>572009.80952380958</v>
          </cell>
          <cell r="BX966">
            <v>1285382.4476190477</v>
          </cell>
          <cell r="BY966">
            <v>1974064.3714285716</v>
          </cell>
          <cell r="BZ966">
            <v>3831456.6285714284</v>
          </cell>
          <cell r="CA966">
            <v>661011.27619047603</v>
          </cell>
          <cell r="CB966">
            <v>570394.51428571425</v>
          </cell>
          <cell r="CC966">
            <v>1627246.0666666667</v>
          </cell>
          <cell r="CD966">
            <v>2858651.8571428568</v>
          </cell>
          <cell r="CE966">
            <v>837141.34285714268</v>
          </cell>
          <cell r="CF966">
            <v>822864.94285714277</v>
          </cell>
          <cell r="CG966">
            <v>1151896.3904761905</v>
          </cell>
          <cell r="CH966">
            <v>2811902.6761904759</v>
          </cell>
          <cell r="CI966">
            <v>959144.76190476178</v>
          </cell>
          <cell r="CJ966">
            <v>0</v>
          </cell>
          <cell r="CK966">
            <v>0</v>
          </cell>
          <cell r="CL966">
            <v>959144.76190476178</v>
          </cell>
          <cell r="CM966">
            <v>10461155.923809523</v>
          </cell>
          <cell r="CN966">
            <v>165078.22857142851</v>
          </cell>
          <cell r="CO966">
            <v>294156.01904761908</v>
          </cell>
          <cell r="CP966">
            <v>407916.00952380954</v>
          </cell>
          <cell r="CQ966">
            <v>867150.25714285718</v>
          </cell>
          <cell r="CR966">
            <v>150840.82857142854</v>
          </cell>
          <cell r="CS966">
            <v>126640.95238095234</v>
          </cell>
          <cell r="CT966">
            <v>364353.57142857148</v>
          </cell>
          <cell r="CU966">
            <v>641835.35238095245</v>
          </cell>
          <cell r="CV966">
            <v>137446.24761904764</v>
          </cell>
          <cell r="CW966">
            <v>105769.08571428573</v>
          </cell>
          <cell r="CX966">
            <v>219639.87619047621</v>
          </cell>
          <cell r="CY966">
            <v>462855.20952380967</v>
          </cell>
          <cell r="CZ966">
            <v>-9152.0190476190728</v>
          </cell>
          <cell r="DA966">
            <v>0</v>
          </cell>
          <cell r="DB966">
            <v>0</v>
          </cell>
          <cell r="DC966">
            <v>-9152.0190476190728</v>
          </cell>
          <cell r="DD966">
            <v>1962688.8000000007</v>
          </cell>
          <cell r="DE966">
            <v>17616.390476190474</v>
          </cell>
          <cell r="DF966">
            <v>967609.13333333319</v>
          </cell>
          <cell r="DG966">
            <v>977192.54285714286</v>
          </cell>
          <cell r="DH966">
            <v>-9583.4095238095761</v>
          </cell>
          <cell r="DI966">
            <v>97106.619047619039</v>
          </cell>
          <cell r="DJ966">
            <v>192598.47619047621</v>
          </cell>
          <cell r="DK966">
            <v>29947.295238095241</v>
          </cell>
          <cell r="DL966">
            <v>24518.295238095241</v>
          </cell>
          <cell r="DM966">
            <v>1190154.9047619044</v>
          </cell>
          <cell r="DN966">
            <v>1178281.057142857</v>
          </cell>
          <cell r="DO966">
            <v>11873.847619047472</v>
          </cell>
        </row>
      </sheetData>
      <sheetData sheetId="8" refreshError="1"/>
      <sheetData sheetId="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PXPRCXHKXINDIAFF"/>
      <sheetName val="APXPRCXHKXINDIABase"/>
      <sheetName val="APXPRCXHKXINDIAProc"/>
      <sheetName val="APXPRCXHKXINDIABand"/>
      <sheetName val="APXPRCXHKXINDIASeg"/>
      <sheetName val="APXPRCXHKXINDIAChan"/>
    </sheetNames>
    <sheetDataSet>
      <sheetData sheetId="0" refreshError="1"/>
      <sheetData sheetId="1"/>
      <sheetData sheetId="2" refreshError="1">
        <row r="10">
          <cell r="B10" t="str">
            <v>Commercial Desktop Value of Shipments by Vendor - Quarterly Comparison</v>
          </cell>
        </row>
      </sheetData>
      <sheetData sheetId="3"/>
      <sheetData sheetId="4"/>
      <sheetData sheetId="5"/>
      <sheetData sheetId="6"/>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g Assumpn"/>
      <sheetName val="Visual Cost"/>
      <sheetName val="Option Cost"/>
      <sheetName val="CDT Cost"/>
      <sheetName val="SG INDIR"/>
      <sheetName val="TH INDIR"/>
      <sheetName val="ID INDIR"/>
      <sheetName val="LK INDIR"/>
      <sheetName val="VN INDIR"/>
      <sheetName val="SG DIR FIN"/>
      <sheetName val="Ch Inv"/>
      <sheetName val="MTM Desc"/>
      <sheetName val="MY INDIR"/>
      <sheetName val="PH INDIR"/>
      <sheetName val="Top Sheet"/>
      <sheetName val="PFV TH"/>
      <sheetName val="Sum"/>
      <sheetName val="PFV SG"/>
      <sheetName val="PFV MY"/>
      <sheetName val="PFV ID"/>
      <sheetName val="PFV PH"/>
      <sheetName val="PFV LK"/>
      <sheetName val="PFV VN"/>
      <sheetName val="Q3 Express Target"/>
      <sheetName val="Sheet1"/>
      <sheetName val="F&amp;F"/>
    </sheetNames>
    <sheetDataSet>
      <sheetData sheetId="0" refreshError="1"/>
      <sheetData sheetId="1" refreshError="1"/>
      <sheetData sheetId="2" refreshError="1"/>
      <sheetData sheetId="3" refreshError="1">
        <row r="1">
          <cell r="C1">
            <v>1</v>
          </cell>
          <cell r="D1">
            <v>2</v>
          </cell>
          <cell r="E1">
            <v>3</v>
          </cell>
          <cell r="F1">
            <v>4</v>
          </cell>
          <cell r="G1">
            <v>5</v>
          </cell>
          <cell r="H1">
            <v>6</v>
          </cell>
          <cell r="I1">
            <v>7</v>
          </cell>
        </row>
        <row r="4">
          <cell r="G4" t="str">
            <v>ECON</v>
          </cell>
          <cell r="H4" t="str">
            <v>ECON</v>
          </cell>
          <cell r="I4" t="str">
            <v>Cost</v>
          </cell>
        </row>
        <row r="5">
          <cell r="C5" t="str">
            <v>Assembly</v>
          </cell>
          <cell r="D5" t="str">
            <v>Plant</v>
          </cell>
          <cell r="E5" t="str">
            <v>Sales Geo</v>
          </cell>
          <cell r="F5" t="str">
            <v>Description</v>
          </cell>
          <cell r="G5">
            <v>38565</v>
          </cell>
          <cell r="H5">
            <v>38596</v>
          </cell>
          <cell r="I5" t="str">
            <v>Applied</v>
          </cell>
        </row>
        <row r="6">
          <cell r="C6" t="str">
            <v>8158E1A</v>
          </cell>
          <cell r="D6" t="str">
            <v>IIPC</v>
          </cell>
          <cell r="E6" t="str">
            <v>ASEAN</v>
          </cell>
          <cell r="F6" t="str">
            <v>P4 3.2Ghz/800, 160GB, 512MB, FDD, COMBO, XPH</v>
          </cell>
          <cell r="G6">
            <v>588.07000000000005</v>
          </cell>
          <cell r="H6">
            <v>559.52</v>
          </cell>
          <cell r="I6">
            <v>588.07000000000005</v>
          </cell>
        </row>
        <row r="7">
          <cell r="C7" t="str">
            <v>8158E1T</v>
          </cell>
          <cell r="D7" t="str">
            <v>IIPC</v>
          </cell>
          <cell r="E7" t="str">
            <v>ASEAN</v>
          </cell>
          <cell r="F7" t="str">
            <v>P4 3.2Ghz/800, 160GB, 512MB, FDD, COMBO, XPH</v>
          </cell>
          <cell r="G7">
            <v>589.63</v>
          </cell>
          <cell r="H7">
            <v>561.09</v>
          </cell>
          <cell r="I7">
            <v>589.63</v>
          </cell>
        </row>
        <row r="8">
          <cell r="C8" t="str">
            <v>8168E2A</v>
          </cell>
          <cell r="D8" t="str">
            <v>IIPC</v>
          </cell>
          <cell r="E8" t="str">
            <v>ASEAN</v>
          </cell>
          <cell r="F8" t="str">
            <v>P4 3.2Ghz/640, 160GB, 512MB, FDD, COMBO, XPH</v>
          </cell>
          <cell r="G8">
            <v>702.95</v>
          </cell>
          <cell r="H8">
            <v>674.24</v>
          </cell>
          <cell r="I8">
            <v>702.95</v>
          </cell>
        </row>
        <row r="9">
          <cell r="C9" t="str">
            <v>8168E2T</v>
          </cell>
          <cell r="D9" t="str">
            <v>IIPC</v>
          </cell>
          <cell r="E9" t="str">
            <v>ASEAN</v>
          </cell>
          <cell r="F9" t="str">
            <v>P4 3.2Ghz/640, 160GB, 512MB, FDD, COMBO, XPH</v>
          </cell>
          <cell r="G9">
            <v>704.52</v>
          </cell>
          <cell r="H9">
            <v>675.8</v>
          </cell>
          <cell r="I9">
            <v>704.52</v>
          </cell>
        </row>
        <row r="10">
          <cell r="C10" t="str">
            <v>8169E1A</v>
          </cell>
          <cell r="D10" t="str">
            <v>IIPC</v>
          </cell>
          <cell r="E10" t="str">
            <v>ASEAN</v>
          </cell>
          <cell r="F10" t="str">
            <v>P4 3.2Ghz/640, 160GB, 512MB, FDD, COMBO, XPH</v>
          </cell>
          <cell r="G10">
            <v>676.06</v>
          </cell>
          <cell r="H10">
            <v>647.35</v>
          </cell>
          <cell r="I10">
            <v>676.06</v>
          </cell>
        </row>
        <row r="11">
          <cell r="C11" t="str">
            <v>8169E1T</v>
          </cell>
          <cell r="D11" t="str">
            <v>IIPC</v>
          </cell>
          <cell r="E11" t="str">
            <v>ASEAN</v>
          </cell>
          <cell r="F11" t="str">
            <v>P4 3.2Ghz/640, 160GB, 512MB, FDD, COMBO, XPH</v>
          </cell>
          <cell r="G11">
            <v>677.63</v>
          </cell>
          <cell r="H11">
            <v>648.91999999999996</v>
          </cell>
          <cell r="I11">
            <v>677.63</v>
          </cell>
        </row>
        <row r="12">
          <cell r="C12" t="str">
            <v>818755A</v>
          </cell>
          <cell r="D12" t="str">
            <v>IIPC</v>
          </cell>
          <cell r="E12" t="str">
            <v>ASEAN</v>
          </cell>
          <cell r="F12" t="str">
            <v>P4 Pres 3.2, 800, 256MB, 40GB, 48X CD, 10/100, XP-P</v>
          </cell>
          <cell r="G12">
            <v>435.12</v>
          </cell>
          <cell r="H12">
            <v>435.48</v>
          </cell>
          <cell r="I12">
            <v>435.48</v>
          </cell>
        </row>
        <row r="13">
          <cell r="C13" t="str">
            <v>818755T</v>
          </cell>
          <cell r="D13" t="str">
            <v>IIPC</v>
          </cell>
          <cell r="E13" t="str">
            <v>ASEAN</v>
          </cell>
          <cell r="F13" t="str">
            <v>P4 Pres 3.2, 800/256MB/40GB/CD/ 10/100</v>
          </cell>
          <cell r="G13">
            <v>435.72</v>
          </cell>
          <cell r="H13">
            <v>436.07</v>
          </cell>
          <cell r="I13">
            <v>436.07</v>
          </cell>
        </row>
        <row r="14">
          <cell r="C14" t="str">
            <v>81875AA</v>
          </cell>
          <cell r="D14" t="str">
            <v>IIPC</v>
          </cell>
          <cell r="E14" t="str">
            <v>ASEAN</v>
          </cell>
          <cell r="F14" t="str">
            <v>P4 Pres 3.2, 800, 2X256MB, 40GB, 16X DVD, Giga, XP-P</v>
          </cell>
          <cell r="G14">
            <v>472.65</v>
          </cell>
          <cell r="H14">
            <v>473.36</v>
          </cell>
          <cell r="I14">
            <v>473.36</v>
          </cell>
        </row>
        <row r="15">
          <cell r="C15" t="str">
            <v>81875AT</v>
          </cell>
          <cell r="D15" t="str">
            <v>IIPC</v>
          </cell>
          <cell r="E15" t="str">
            <v>ASEAN</v>
          </cell>
          <cell r="F15" t="str">
            <v>P4 Pres 3.2, 800/256MB/40GB/DVD/Giga</v>
          </cell>
          <cell r="G15">
            <v>473.25</v>
          </cell>
          <cell r="H15">
            <v>473.95</v>
          </cell>
          <cell r="I15">
            <v>473.95</v>
          </cell>
        </row>
        <row r="16">
          <cell r="C16" t="str">
            <v>818829A</v>
          </cell>
          <cell r="D16" t="str">
            <v>IIPC</v>
          </cell>
          <cell r="E16" t="str">
            <v>ASEAN</v>
          </cell>
          <cell r="F16" t="str">
            <v>P4 Pres 3.2G, 800, 2X256MB, 40GB, 16X DVD, Giga, XP-P</v>
          </cell>
          <cell r="G16">
            <v>472.65</v>
          </cell>
          <cell r="H16">
            <v>473.36</v>
          </cell>
          <cell r="I16">
            <v>473.36</v>
          </cell>
        </row>
        <row r="17">
          <cell r="C17" t="str">
            <v>818829T</v>
          </cell>
          <cell r="D17" t="str">
            <v>IIPC</v>
          </cell>
          <cell r="E17" t="str">
            <v>ASEAN</v>
          </cell>
          <cell r="F17" t="str">
            <v>P4 Pres 3.2, 800/256MB/40GB/DVD/Giga</v>
          </cell>
          <cell r="G17">
            <v>473.25</v>
          </cell>
          <cell r="H17">
            <v>473.95</v>
          </cell>
          <cell r="I17">
            <v>473.95</v>
          </cell>
        </row>
        <row r="18">
          <cell r="C18" t="str">
            <v>818957A</v>
          </cell>
          <cell r="D18" t="str">
            <v>IIPC</v>
          </cell>
          <cell r="E18" t="str">
            <v>ASEAN</v>
          </cell>
          <cell r="F18" t="str">
            <v>P4 Pres 3.2, 800, 256MB, 40GB, 48X CD, 10/100, XP-P</v>
          </cell>
          <cell r="G18">
            <v>436.08</v>
          </cell>
          <cell r="H18">
            <v>436.43</v>
          </cell>
          <cell r="I18">
            <v>436.43</v>
          </cell>
        </row>
        <row r="19">
          <cell r="C19" t="str">
            <v>818957T</v>
          </cell>
          <cell r="D19" t="str">
            <v>IIPC</v>
          </cell>
          <cell r="E19" t="str">
            <v>ASEAN</v>
          </cell>
          <cell r="F19" t="str">
            <v>P4 Pres 3.2, 800/256MB/40GB/CD/ 10/100</v>
          </cell>
          <cell r="G19">
            <v>436.68</v>
          </cell>
          <cell r="H19">
            <v>437.03</v>
          </cell>
          <cell r="I19">
            <v>437.03</v>
          </cell>
        </row>
        <row r="20">
          <cell r="C20" t="str">
            <v>81895BA</v>
          </cell>
          <cell r="D20" t="str">
            <v>IIPC</v>
          </cell>
          <cell r="E20" t="str">
            <v>ASEAN</v>
          </cell>
          <cell r="F20" t="str">
            <v>P4 Pres 3.2, 800, 2X256MB, 40GB, 16X DVD, Giga, XP-P</v>
          </cell>
          <cell r="G20">
            <v>473.61</v>
          </cell>
          <cell r="H20">
            <v>474.31</v>
          </cell>
          <cell r="I20">
            <v>474.31</v>
          </cell>
        </row>
        <row r="21">
          <cell r="C21" t="str">
            <v>81895BT</v>
          </cell>
          <cell r="D21" t="str">
            <v>IIPC</v>
          </cell>
          <cell r="E21" t="str">
            <v>ASEAN</v>
          </cell>
          <cell r="F21" t="str">
            <v>P4 Pres 3.2, 800/256MB/40GB/DVD/Giga</v>
          </cell>
          <cell r="G21">
            <v>474.21</v>
          </cell>
          <cell r="H21">
            <v>474.91</v>
          </cell>
          <cell r="I21">
            <v>474.91</v>
          </cell>
        </row>
        <row r="22">
          <cell r="C22" t="str">
            <v>81905BA</v>
          </cell>
          <cell r="D22" t="str">
            <v>IIPC</v>
          </cell>
          <cell r="E22" t="str">
            <v>ASEAN</v>
          </cell>
          <cell r="F22" t="str">
            <v>P4 Pres 3.2G, 800, 2X256MB, 40GB, 16X DVD, Giga, XP-P</v>
          </cell>
          <cell r="G22">
            <v>473.61</v>
          </cell>
          <cell r="H22">
            <v>474.31</v>
          </cell>
          <cell r="I22">
            <v>474.31</v>
          </cell>
        </row>
        <row r="23">
          <cell r="C23" t="str">
            <v>81905BT</v>
          </cell>
          <cell r="D23" t="str">
            <v>IIPC</v>
          </cell>
          <cell r="E23" t="str">
            <v>ASEAN</v>
          </cell>
          <cell r="F23" t="str">
            <v>P4 Pres 3.2, 800/256MB/40GB/DVD/Giga</v>
          </cell>
          <cell r="G23">
            <v>474.21</v>
          </cell>
          <cell r="H23">
            <v>474.91</v>
          </cell>
          <cell r="I23">
            <v>474.91</v>
          </cell>
        </row>
        <row r="24">
          <cell r="C24" t="str">
            <v>8185G3A</v>
          </cell>
          <cell r="D24" t="str">
            <v>IIPC</v>
          </cell>
          <cell r="E24" t="str">
            <v>ASEAN</v>
          </cell>
          <cell r="F24" t="str">
            <v>P4 3.2Ghz, 256MB, 40GB 72, 48XCD, XP-Pro</v>
          </cell>
          <cell r="G24">
            <v>443.55</v>
          </cell>
          <cell r="H24">
            <v>443.9</v>
          </cell>
          <cell r="I24">
            <v>443.9</v>
          </cell>
        </row>
        <row r="25">
          <cell r="C25" t="str">
            <v>818732A</v>
          </cell>
          <cell r="D25" t="str">
            <v>IIPC</v>
          </cell>
          <cell r="E25" t="str">
            <v>ASEAN</v>
          </cell>
          <cell r="F25" t="str">
            <v>NWD 2.8Ghz800, 256MB, 40GB 72, 48XCD, XP-Pro</v>
          </cell>
          <cell r="G25">
            <v>403.7</v>
          </cell>
          <cell r="H25">
            <v>404.05</v>
          </cell>
          <cell r="I25">
            <v>404.05</v>
          </cell>
        </row>
        <row r="26">
          <cell r="C26" t="str">
            <v>818732T</v>
          </cell>
          <cell r="D26" t="str">
            <v>IIPC</v>
          </cell>
          <cell r="E26" t="str">
            <v>ASEAN</v>
          </cell>
          <cell r="F26" t="str">
            <v>NWD 2.8Ghz800, 256MB, 40GB 72, 48XCD, XP-Pro</v>
          </cell>
          <cell r="G26">
            <v>403.7</v>
          </cell>
          <cell r="H26">
            <v>404.05</v>
          </cell>
          <cell r="I26">
            <v>404.05</v>
          </cell>
        </row>
        <row r="27">
          <cell r="C27" t="str">
            <v>8187G4A</v>
          </cell>
          <cell r="D27" t="str">
            <v>IIPC</v>
          </cell>
          <cell r="E27" t="str">
            <v>ASEAN</v>
          </cell>
          <cell r="F27" t="str">
            <v>NWD 3.2Ghz, 256MB, 40GB 72, 48XCD, XP-Pro, Giga,</v>
          </cell>
          <cell r="G27">
            <v>434.81</v>
          </cell>
          <cell r="H27">
            <v>435.16</v>
          </cell>
          <cell r="I27">
            <v>435.16</v>
          </cell>
        </row>
        <row r="28">
          <cell r="C28" t="str">
            <v>8187TKA</v>
          </cell>
          <cell r="D28" t="str">
            <v>IIPC</v>
          </cell>
          <cell r="E28" t="str">
            <v>ASEAN</v>
          </cell>
          <cell r="F28" t="str">
            <v>P4 3.0Ghz/800 1M, 256MB, 40GB 72, 48X CD, XP-Pro</v>
          </cell>
          <cell r="G28">
            <v>405.2</v>
          </cell>
          <cell r="H28">
            <v>405.55</v>
          </cell>
          <cell r="I28">
            <v>405.55</v>
          </cell>
        </row>
        <row r="29">
          <cell r="C29" t="str">
            <v>818843A</v>
          </cell>
          <cell r="D29" t="str">
            <v>IIPC</v>
          </cell>
          <cell r="E29" t="str">
            <v>ASEAN</v>
          </cell>
          <cell r="F29" t="str">
            <v>NWD 3.06Ghz/533, 256MB, 80GB 72, 48XCD, XP-Pro</v>
          </cell>
          <cell r="G29">
            <v>413.01</v>
          </cell>
          <cell r="H29">
            <v>413.36</v>
          </cell>
          <cell r="I29">
            <v>413.36</v>
          </cell>
        </row>
        <row r="30">
          <cell r="C30" t="str">
            <v>818734A</v>
          </cell>
          <cell r="D30" t="str">
            <v>IIPC</v>
          </cell>
          <cell r="E30" t="str">
            <v>ASEAN</v>
          </cell>
          <cell r="F30" t="str">
            <v>P4 2.8Ghz800, 256MB, 40GB 72, 48XCD, XP-Pro</v>
          </cell>
          <cell r="G30">
            <v>406.07</v>
          </cell>
          <cell r="H30">
            <v>406.42</v>
          </cell>
          <cell r="I30">
            <v>406.42</v>
          </cell>
        </row>
        <row r="31">
          <cell r="C31" t="str">
            <v>818737A</v>
          </cell>
          <cell r="D31" t="str">
            <v>IIPC</v>
          </cell>
          <cell r="E31" t="str">
            <v>ASEAN</v>
          </cell>
          <cell r="F31" t="str">
            <v>NWD 2.8Ghz800, 512MB, 40GB 72, 48XCD, XP-Pro</v>
          </cell>
          <cell r="G31">
            <v>426.72</v>
          </cell>
          <cell r="H31">
            <v>427.42</v>
          </cell>
          <cell r="I31">
            <v>427.42</v>
          </cell>
        </row>
        <row r="32">
          <cell r="C32" t="str">
            <v>818743A</v>
          </cell>
          <cell r="D32" t="str">
            <v>IIPC</v>
          </cell>
          <cell r="E32" t="str">
            <v>ASEAN</v>
          </cell>
          <cell r="F32" t="str">
            <v>NWD 3.0Ghz800, 512MB, 40GB 72, 48XCD, XP-Pro</v>
          </cell>
          <cell r="G32">
            <v>431.29</v>
          </cell>
          <cell r="H32">
            <v>431.99</v>
          </cell>
          <cell r="I32">
            <v>431.99</v>
          </cell>
        </row>
        <row r="33">
          <cell r="C33" t="str">
            <v>818744A</v>
          </cell>
          <cell r="D33" t="str">
            <v>IIPC</v>
          </cell>
          <cell r="E33" t="str">
            <v>ASEAN</v>
          </cell>
          <cell r="F33" t="str">
            <v>P4 3.0GHZ, 256MB, 40G, 48X CD, XP-P</v>
          </cell>
          <cell r="G33">
            <v>406.07</v>
          </cell>
          <cell r="H33">
            <v>406.42</v>
          </cell>
          <cell r="I33">
            <v>406.42</v>
          </cell>
        </row>
        <row r="34">
          <cell r="C34" t="str">
            <v>818744T</v>
          </cell>
          <cell r="D34" t="str">
            <v>IIPC</v>
          </cell>
          <cell r="E34" t="str">
            <v>ASEAN</v>
          </cell>
          <cell r="F34" t="str">
            <v>3.0GHZ/800,256MB,40G 7200,48X,XP-P</v>
          </cell>
          <cell r="G34">
            <v>406.07</v>
          </cell>
          <cell r="H34">
            <v>406.42</v>
          </cell>
          <cell r="I34">
            <v>406.42</v>
          </cell>
        </row>
        <row r="35">
          <cell r="C35" t="str">
            <v>818746A</v>
          </cell>
          <cell r="D35" t="str">
            <v>IIPC</v>
          </cell>
          <cell r="E35" t="str">
            <v>ASEAN</v>
          </cell>
          <cell r="F35" t="str">
            <v>P4 3.0GHZ,256MBX2,40G,16XDVD,XP-P</v>
          </cell>
          <cell r="G35">
            <v>431.92</v>
          </cell>
          <cell r="H35">
            <v>432.62</v>
          </cell>
          <cell r="I35">
            <v>432.62</v>
          </cell>
        </row>
        <row r="36">
          <cell r="C36" t="str">
            <v>8187KDA</v>
          </cell>
          <cell r="D36" t="str">
            <v>IIPC</v>
          </cell>
          <cell r="E36" t="str">
            <v>ASEAN</v>
          </cell>
          <cell r="F36" t="str">
            <v>P4 3.0Ghz/800, 256MB, 40G, 48X CD, XP-P</v>
          </cell>
          <cell r="G36">
            <v>404.82</v>
          </cell>
          <cell r="H36">
            <v>405.17</v>
          </cell>
          <cell r="I36">
            <v>405.17</v>
          </cell>
        </row>
        <row r="37">
          <cell r="C37" t="str">
            <v>818849A</v>
          </cell>
          <cell r="D37" t="str">
            <v>IIPC</v>
          </cell>
          <cell r="E37" t="str">
            <v>ASEAN</v>
          </cell>
          <cell r="F37" t="str">
            <v>P4 3.0Ghz/800, 512MB, 40GB 72, 48X CD, XP-Pro</v>
          </cell>
          <cell r="G37">
            <v>430.05</v>
          </cell>
          <cell r="H37">
            <v>430.75</v>
          </cell>
          <cell r="I37">
            <v>430.75</v>
          </cell>
        </row>
        <row r="38">
          <cell r="C38" t="str">
            <v>8188M7A</v>
          </cell>
          <cell r="D38" t="str">
            <v>IIPC</v>
          </cell>
          <cell r="E38" t="str">
            <v>ASEAN</v>
          </cell>
          <cell r="F38" t="str">
            <v>P4 3.0Ghz/800, 2x256MB, 80GB, COMBO, XP-Pro</v>
          </cell>
          <cell r="G38">
            <v>450.2</v>
          </cell>
          <cell r="H38">
            <v>450.9</v>
          </cell>
          <cell r="I38">
            <v>450.9</v>
          </cell>
        </row>
        <row r="39">
          <cell r="C39" t="str">
            <v>8188M7T</v>
          </cell>
          <cell r="D39" t="str">
            <v>IIPC</v>
          </cell>
          <cell r="E39" t="str">
            <v>ASEAN</v>
          </cell>
          <cell r="F39" t="str">
            <v>P4 3.0Ghz/800, 256MB, 80GB, 48X CD, XP-Pro, Giga</v>
          </cell>
          <cell r="G39">
            <v>411.38</v>
          </cell>
          <cell r="H39">
            <v>411.73</v>
          </cell>
          <cell r="I39">
            <v>411.73</v>
          </cell>
        </row>
        <row r="40">
          <cell r="C40" t="str">
            <v>818937A</v>
          </cell>
          <cell r="D40" t="str">
            <v>IIPC</v>
          </cell>
          <cell r="E40" t="str">
            <v>ASEAN</v>
          </cell>
          <cell r="F40" t="str">
            <v>NWD 2.8G/800, 256MB, 40GB , 48X CD, XP-Pro</v>
          </cell>
          <cell r="G40">
            <v>403.96</v>
          </cell>
          <cell r="H40">
            <v>404.31</v>
          </cell>
          <cell r="I40">
            <v>404.31</v>
          </cell>
        </row>
        <row r="41">
          <cell r="C41" t="str">
            <v>818946A</v>
          </cell>
          <cell r="D41" t="str">
            <v>IIPC</v>
          </cell>
          <cell r="E41" t="str">
            <v>ASEAN</v>
          </cell>
          <cell r="F41" t="str">
            <v>NWD 3.0G/800, 512MB, 40GB , 48X CD, XP-Pro</v>
          </cell>
          <cell r="G41">
            <v>432.52</v>
          </cell>
          <cell r="H41">
            <v>433.22</v>
          </cell>
          <cell r="I41">
            <v>433.22</v>
          </cell>
        </row>
        <row r="42">
          <cell r="C42" t="str">
            <v>818947A</v>
          </cell>
          <cell r="D42" t="str">
            <v>IIPC</v>
          </cell>
          <cell r="E42" t="str">
            <v>ASEAN</v>
          </cell>
          <cell r="F42" t="str">
            <v>P4 3.0G/800, 256MB, 40GB , 48X CD, XP-Pro</v>
          </cell>
          <cell r="G42">
            <v>407.3</v>
          </cell>
          <cell r="H42">
            <v>407.65</v>
          </cell>
          <cell r="I42">
            <v>407.65</v>
          </cell>
        </row>
        <row r="43">
          <cell r="C43" t="str">
            <v>8189UPA</v>
          </cell>
          <cell r="D43" t="str">
            <v>IIPC</v>
          </cell>
          <cell r="E43" t="str">
            <v>ASEAN</v>
          </cell>
          <cell r="F43" t="str">
            <v>P4 3.0G/800, 256MB, 40GB , 48X CD, XP-Pro</v>
          </cell>
          <cell r="G43">
            <v>408.54</v>
          </cell>
          <cell r="H43">
            <v>408.89</v>
          </cell>
          <cell r="I43">
            <v>408.89</v>
          </cell>
        </row>
        <row r="44">
          <cell r="C44" t="str">
            <v>819046A</v>
          </cell>
          <cell r="D44" t="str">
            <v>IIPC</v>
          </cell>
          <cell r="E44" t="str">
            <v>ASEAN</v>
          </cell>
          <cell r="F44" t="str">
            <v>P4 3.0G/800, 512MB, 40GB , 48X CD, XP-Pro, GIGA</v>
          </cell>
          <cell r="G44">
            <v>430.79</v>
          </cell>
          <cell r="H44">
            <v>431.49</v>
          </cell>
          <cell r="I44">
            <v>431.49</v>
          </cell>
        </row>
        <row r="45">
          <cell r="C45" t="str">
            <v>8190LAR</v>
          </cell>
          <cell r="D45" t="str">
            <v>IIPC</v>
          </cell>
          <cell r="E45" t="str">
            <v>ASEAN</v>
          </cell>
          <cell r="F45" t="str">
            <v>P4 3.0G/800, 256MB/3200, 40GB , 48X CD, XP-Pro, APG 64MB</v>
          </cell>
          <cell r="G45">
            <v>450.55</v>
          </cell>
          <cell r="H45">
            <v>450.9</v>
          </cell>
          <cell r="I45">
            <v>450.9</v>
          </cell>
        </row>
        <row r="46">
          <cell r="C46" t="str">
            <v>818755Q</v>
          </cell>
          <cell r="D46" t="str">
            <v>IIPC</v>
          </cell>
          <cell r="E46" t="str">
            <v>ASEAN</v>
          </cell>
          <cell r="F46" t="str">
            <v>P4 3.2Ghz/800 1M, 256MB, 40G, 48X CD, XP-P</v>
          </cell>
          <cell r="G46">
            <v>438.51</v>
          </cell>
          <cell r="H46">
            <v>438.86</v>
          </cell>
          <cell r="I46">
            <v>438.86</v>
          </cell>
        </row>
        <row r="47">
          <cell r="C47" t="str">
            <v>818957Q</v>
          </cell>
          <cell r="D47" t="str">
            <v>IIPC</v>
          </cell>
          <cell r="E47" t="str">
            <v>ASEAN</v>
          </cell>
          <cell r="F47" t="str">
            <v>P4 3.2Ghz/800 1M, 256MB, 40G, 48X CD, XP-P</v>
          </cell>
          <cell r="G47">
            <v>438.85</v>
          </cell>
          <cell r="H47">
            <v>439.2</v>
          </cell>
          <cell r="I47">
            <v>439.2</v>
          </cell>
        </row>
        <row r="48">
          <cell r="C48" t="str">
            <v>8185A3A</v>
          </cell>
          <cell r="D48" t="str">
            <v>IIPC</v>
          </cell>
          <cell r="E48" t="str">
            <v>ASEAN</v>
          </cell>
          <cell r="F48" t="str">
            <v>P4 2.4Ghz, 256MB, 40GB 72, 48X CD, XP-Pro</v>
          </cell>
          <cell r="G48">
            <v>410.26</v>
          </cell>
          <cell r="H48">
            <v>410.62</v>
          </cell>
          <cell r="I48">
            <v>410.62</v>
          </cell>
        </row>
        <row r="49">
          <cell r="C49" t="str">
            <v>8185A4A</v>
          </cell>
          <cell r="D49" t="str">
            <v>IIPC</v>
          </cell>
          <cell r="E49" t="str">
            <v>ASEAN</v>
          </cell>
          <cell r="F49" t="str">
            <v>NWD 2.4Ghz, 256MB, 40GB 72, 48X CD, XP-Pro</v>
          </cell>
          <cell r="G49">
            <v>413.86</v>
          </cell>
          <cell r="H49">
            <v>414.21</v>
          </cell>
          <cell r="I49">
            <v>414.21</v>
          </cell>
        </row>
        <row r="50">
          <cell r="C50" t="str">
            <v>8185A6A</v>
          </cell>
          <cell r="D50" t="str">
            <v>IIPC</v>
          </cell>
          <cell r="E50" t="str">
            <v>ASEAN</v>
          </cell>
          <cell r="F50" t="str">
            <v>NWD 2.4Ghz, 256MB, 40GB 72, 48X CD, XP-Pro</v>
          </cell>
          <cell r="G50">
            <v>417.86</v>
          </cell>
          <cell r="H50">
            <v>418.21</v>
          </cell>
          <cell r="I50">
            <v>418.21</v>
          </cell>
        </row>
        <row r="51">
          <cell r="C51" t="str">
            <v>8185B1A</v>
          </cell>
          <cell r="D51" t="str">
            <v>IIPC</v>
          </cell>
          <cell r="E51" t="str">
            <v>ASEAN</v>
          </cell>
          <cell r="F51" t="str">
            <v>NWD 2.53Ghz, 256MB, 40GB 72, 48X CD, XP-Pro</v>
          </cell>
          <cell r="G51">
            <v>394.13</v>
          </cell>
          <cell r="H51">
            <v>394.48</v>
          </cell>
          <cell r="I51">
            <v>394.48</v>
          </cell>
        </row>
        <row r="52">
          <cell r="C52" t="str">
            <v>8185D7A</v>
          </cell>
          <cell r="D52" t="str">
            <v>IIPC</v>
          </cell>
          <cell r="E52" t="str">
            <v>ASEAN</v>
          </cell>
          <cell r="F52" t="str">
            <v>NWD 2.66Ghz, 256MB, 40GB 72, 48X CD, XP-Pro</v>
          </cell>
          <cell r="G52">
            <v>410.35</v>
          </cell>
          <cell r="H52">
            <v>410.71</v>
          </cell>
          <cell r="I52">
            <v>410.71</v>
          </cell>
        </row>
        <row r="53">
          <cell r="C53" t="str">
            <v>8185D7T</v>
          </cell>
          <cell r="D53" t="str">
            <v>IIPC</v>
          </cell>
          <cell r="E53" t="str">
            <v>ASEAN</v>
          </cell>
          <cell r="F53" t="str">
            <v>NWD 2.66Ghz, 256MB, 40GB 72, 48X CD, XP-Pro</v>
          </cell>
          <cell r="G53">
            <v>410.35</v>
          </cell>
          <cell r="H53">
            <v>410.71</v>
          </cell>
          <cell r="I53">
            <v>410.71</v>
          </cell>
        </row>
        <row r="54">
          <cell r="C54" t="str">
            <v>8185E9A</v>
          </cell>
          <cell r="D54" t="str">
            <v>IIPC</v>
          </cell>
          <cell r="E54" t="str">
            <v>ASEAN</v>
          </cell>
          <cell r="F54" t="str">
            <v>NWD 2.8Ghz, 256MB, 40GB 72, 48XCDROM, XP-P</v>
          </cell>
          <cell r="G54">
            <v>410.57</v>
          </cell>
          <cell r="H54">
            <v>410.92</v>
          </cell>
          <cell r="I54">
            <v>410.92</v>
          </cell>
        </row>
        <row r="55">
          <cell r="C55" t="str">
            <v>8185F3A</v>
          </cell>
          <cell r="D55" t="str">
            <v>IIPC</v>
          </cell>
          <cell r="E55" t="str">
            <v>ASEAN</v>
          </cell>
          <cell r="F55" t="str">
            <v>NWD 3.0Ghz, 512MB, 80GB 72, DVD, XP-Pro</v>
          </cell>
          <cell r="G55">
            <v>451.23</v>
          </cell>
          <cell r="H55">
            <v>451.93</v>
          </cell>
          <cell r="I55">
            <v>451.93</v>
          </cell>
        </row>
        <row r="56">
          <cell r="C56" t="str">
            <v>8186B1A</v>
          </cell>
          <cell r="D56" t="str">
            <v>IIPC</v>
          </cell>
          <cell r="E56" t="str">
            <v>ASEAN</v>
          </cell>
          <cell r="F56" t="str">
            <v>NWD 2.53Ghz, 256MB, 40GB 72, 48X CD, XP-Pro</v>
          </cell>
          <cell r="G56">
            <v>394.91</v>
          </cell>
          <cell r="H56">
            <v>395.26</v>
          </cell>
          <cell r="I56">
            <v>395.26</v>
          </cell>
        </row>
        <row r="57">
          <cell r="C57" t="str">
            <v>8186D1A</v>
          </cell>
          <cell r="D57" t="str">
            <v>IIPC</v>
          </cell>
          <cell r="E57" t="str">
            <v>ASEAN</v>
          </cell>
          <cell r="F57" t="str">
            <v>NWD 2.60Ghz, 256MB, 40GB 72, 48X CD, XP-Pro</v>
          </cell>
          <cell r="G57">
            <v>410.35</v>
          </cell>
          <cell r="H57">
            <v>410.71</v>
          </cell>
          <cell r="I57">
            <v>410.71</v>
          </cell>
        </row>
        <row r="58">
          <cell r="C58" t="str">
            <v>8187A1A</v>
          </cell>
          <cell r="D58" t="str">
            <v>IIPC</v>
          </cell>
          <cell r="E58" t="str">
            <v>ASEAN</v>
          </cell>
          <cell r="F58" t="str">
            <v>NWD 2.4Ghz, 256MB, 40GB 72, 48X CD, XP-Pro</v>
          </cell>
          <cell r="G58">
            <v>388.47</v>
          </cell>
          <cell r="H58">
            <v>388.82</v>
          </cell>
          <cell r="I58">
            <v>388.82</v>
          </cell>
        </row>
        <row r="59">
          <cell r="C59" t="str">
            <v>8187A4A</v>
          </cell>
          <cell r="D59" t="str">
            <v>IIPC</v>
          </cell>
          <cell r="E59" t="str">
            <v>ASEAN</v>
          </cell>
          <cell r="F59" t="str">
            <v>NWD 2.4Ghz800, 256MB, 40GB 72, 48X CD, XP-H</v>
          </cell>
          <cell r="G59">
            <v>403.92</v>
          </cell>
          <cell r="H59">
            <v>404.27</v>
          </cell>
          <cell r="I59">
            <v>404.27</v>
          </cell>
        </row>
        <row r="60">
          <cell r="C60" t="str">
            <v>8187A5A</v>
          </cell>
          <cell r="D60" t="str">
            <v>IIPC</v>
          </cell>
          <cell r="E60" t="str">
            <v>ASEAN</v>
          </cell>
          <cell r="F60" t="str">
            <v>NWD 2.4Ghz800, 256MB, 40GB 72, 48X CD, XP-P</v>
          </cell>
          <cell r="G60">
            <v>412.41</v>
          </cell>
          <cell r="H60">
            <v>412.76</v>
          </cell>
          <cell r="I60">
            <v>412.76</v>
          </cell>
        </row>
        <row r="61">
          <cell r="C61" t="str">
            <v>8187A6A</v>
          </cell>
          <cell r="D61" t="str">
            <v>IIPC</v>
          </cell>
          <cell r="E61" t="str">
            <v>ASEAN</v>
          </cell>
          <cell r="F61" t="str">
            <v>NWD 2.4Ghz800, 256MB, 40GB 72, 48XCD, XP-P</v>
          </cell>
          <cell r="G61">
            <v>403.92</v>
          </cell>
          <cell r="H61">
            <v>404.27</v>
          </cell>
          <cell r="I61">
            <v>404.27</v>
          </cell>
        </row>
        <row r="62">
          <cell r="C62" t="str">
            <v>8187A7A</v>
          </cell>
          <cell r="D62" t="str">
            <v>IIPC</v>
          </cell>
          <cell r="E62" t="str">
            <v>ASEAN</v>
          </cell>
          <cell r="F62" t="str">
            <v>NWD 2.4Ghz800, 256MB, 40GB 72, 48XCDROM, WIN2K</v>
          </cell>
          <cell r="G62">
            <v>403.92</v>
          </cell>
          <cell r="H62">
            <v>404.27</v>
          </cell>
          <cell r="I62">
            <v>404.27</v>
          </cell>
        </row>
        <row r="63">
          <cell r="C63" t="str">
            <v>8187A8A</v>
          </cell>
          <cell r="D63" t="str">
            <v>IIPC</v>
          </cell>
          <cell r="E63" t="str">
            <v>ASEAN</v>
          </cell>
          <cell r="F63" t="str">
            <v>NWD 2.4Ghz800, 256MB, 40GB 72, 48X CD, XP-H</v>
          </cell>
          <cell r="G63">
            <v>413.01</v>
          </cell>
          <cell r="H63">
            <v>413.36</v>
          </cell>
          <cell r="I63">
            <v>413.36</v>
          </cell>
        </row>
        <row r="64">
          <cell r="C64" t="str">
            <v>8187A8T</v>
          </cell>
          <cell r="D64" t="str">
            <v>IIPC</v>
          </cell>
          <cell r="E64" t="str">
            <v>ASEAN</v>
          </cell>
          <cell r="F64" t="str">
            <v>NWD 2.4Ghz800, 256MB, 40GB 72, 48X CD, XP-H</v>
          </cell>
          <cell r="G64">
            <v>413.01</v>
          </cell>
          <cell r="H64">
            <v>413.36</v>
          </cell>
          <cell r="I64">
            <v>413.36</v>
          </cell>
        </row>
        <row r="65">
          <cell r="C65" t="str">
            <v>8187D1A</v>
          </cell>
          <cell r="D65" t="str">
            <v>IIPC</v>
          </cell>
          <cell r="E65" t="str">
            <v>ASEAN</v>
          </cell>
          <cell r="F65" t="str">
            <v>NWD 2.66Ghz, 256MB, 40GB 72, 48X CD, XP-Pro</v>
          </cell>
          <cell r="G65">
            <v>388.25</v>
          </cell>
          <cell r="H65">
            <v>388.6</v>
          </cell>
          <cell r="I65">
            <v>388.6</v>
          </cell>
        </row>
        <row r="66">
          <cell r="C66" t="str">
            <v>8187D1T</v>
          </cell>
          <cell r="D66" t="str">
            <v>IIPC</v>
          </cell>
          <cell r="E66" t="str">
            <v>ASEAN</v>
          </cell>
          <cell r="F66" t="str">
            <v>NWD 2.66Ghz, 256MB, 40GB 72, 48X CD, XP-Pro</v>
          </cell>
          <cell r="G66">
            <v>388.25</v>
          </cell>
          <cell r="H66">
            <v>388.6</v>
          </cell>
          <cell r="I66">
            <v>388.6</v>
          </cell>
        </row>
        <row r="67">
          <cell r="C67" t="str">
            <v>8187D2A</v>
          </cell>
          <cell r="D67" t="str">
            <v>IIPC</v>
          </cell>
          <cell r="E67" t="str">
            <v>ASEAN</v>
          </cell>
          <cell r="F67" t="str">
            <v>NWD 2.66Ghz533, 256MB*2, 40GB 72, 48XCDROM, XP-P</v>
          </cell>
          <cell r="G67">
            <v>409.1</v>
          </cell>
          <cell r="H67">
            <v>409.8</v>
          </cell>
          <cell r="I67">
            <v>409.8</v>
          </cell>
        </row>
        <row r="68">
          <cell r="C68" t="str">
            <v>8187DFA</v>
          </cell>
          <cell r="D68" t="str">
            <v>IIPC</v>
          </cell>
          <cell r="E68" t="str">
            <v>ASEAN</v>
          </cell>
          <cell r="F68" t="str">
            <v>NWD 2.6Ghz, 256MB, 40GB 72, 48X CD, XP-Pro</v>
          </cell>
          <cell r="G68">
            <v>403.7</v>
          </cell>
          <cell r="H68">
            <v>404.05</v>
          </cell>
          <cell r="I68">
            <v>404.05</v>
          </cell>
        </row>
        <row r="69">
          <cell r="C69" t="str">
            <v>8187DFT</v>
          </cell>
          <cell r="D69" t="str">
            <v>IIPC</v>
          </cell>
          <cell r="E69" t="str">
            <v>ASEAN</v>
          </cell>
          <cell r="F69" t="str">
            <v>NWD 2.6Ghz, 256MB, 40GB 72, 48X CD, XP-Pro</v>
          </cell>
          <cell r="G69">
            <v>403.7</v>
          </cell>
          <cell r="H69">
            <v>404.05</v>
          </cell>
          <cell r="I69">
            <v>404.05</v>
          </cell>
        </row>
        <row r="70">
          <cell r="C70" t="str">
            <v>8187E3A</v>
          </cell>
          <cell r="D70" t="str">
            <v>IIPC</v>
          </cell>
          <cell r="E70" t="str">
            <v>ASEAN</v>
          </cell>
          <cell r="F70" t="str">
            <v>NWD 2.8Ghz533, 512MB, 40GB 72, 16XDVD, XP-P</v>
          </cell>
          <cell r="G70">
            <v>417.82</v>
          </cell>
          <cell r="H70">
            <v>418.52</v>
          </cell>
          <cell r="I70">
            <v>418.52</v>
          </cell>
        </row>
        <row r="71">
          <cell r="C71" t="str">
            <v>8187E6A</v>
          </cell>
          <cell r="D71" t="str">
            <v>IIPC</v>
          </cell>
          <cell r="E71" t="str">
            <v>ASEAN</v>
          </cell>
          <cell r="F71" t="str">
            <v>NWD 2.8Ghz800, 256MB, 40GB 72, 48X CD, XP-Pro</v>
          </cell>
          <cell r="G71">
            <v>407.3</v>
          </cell>
          <cell r="H71">
            <v>407.65</v>
          </cell>
          <cell r="I71">
            <v>407.65</v>
          </cell>
        </row>
        <row r="72">
          <cell r="C72" t="str">
            <v>8187E6T</v>
          </cell>
          <cell r="D72" t="str">
            <v>IIPC</v>
          </cell>
          <cell r="E72" t="str">
            <v>ASEAN</v>
          </cell>
          <cell r="F72" t="str">
            <v>NWD 2.8Ghz800, 256MB, 40GB 72, 48X CD, XP-Pro</v>
          </cell>
          <cell r="G72">
            <v>407.3</v>
          </cell>
          <cell r="H72">
            <v>407.65</v>
          </cell>
          <cell r="I72">
            <v>407.65</v>
          </cell>
        </row>
        <row r="73">
          <cell r="C73" t="str">
            <v>8187E7A</v>
          </cell>
          <cell r="D73" t="str">
            <v>IIPC</v>
          </cell>
          <cell r="E73" t="str">
            <v>ASEAN</v>
          </cell>
          <cell r="F73" t="str">
            <v>NWD 2.8Ghz800, 256MB, 40GB 72, 16XDVD, XP-Pro</v>
          </cell>
          <cell r="G73">
            <v>407.82</v>
          </cell>
          <cell r="H73">
            <v>408.17</v>
          </cell>
          <cell r="I73">
            <v>408.17</v>
          </cell>
        </row>
        <row r="74">
          <cell r="C74" t="str">
            <v>8187E9A</v>
          </cell>
          <cell r="D74" t="str">
            <v>IIPC</v>
          </cell>
          <cell r="E74" t="str">
            <v>ASEAN</v>
          </cell>
          <cell r="F74" t="str">
            <v>NWD 2.8Ghz800, 256MBX2, 40GB 72, 16XDVD, XP-Pro</v>
          </cell>
          <cell r="G74">
            <v>438.54</v>
          </cell>
          <cell r="H74">
            <v>439.24</v>
          </cell>
          <cell r="I74">
            <v>439.24</v>
          </cell>
        </row>
        <row r="75">
          <cell r="C75" t="str">
            <v>8187EFA</v>
          </cell>
          <cell r="D75" t="str">
            <v>IIPC</v>
          </cell>
          <cell r="E75" t="str">
            <v>ASEAN</v>
          </cell>
          <cell r="F75" t="str">
            <v>NWD 2.8Ghz800, 256MB, 40GB 72, 48X CD, XP-P</v>
          </cell>
          <cell r="G75">
            <v>406.52</v>
          </cell>
          <cell r="H75">
            <v>406.87</v>
          </cell>
          <cell r="I75">
            <v>406.87</v>
          </cell>
        </row>
        <row r="76">
          <cell r="C76" t="str">
            <v>8187F4A</v>
          </cell>
          <cell r="D76" t="str">
            <v>IIPC</v>
          </cell>
          <cell r="E76" t="str">
            <v>ASEAN</v>
          </cell>
          <cell r="F76" t="str">
            <v>P4 3.0G/800, 2*256MB, 40GB 72, 16XDVD, XP-Pro, Giga,</v>
          </cell>
          <cell r="G76">
            <v>438.76</v>
          </cell>
          <cell r="H76">
            <v>439.46</v>
          </cell>
          <cell r="I76">
            <v>439.46</v>
          </cell>
        </row>
        <row r="77">
          <cell r="C77" t="str">
            <v>8187F4T</v>
          </cell>
          <cell r="D77" t="str">
            <v>IIPC</v>
          </cell>
          <cell r="E77" t="str">
            <v>ASEAN</v>
          </cell>
          <cell r="F77" t="str">
            <v>NWD 3.0Ghz, 256MBx2, 40GB 72, 16X DVD, XP-Pro, Giga,</v>
          </cell>
          <cell r="G77">
            <v>438.76</v>
          </cell>
          <cell r="H77">
            <v>439.46</v>
          </cell>
          <cell r="I77">
            <v>439.46</v>
          </cell>
        </row>
        <row r="78">
          <cell r="C78" t="str">
            <v>8187F6A</v>
          </cell>
          <cell r="D78" t="str">
            <v>IIPC</v>
          </cell>
          <cell r="E78" t="str">
            <v>ASEAN</v>
          </cell>
          <cell r="F78" t="str">
            <v>NWD 3.0Ghz800, 512MB, 80GB 72, DVD, XP-P, POV</v>
          </cell>
          <cell r="G78">
            <v>440.44</v>
          </cell>
          <cell r="H78">
            <v>441.14</v>
          </cell>
          <cell r="I78">
            <v>441.14</v>
          </cell>
        </row>
        <row r="79">
          <cell r="C79" t="str">
            <v>8187QZA</v>
          </cell>
          <cell r="D79" t="str">
            <v>IIPC</v>
          </cell>
          <cell r="E79" t="str">
            <v>ASEAN</v>
          </cell>
          <cell r="F79" t="str">
            <v>P4 2.8Ghz/533, 256MB, 40GB 72, 48X CD, XP-Pro</v>
          </cell>
          <cell r="G79">
            <v>389.76</v>
          </cell>
          <cell r="H79">
            <v>390.11</v>
          </cell>
          <cell r="I79">
            <v>390.11</v>
          </cell>
        </row>
        <row r="80">
          <cell r="C80" t="str">
            <v>8187R6A</v>
          </cell>
          <cell r="D80" t="str">
            <v>IIPC</v>
          </cell>
          <cell r="E80" t="str">
            <v>ASEAN</v>
          </cell>
          <cell r="F80" t="str">
            <v>P4 3.0G/800, 256MBX2, 80GB, COMBO, XP-Pro</v>
          </cell>
          <cell r="G80">
            <v>447.61</v>
          </cell>
          <cell r="H80">
            <v>448.31</v>
          </cell>
          <cell r="I80">
            <v>448.31</v>
          </cell>
        </row>
        <row r="81">
          <cell r="C81" t="str">
            <v>8187UPT</v>
          </cell>
          <cell r="D81" t="str">
            <v>IIPC</v>
          </cell>
          <cell r="E81" t="str">
            <v>ASEAN</v>
          </cell>
          <cell r="F81" t="str">
            <v>P4 3.0Ghz/800, 256MB, 80GB, 48X CD, XP-Pro</v>
          </cell>
          <cell r="G81">
            <v>411.75</v>
          </cell>
          <cell r="H81">
            <v>412.11</v>
          </cell>
          <cell r="I81">
            <v>412.11</v>
          </cell>
        </row>
        <row r="82">
          <cell r="C82" t="str">
            <v>8188D1A</v>
          </cell>
          <cell r="D82" t="str">
            <v>IIPC</v>
          </cell>
          <cell r="E82" t="str">
            <v>ASEAN</v>
          </cell>
          <cell r="F82" t="str">
            <v>NWD 2.66Ghz, 256MB, 40GB 72, 48X CD, XP-Pro</v>
          </cell>
          <cell r="G82">
            <v>389.12</v>
          </cell>
          <cell r="H82">
            <v>389.47</v>
          </cell>
          <cell r="I82">
            <v>389.47</v>
          </cell>
        </row>
        <row r="83">
          <cell r="C83" t="str">
            <v>8188EJA</v>
          </cell>
          <cell r="D83" t="str">
            <v>IIPC</v>
          </cell>
          <cell r="E83" t="str">
            <v>ASEAN</v>
          </cell>
          <cell r="F83" t="str">
            <v>NWD 2.8Ghz, 512MB, 40GB 72, 48XCD, XP-Pro</v>
          </cell>
          <cell r="G83">
            <v>428.92</v>
          </cell>
          <cell r="H83">
            <v>429.63</v>
          </cell>
          <cell r="I83">
            <v>429.63</v>
          </cell>
        </row>
        <row r="84">
          <cell r="C84" t="str">
            <v>8188F1A</v>
          </cell>
          <cell r="D84" t="str">
            <v>IIPC</v>
          </cell>
          <cell r="E84" t="str">
            <v>ASEAN</v>
          </cell>
          <cell r="F84" t="str">
            <v>NWD 3.0Ghz, 256*2MB, 40GB 72, 16XDVD, XP-Pro</v>
          </cell>
          <cell r="G84">
            <v>441.92</v>
          </cell>
          <cell r="H84">
            <v>442.62</v>
          </cell>
          <cell r="I84">
            <v>442.62</v>
          </cell>
        </row>
        <row r="85">
          <cell r="C85" t="str">
            <v>8188QAQ</v>
          </cell>
          <cell r="D85" t="str">
            <v>IIPC</v>
          </cell>
          <cell r="E85" t="str">
            <v>ASEAN</v>
          </cell>
          <cell r="F85" t="str">
            <v>P4 2.8Ghz/400, 512MBX2, 80GB, CDRW, XP-Pro, GV</v>
          </cell>
          <cell r="G85">
            <v>468.6</v>
          </cell>
          <cell r="H85">
            <v>470.01</v>
          </cell>
          <cell r="I85">
            <v>470.01</v>
          </cell>
        </row>
        <row r="86">
          <cell r="C86" t="str">
            <v>8189A4A</v>
          </cell>
          <cell r="D86" t="str">
            <v>IIPC</v>
          </cell>
          <cell r="E86" t="str">
            <v>ASEAN</v>
          </cell>
          <cell r="F86" t="str">
            <v>NWD 2.4Ghz800, 256MB, 40GB 72, 48X CD, XP-Pro</v>
          </cell>
          <cell r="G86">
            <v>408.6</v>
          </cell>
          <cell r="H86">
            <v>408.95</v>
          </cell>
          <cell r="I86">
            <v>408.95</v>
          </cell>
        </row>
        <row r="87">
          <cell r="C87" t="str">
            <v>8189A5A</v>
          </cell>
          <cell r="D87" t="str">
            <v>IIPC</v>
          </cell>
          <cell r="E87" t="str">
            <v>ASEAN</v>
          </cell>
          <cell r="F87" t="str">
            <v>NWD 2.4Ghz, 256MB, 40GB 72, 48XCDROM, XP-P</v>
          </cell>
          <cell r="G87">
            <v>410.2</v>
          </cell>
          <cell r="H87">
            <v>410.56</v>
          </cell>
          <cell r="I87">
            <v>410.56</v>
          </cell>
        </row>
        <row r="88">
          <cell r="C88" t="str">
            <v>8189E1A</v>
          </cell>
          <cell r="D88" t="str">
            <v>IIPC</v>
          </cell>
          <cell r="E88" t="str">
            <v>ASEAN</v>
          </cell>
          <cell r="F88" t="str">
            <v>NWD 2.8Ghz, 256MB, 40GB 72, 48X CD, XP-Pro</v>
          </cell>
          <cell r="G88">
            <v>388.09</v>
          </cell>
          <cell r="H88">
            <v>388.44</v>
          </cell>
          <cell r="I88">
            <v>388.44</v>
          </cell>
        </row>
        <row r="89">
          <cell r="C89" t="str">
            <v>8189E6A</v>
          </cell>
          <cell r="D89" t="str">
            <v>IIPC</v>
          </cell>
          <cell r="E89" t="str">
            <v>ASEAN</v>
          </cell>
          <cell r="F89" t="str">
            <v>NWD 2.8Ghz, 256MB, 40GB 72, 48X CD, XP-Pro</v>
          </cell>
          <cell r="G89">
            <v>409.48</v>
          </cell>
          <cell r="H89">
            <v>409.83</v>
          </cell>
          <cell r="I89">
            <v>409.83</v>
          </cell>
        </row>
        <row r="90">
          <cell r="C90" t="str">
            <v>8189F4A</v>
          </cell>
          <cell r="D90" t="str">
            <v>IIPC</v>
          </cell>
          <cell r="E90" t="str">
            <v>ASEAN</v>
          </cell>
          <cell r="F90" t="str">
            <v>NWD 3.0Ghz, 512MB, 80GB 72, DVD, XP-Pro, POV</v>
          </cell>
          <cell r="G90">
            <v>443.42</v>
          </cell>
          <cell r="H90">
            <v>444.12</v>
          </cell>
          <cell r="I90">
            <v>444.12</v>
          </cell>
        </row>
        <row r="91">
          <cell r="C91" t="str">
            <v>8189F7A</v>
          </cell>
          <cell r="D91" t="str">
            <v>IIPC</v>
          </cell>
          <cell r="E91" t="str">
            <v>ASEAN</v>
          </cell>
          <cell r="F91" t="str">
            <v>NWD 3.0Ghz, 512MB, 80GB 72, DVD, XP-Pro, POV</v>
          </cell>
          <cell r="G91">
            <v>447.02</v>
          </cell>
          <cell r="H91">
            <v>447.72</v>
          </cell>
          <cell r="I91">
            <v>447.72</v>
          </cell>
        </row>
        <row r="92">
          <cell r="C92" t="str">
            <v>8189G4A</v>
          </cell>
          <cell r="D92" t="str">
            <v>IIPC</v>
          </cell>
          <cell r="E92" t="str">
            <v>ASEAN</v>
          </cell>
          <cell r="F92" t="str">
            <v>NWD 3.2Ghz, 256MB, 40GB,48XCD, XP-Pro,</v>
          </cell>
          <cell r="G92">
            <v>440.12</v>
          </cell>
          <cell r="H92">
            <v>440.47</v>
          </cell>
          <cell r="I92">
            <v>440.47</v>
          </cell>
        </row>
        <row r="93">
          <cell r="C93" t="str">
            <v>8190E1A</v>
          </cell>
          <cell r="D93" t="str">
            <v>IIPC</v>
          </cell>
          <cell r="E93" t="str">
            <v>ASEAN</v>
          </cell>
          <cell r="F93" t="str">
            <v>NWD 2.8Ghz, 256MB, 40GB 72, 48X CD, XP-Pro</v>
          </cell>
          <cell r="G93">
            <v>390.94</v>
          </cell>
          <cell r="H93">
            <v>391.29</v>
          </cell>
          <cell r="I93">
            <v>391.29</v>
          </cell>
        </row>
        <row r="94">
          <cell r="C94" t="str">
            <v>8190E1T</v>
          </cell>
          <cell r="D94" t="str">
            <v>IIPC</v>
          </cell>
          <cell r="E94" t="str">
            <v>ASEAN</v>
          </cell>
          <cell r="F94" t="str">
            <v>NWD 2.8Ghz, 256MB, 40GB 72, 48X CD, XP-Pro</v>
          </cell>
          <cell r="G94">
            <v>390.94</v>
          </cell>
          <cell r="H94">
            <v>391.29</v>
          </cell>
          <cell r="I94">
            <v>391.29</v>
          </cell>
        </row>
        <row r="95">
          <cell r="C95" t="str">
            <v>81712WA</v>
          </cell>
          <cell r="D95" t="str">
            <v>IIPC</v>
          </cell>
          <cell r="E95" t="str">
            <v>ASEAN</v>
          </cell>
          <cell r="F95" t="str">
            <v>SFF, P4 Pres 3.0/531, 256MB, 80GB, FDD, CDROM, XPP</v>
          </cell>
          <cell r="G95">
            <v>423.29</v>
          </cell>
          <cell r="H95">
            <v>423.07</v>
          </cell>
          <cell r="I95">
            <v>423.29</v>
          </cell>
        </row>
        <row r="96">
          <cell r="C96" t="str">
            <v>81714XA</v>
          </cell>
          <cell r="D96" t="str">
            <v>IIPC</v>
          </cell>
          <cell r="E96" t="str">
            <v>ASEAN</v>
          </cell>
          <cell r="F96" t="str">
            <v>SFF, P4 3.2GHz/541, 40GB, 512MB, FDD, CDROM, XPP</v>
          </cell>
          <cell r="G96">
            <v>468.7</v>
          </cell>
          <cell r="H96">
            <v>468.9</v>
          </cell>
          <cell r="I96">
            <v>468.9</v>
          </cell>
        </row>
        <row r="97">
          <cell r="C97" t="str">
            <v>817158A</v>
          </cell>
          <cell r="D97" t="str">
            <v>IIPC</v>
          </cell>
          <cell r="E97" t="str">
            <v>ASEAN</v>
          </cell>
          <cell r="F97" t="str">
            <v>SFF, P4 3.0GHz/531, 40GB, 512MB, FDD, DVD, XPP</v>
          </cell>
          <cell r="G97">
            <v>445</v>
          </cell>
          <cell r="H97">
            <v>445.2</v>
          </cell>
          <cell r="I97">
            <v>445.2</v>
          </cell>
        </row>
        <row r="98">
          <cell r="C98" t="str">
            <v>81716AA</v>
          </cell>
          <cell r="D98" t="str">
            <v>IIPC</v>
          </cell>
          <cell r="E98" t="str">
            <v>ASEAN</v>
          </cell>
          <cell r="F98" t="str">
            <v>SFF, P4 3.2GHz/541, 80GB, 512MB, FDD, DVD, XPP</v>
          </cell>
          <cell r="G98">
            <v>483</v>
          </cell>
          <cell r="H98">
            <v>483.13</v>
          </cell>
          <cell r="I98">
            <v>483.13</v>
          </cell>
        </row>
        <row r="99">
          <cell r="C99" t="str">
            <v>8171B5A</v>
          </cell>
          <cell r="D99" t="str">
            <v>IIPC</v>
          </cell>
          <cell r="E99" t="str">
            <v>ASEAN</v>
          </cell>
          <cell r="F99" t="str">
            <v>SFF P4 Pres 3.0/800Ghz, 512MB, 40GB, FDD, 48X CD, XP-Pro</v>
          </cell>
          <cell r="G99">
            <v>476.45</v>
          </cell>
          <cell r="H99">
            <v>450.94</v>
          </cell>
          <cell r="I99">
            <v>476.45</v>
          </cell>
        </row>
        <row r="100">
          <cell r="C100" t="str">
            <v>8171B5T</v>
          </cell>
          <cell r="D100" t="str">
            <v>IIPC</v>
          </cell>
          <cell r="E100" t="str">
            <v>ASEAN</v>
          </cell>
          <cell r="F100" t="str">
            <v>SFF P4 Pres 3.0/800Ghz, 512MB, 40GB, 48X CD, Giga, XP-Pro</v>
          </cell>
          <cell r="G100">
            <v>476.45</v>
          </cell>
          <cell r="H100">
            <v>450.94</v>
          </cell>
          <cell r="I100">
            <v>476.45</v>
          </cell>
        </row>
        <row r="101">
          <cell r="C101" t="str">
            <v>8171B6A</v>
          </cell>
          <cell r="D101" t="str">
            <v>IIPC</v>
          </cell>
          <cell r="E101" t="str">
            <v>ASEAN</v>
          </cell>
          <cell r="F101" t="str">
            <v>SFF P4 Pres 3.0/800Ghz, 512MB, 40GB, 48X CD, Giga, XP-Pro</v>
          </cell>
          <cell r="G101">
            <v>493.32</v>
          </cell>
          <cell r="H101">
            <v>467.75</v>
          </cell>
          <cell r="I101">
            <v>493.32</v>
          </cell>
        </row>
        <row r="102">
          <cell r="C102" t="str">
            <v>8171B6T</v>
          </cell>
          <cell r="D102" t="str">
            <v>IIPC</v>
          </cell>
          <cell r="E102" t="str">
            <v>ASEAN</v>
          </cell>
          <cell r="F102" t="str">
            <v>SFF P4 Pres 3.0/800Ghz, 512MB, 80GB, 48X CD, Giga, XP-Pro</v>
          </cell>
          <cell r="G102">
            <v>493.32</v>
          </cell>
          <cell r="H102">
            <v>467.75</v>
          </cell>
          <cell r="I102">
            <v>493.32</v>
          </cell>
        </row>
        <row r="103">
          <cell r="C103" t="str">
            <v>8171BJA</v>
          </cell>
          <cell r="D103" t="str">
            <v>IIPC</v>
          </cell>
          <cell r="E103" t="str">
            <v>ASEAN</v>
          </cell>
          <cell r="F103" t="str">
            <v>SFF, P4 3.0GHz/630, 256MB, 80GB, FDD, CDROM, XP-Pro</v>
          </cell>
          <cell r="G103">
            <v>454.59</v>
          </cell>
          <cell r="H103">
            <v>428.43</v>
          </cell>
          <cell r="I103">
            <v>454.59</v>
          </cell>
        </row>
        <row r="104">
          <cell r="C104" t="str">
            <v>8171BMA</v>
          </cell>
          <cell r="D104" t="str">
            <v>IIPC</v>
          </cell>
          <cell r="E104" t="str">
            <v>ASEAN</v>
          </cell>
          <cell r="F104" t="str">
            <v>SFF, P4 3.0GHz/630, 512MB, 40GB, FDD, CDROM, XP-Pro</v>
          </cell>
          <cell r="G104">
            <v>470.45</v>
          </cell>
          <cell r="H104">
            <v>444.71</v>
          </cell>
          <cell r="I104">
            <v>470.45</v>
          </cell>
        </row>
        <row r="105">
          <cell r="C105" t="str">
            <v>8171D7A</v>
          </cell>
          <cell r="D105" t="str">
            <v>IIPC</v>
          </cell>
          <cell r="E105" t="str">
            <v>ASEAN</v>
          </cell>
          <cell r="F105" t="str">
            <v>SFF P4 Pent 3.2/800Ghz, 512MB, 40GB, 48X CD, Giga, XP-Pro</v>
          </cell>
          <cell r="G105">
            <v>510.49</v>
          </cell>
          <cell r="H105">
            <v>481.86</v>
          </cell>
          <cell r="I105">
            <v>510.49</v>
          </cell>
        </row>
        <row r="106">
          <cell r="C106" t="str">
            <v>8171D7T</v>
          </cell>
          <cell r="D106" t="str">
            <v>IIPC</v>
          </cell>
          <cell r="E106" t="str">
            <v>ASEAN</v>
          </cell>
          <cell r="F106" t="str">
            <v>SFF P4 Pent 3.2/800Ghz, 512MB, 40GB, 48X CD, Giga, XP-Pro</v>
          </cell>
          <cell r="G106">
            <v>510.49</v>
          </cell>
          <cell r="H106">
            <v>481.86</v>
          </cell>
          <cell r="I106">
            <v>510.49</v>
          </cell>
        </row>
        <row r="107">
          <cell r="C107" t="str">
            <v>8171D8A</v>
          </cell>
          <cell r="D107" t="str">
            <v>IIPC</v>
          </cell>
          <cell r="E107" t="str">
            <v>ASEAN</v>
          </cell>
          <cell r="F107" t="str">
            <v>SFF P4 Pent 3.2/800Ghz, 512MB, 40GB, 48X CD, Giga, XP-Pro</v>
          </cell>
          <cell r="G107">
            <v>527.37</v>
          </cell>
          <cell r="H107">
            <v>498.67</v>
          </cell>
          <cell r="I107">
            <v>527.37</v>
          </cell>
        </row>
        <row r="108">
          <cell r="C108" t="str">
            <v>8171D8T</v>
          </cell>
          <cell r="D108" t="str">
            <v>IIPC</v>
          </cell>
          <cell r="E108" t="str">
            <v>ASEAN</v>
          </cell>
          <cell r="F108" t="str">
            <v>SFF P4 Pent 3.2/800Ghz, 512MB, 80GB, 48X CD, Giga, XP-Pro</v>
          </cell>
          <cell r="G108">
            <v>527.37</v>
          </cell>
          <cell r="H108">
            <v>498.67</v>
          </cell>
          <cell r="I108">
            <v>527.37</v>
          </cell>
        </row>
        <row r="109">
          <cell r="C109" t="str">
            <v>8171DHA</v>
          </cell>
          <cell r="D109" t="str">
            <v>IIPC</v>
          </cell>
          <cell r="E109" t="str">
            <v>ASEAN</v>
          </cell>
          <cell r="F109" t="str">
            <v>SFF, P4 3.2GHz/640, 512MB, 80GB, FDD, Combo, XP-Pro</v>
          </cell>
          <cell r="G109">
            <v>528</v>
          </cell>
          <cell r="H109">
            <v>499.07</v>
          </cell>
          <cell r="I109">
            <v>528</v>
          </cell>
        </row>
        <row r="110">
          <cell r="C110" t="str">
            <v>817234A</v>
          </cell>
          <cell r="D110" t="str">
            <v>IIPC</v>
          </cell>
          <cell r="E110" t="str">
            <v>ASEAN</v>
          </cell>
          <cell r="F110" t="str">
            <v>SFF Pres 3.0, 512MB, 40GB, 16xDVD, FDD, XPP</v>
          </cell>
          <cell r="G110">
            <v>452.73</v>
          </cell>
          <cell r="H110">
            <v>453.16</v>
          </cell>
          <cell r="I110">
            <v>453.16</v>
          </cell>
        </row>
        <row r="111">
          <cell r="C111" t="str">
            <v>817236A</v>
          </cell>
          <cell r="D111" t="str">
            <v>IIPC</v>
          </cell>
          <cell r="E111" t="str">
            <v>ASEAN</v>
          </cell>
          <cell r="F111" t="str">
            <v>SFF, P4 3.0GHz/531, 256MB, 80GB, FDD, CDROM, XP-Pro</v>
          </cell>
          <cell r="G111">
            <v>423.29</v>
          </cell>
          <cell r="H111">
            <v>423.07</v>
          </cell>
          <cell r="I111">
            <v>423.29</v>
          </cell>
        </row>
        <row r="112">
          <cell r="C112" t="str">
            <v>817239A</v>
          </cell>
          <cell r="D112" t="str">
            <v>IIPC</v>
          </cell>
          <cell r="E112" t="str">
            <v>ASEAN</v>
          </cell>
          <cell r="F112" t="str">
            <v>SFF, P4 3.2GHz/541, 512MB, 80GB, FDD, CDRW, XP-Pro</v>
          </cell>
          <cell r="G112">
            <v>486.92</v>
          </cell>
          <cell r="H112">
            <v>487.05</v>
          </cell>
          <cell r="I112">
            <v>487.05</v>
          </cell>
        </row>
        <row r="113">
          <cell r="C113" t="str">
            <v>81723AA</v>
          </cell>
          <cell r="D113" t="str">
            <v>IIPC</v>
          </cell>
          <cell r="E113" t="str">
            <v>ASEAN</v>
          </cell>
          <cell r="F113" t="str">
            <v>SFF, P4 3.4GHz/551, 512MB, 80GB, FDD, DVD, XP-Pro</v>
          </cell>
          <cell r="G113">
            <v>540.66999999999996</v>
          </cell>
          <cell r="H113">
            <v>540.79999999999995</v>
          </cell>
          <cell r="I113">
            <v>540.79999999999995</v>
          </cell>
        </row>
        <row r="114">
          <cell r="C114" t="str">
            <v>81724XA</v>
          </cell>
          <cell r="D114" t="str">
            <v>IIPC</v>
          </cell>
          <cell r="E114" t="str">
            <v>ASEAN</v>
          </cell>
          <cell r="F114" t="str">
            <v>SFF, P4 3.2GHz/541, 512MB, 40GB, FDD, CDROM, XP-Pro</v>
          </cell>
          <cell r="G114">
            <v>468.7</v>
          </cell>
          <cell r="H114">
            <v>468.9</v>
          </cell>
          <cell r="I114">
            <v>468.9</v>
          </cell>
        </row>
        <row r="115">
          <cell r="C115" t="str">
            <v>817258A</v>
          </cell>
          <cell r="D115" t="str">
            <v>IIPC</v>
          </cell>
          <cell r="E115" t="str">
            <v>ASEAN</v>
          </cell>
          <cell r="F115" t="str">
            <v>SFF P4 3.0GHz/531, 40GB, 512MB, FDD, DVD, XPP</v>
          </cell>
          <cell r="G115">
            <v>445</v>
          </cell>
          <cell r="H115">
            <v>445.2</v>
          </cell>
          <cell r="I115">
            <v>445.2</v>
          </cell>
        </row>
        <row r="116">
          <cell r="C116" t="str">
            <v>81726AA</v>
          </cell>
          <cell r="D116" t="str">
            <v>IIPC</v>
          </cell>
          <cell r="E116" t="str">
            <v>ASEAN</v>
          </cell>
          <cell r="F116" t="str">
            <v>SFF P4 3.2GHz/541, 80GB, 512MB, FDD, DVD, XPP</v>
          </cell>
          <cell r="G116">
            <v>483</v>
          </cell>
          <cell r="H116">
            <v>483.13</v>
          </cell>
          <cell r="I116">
            <v>483.13</v>
          </cell>
        </row>
        <row r="117">
          <cell r="C117" t="str">
            <v>8172BMA</v>
          </cell>
          <cell r="D117" t="str">
            <v>IIPC</v>
          </cell>
          <cell r="E117" t="str">
            <v>ASEAN</v>
          </cell>
          <cell r="F117" t="str">
            <v>SFF P4 3.0GHz/630, 40GB, 512MB, FDD, CDROM, XPP</v>
          </cell>
          <cell r="G117">
            <v>470.45</v>
          </cell>
          <cell r="H117">
            <v>444.71</v>
          </cell>
          <cell r="I117">
            <v>470.45</v>
          </cell>
        </row>
        <row r="118">
          <cell r="C118" t="str">
            <v>8172D8A</v>
          </cell>
          <cell r="D118" t="str">
            <v>IIPC</v>
          </cell>
          <cell r="E118" t="str">
            <v>ASEAN</v>
          </cell>
          <cell r="F118" t="str">
            <v>SFF P4 3.0GHz/630, 80GB, 256MB, FDD, CDROM, XPP</v>
          </cell>
          <cell r="G118">
            <v>454.59</v>
          </cell>
          <cell r="H118">
            <v>428.43</v>
          </cell>
          <cell r="I118">
            <v>454.59</v>
          </cell>
        </row>
        <row r="119">
          <cell r="C119" t="str">
            <v>8172E1A</v>
          </cell>
          <cell r="D119" t="str">
            <v>IIPC</v>
          </cell>
          <cell r="E119" t="str">
            <v>ASEAN</v>
          </cell>
          <cell r="F119" t="str">
            <v>SFF P4 3.2GHz/640, 80GB, 512MB, FDD, Combo, XPP</v>
          </cell>
          <cell r="G119">
            <v>528</v>
          </cell>
          <cell r="H119">
            <v>499.07</v>
          </cell>
          <cell r="I119">
            <v>528</v>
          </cell>
        </row>
        <row r="120">
          <cell r="C120" t="str">
            <v>817113A</v>
          </cell>
          <cell r="D120" t="str">
            <v>IIPC</v>
          </cell>
          <cell r="E120" t="str">
            <v>ASEAN</v>
          </cell>
          <cell r="F120" t="str">
            <v>Pres 2.93G/533, 256MB/3200, 40GB S, 48X CD, XP-P</v>
          </cell>
          <cell r="G120">
            <v>370.79</v>
          </cell>
          <cell r="H120">
            <v>370.94</v>
          </cell>
          <cell r="I120">
            <v>370.94</v>
          </cell>
        </row>
        <row r="121">
          <cell r="C121" t="str">
            <v>817113Q</v>
          </cell>
          <cell r="D121" t="str">
            <v>IIPC</v>
          </cell>
          <cell r="E121" t="str">
            <v>ASEAN</v>
          </cell>
          <cell r="F121" t="str">
            <v>Pres 2.93G/533, 256MB/3200, 40GB S, 48X CD, XP-P</v>
          </cell>
          <cell r="G121">
            <v>370.79</v>
          </cell>
          <cell r="H121">
            <v>370.94</v>
          </cell>
          <cell r="I121">
            <v>370.94</v>
          </cell>
        </row>
        <row r="122">
          <cell r="C122" t="str">
            <v>817113T</v>
          </cell>
          <cell r="D122" t="str">
            <v>IIPC</v>
          </cell>
          <cell r="E122" t="str">
            <v>ASEAN</v>
          </cell>
          <cell r="F122" t="str">
            <v>Pres 2.93G/533, 256MB/3200, 40GB S, 48X CD, XP-P</v>
          </cell>
          <cell r="G122">
            <v>370.79</v>
          </cell>
          <cell r="H122">
            <v>370.94</v>
          </cell>
          <cell r="I122">
            <v>370.94</v>
          </cell>
        </row>
        <row r="123">
          <cell r="C123" t="str">
            <v>81713FA</v>
          </cell>
          <cell r="D123" t="str">
            <v>IIPC</v>
          </cell>
          <cell r="E123" t="str">
            <v>ASEAN</v>
          </cell>
          <cell r="F123" t="str">
            <v>Pres 3.2G/800, 512MB/3200, 80GB S, 16X DVD, XP-P</v>
          </cell>
          <cell r="G123">
            <v>485.44</v>
          </cell>
          <cell r="H123">
            <v>485.93</v>
          </cell>
          <cell r="I123">
            <v>485.93</v>
          </cell>
        </row>
        <row r="124">
          <cell r="C124" t="str">
            <v>81713FQ</v>
          </cell>
          <cell r="D124" t="str">
            <v>IIPC</v>
          </cell>
          <cell r="E124" t="str">
            <v>ASEAN</v>
          </cell>
          <cell r="F124" t="str">
            <v>Pres 3.2G/800, 512MB/3200, 80GB S, 16X DVD, XP-P</v>
          </cell>
          <cell r="G124">
            <v>485.44</v>
          </cell>
          <cell r="H124">
            <v>485.93</v>
          </cell>
          <cell r="I124">
            <v>485.93</v>
          </cell>
        </row>
        <row r="125">
          <cell r="C125" t="str">
            <v>81713FT</v>
          </cell>
          <cell r="D125" t="str">
            <v>IIPC</v>
          </cell>
          <cell r="E125" t="str">
            <v>ASEAN</v>
          </cell>
          <cell r="F125" t="str">
            <v>Pres 3.2G/800, 512MB/3200, 80GB S, 16X DVD, XP-P</v>
          </cell>
          <cell r="G125">
            <v>485.44</v>
          </cell>
          <cell r="H125">
            <v>485.93</v>
          </cell>
          <cell r="I125">
            <v>485.93</v>
          </cell>
        </row>
        <row r="126">
          <cell r="C126" t="str">
            <v>81723FA</v>
          </cell>
          <cell r="D126" t="str">
            <v>IIPC</v>
          </cell>
          <cell r="E126" t="str">
            <v>ASEAN</v>
          </cell>
          <cell r="F126" t="str">
            <v>Pres 3.2G/800, 512MB/3200, 80GB S, 16X DVD, XP-P</v>
          </cell>
          <cell r="G126">
            <v>485.44</v>
          </cell>
          <cell r="H126">
            <v>485.93</v>
          </cell>
          <cell r="I126">
            <v>485.93</v>
          </cell>
        </row>
        <row r="127">
          <cell r="C127" t="str">
            <v>81723FQ</v>
          </cell>
          <cell r="D127" t="str">
            <v>IIPC</v>
          </cell>
          <cell r="E127" t="str">
            <v>ASEAN</v>
          </cell>
          <cell r="F127" t="str">
            <v>Pres 3.2G/800, 512MB/3200, 80GB S, 16X DVD, XP-P</v>
          </cell>
          <cell r="G127">
            <v>485.44</v>
          </cell>
          <cell r="H127">
            <v>485.93</v>
          </cell>
          <cell r="I127">
            <v>485.93</v>
          </cell>
        </row>
        <row r="128">
          <cell r="C128" t="str">
            <v>81723FT</v>
          </cell>
          <cell r="D128" t="str">
            <v>IIPC</v>
          </cell>
          <cell r="E128" t="str">
            <v>ASEAN</v>
          </cell>
          <cell r="F128" t="str">
            <v>Pres 3.2G/800, 512MB/3200, 80GB S, 16X DVD, XP-P</v>
          </cell>
          <cell r="G128">
            <v>485.44</v>
          </cell>
          <cell r="H128">
            <v>485.93</v>
          </cell>
          <cell r="I128">
            <v>485.93</v>
          </cell>
        </row>
        <row r="129">
          <cell r="C129" t="str">
            <v>8172KAR</v>
          </cell>
          <cell r="D129" t="str">
            <v>IIPC</v>
          </cell>
          <cell r="E129" t="str">
            <v>ASEAN</v>
          </cell>
          <cell r="F129" t="str">
            <v>Pres 2.93G/533, 256MB/3200, 80GB S, 48X CD, XP-P</v>
          </cell>
          <cell r="G129">
            <v>370.28</v>
          </cell>
          <cell r="H129">
            <v>370.42</v>
          </cell>
          <cell r="I129">
            <v>370.42</v>
          </cell>
        </row>
        <row r="130">
          <cell r="C130" t="str">
            <v>8172KTR</v>
          </cell>
          <cell r="D130" t="str">
            <v>IIPC</v>
          </cell>
          <cell r="E130" t="str">
            <v>ASEAN</v>
          </cell>
          <cell r="F130" t="str">
            <v>Pres 2.93G/533, 256MB/3200, 80GB S, 48X CD, XP-P</v>
          </cell>
          <cell r="G130">
            <v>370.28</v>
          </cell>
          <cell r="H130">
            <v>370.42</v>
          </cell>
          <cell r="I130">
            <v>370.42</v>
          </cell>
        </row>
        <row r="131">
          <cell r="C131" t="str">
            <v>8171B5Q</v>
          </cell>
          <cell r="D131" t="str">
            <v>IIPC</v>
          </cell>
          <cell r="E131" t="str">
            <v>ASEAN</v>
          </cell>
          <cell r="F131" t="str">
            <v>Pres 3.0G/800 2M, 512MB/3200, 40GB S, 48X CD, XP-P</v>
          </cell>
          <cell r="G131">
            <v>477.72</v>
          </cell>
          <cell r="H131">
            <v>452.28</v>
          </cell>
          <cell r="I131">
            <v>477.72</v>
          </cell>
        </row>
        <row r="132">
          <cell r="C132" t="str">
            <v>8171B6Q</v>
          </cell>
          <cell r="D132" t="str">
            <v>IIPC</v>
          </cell>
          <cell r="E132" t="str">
            <v>ASEAN</v>
          </cell>
          <cell r="F132" t="str">
            <v>Pres 3.0G/800 2M, 512MB/3200, 80GB S, CDRW, XP-P</v>
          </cell>
          <cell r="G132">
            <v>493.36</v>
          </cell>
          <cell r="H132">
            <v>467.78</v>
          </cell>
          <cell r="I132">
            <v>493.36</v>
          </cell>
        </row>
        <row r="133">
          <cell r="C133" t="str">
            <v>8171D7Q</v>
          </cell>
          <cell r="D133" t="str">
            <v>IIPC</v>
          </cell>
          <cell r="E133" t="str">
            <v>ASEAN</v>
          </cell>
          <cell r="F133" t="str">
            <v>Pres 3.2G/800 2M, 512MB/3200, 40GB S, 48X CD, XP-P</v>
          </cell>
          <cell r="G133">
            <v>511.77</v>
          </cell>
          <cell r="H133">
            <v>483.2</v>
          </cell>
          <cell r="I133">
            <v>511.77</v>
          </cell>
        </row>
        <row r="134">
          <cell r="C134" t="str">
            <v>8171D8Q</v>
          </cell>
          <cell r="D134" t="str">
            <v>IIPC</v>
          </cell>
          <cell r="E134" t="str">
            <v>ASEAN</v>
          </cell>
          <cell r="F134" t="str">
            <v>Pres 3.2G/800 2M, 512MB/3200, 80GB S, CDRW, XP-P</v>
          </cell>
          <cell r="G134">
            <v>527.4</v>
          </cell>
          <cell r="H134">
            <v>498.71</v>
          </cell>
          <cell r="I134">
            <v>527.4</v>
          </cell>
        </row>
        <row r="135">
          <cell r="C135" t="str">
            <v>817234Q</v>
          </cell>
          <cell r="D135" t="str">
            <v>IIPC</v>
          </cell>
          <cell r="E135" t="str">
            <v>ASEAN</v>
          </cell>
          <cell r="F135" t="str">
            <v>Pres 3.0G/800 1M, 512MB/3200, 40GB S, 16X DVD, XP-P</v>
          </cell>
          <cell r="G135">
            <v>453.62</v>
          </cell>
          <cell r="H135">
            <v>454.11</v>
          </cell>
          <cell r="I135">
            <v>454.11</v>
          </cell>
        </row>
        <row r="136">
          <cell r="C136" t="str">
            <v>817111A</v>
          </cell>
          <cell r="D136" t="str">
            <v>IIPC</v>
          </cell>
          <cell r="E136" t="str">
            <v>ASEAN</v>
          </cell>
          <cell r="F136" t="str">
            <v>P4 2.8G, 512MB, 40GB S, 48X CD, XP-P</v>
          </cell>
          <cell r="G136">
            <v>431.07</v>
          </cell>
          <cell r="H136">
            <v>431.56</v>
          </cell>
          <cell r="I136">
            <v>431.56</v>
          </cell>
        </row>
        <row r="137">
          <cell r="C137" t="str">
            <v>817128A</v>
          </cell>
          <cell r="D137" t="str">
            <v>IIPC</v>
          </cell>
          <cell r="E137" t="str">
            <v>ASEAN</v>
          </cell>
          <cell r="F137" t="str">
            <v>P4 3.0G/800, 2x256MB, 40GB S, 48X CD, XP-P</v>
          </cell>
          <cell r="G137">
            <v>447.86</v>
          </cell>
          <cell r="H137">
            <v>448.36</v>
          </cell>
          <cell r="I137">
            <v>448.36</v>
          </cell>
        </row>
        <row r="138">
          <cell r="C138" t="str">
            <v>817128T</v>
          </cell>
          <cell r="D138" t="str">
            <v>IIPC</v>
          </cell>
          <cell r="E138" t="str">
            <v>ASEAN</v>
          </cell>
          <cell r="F138" t="str">
            <v>P4 3.0G/800, 2x256MB, 40GB S, 48X CD, XP-P</v>
          </cell>
          <cell r="G138">
            <v>447.86</v>
          </cell>
          <cell r="H138">
            <v>448.36</v>
          </cell>
          <cell r="I138">
            <v>448.36</v>
          </cell>
        </row>
        <row r="139">
          <cell r="C139" t="str">
            <v>81712AA</v>
          </cell>
          <cell r="D139" t="str">
            <v>IIPC</v>
          </cell>
          <cell r="E139" t="str">
            <v>ASEAN</v>
          </cell>
          <cell r="F139" t="str">
            <v>P4 3.0G/800, 512MB, 40GB S, 48X, XP-P</v>
          </cell>
          <cell r="G139">
            <v>447.86</v>
          </cell>
          <cell r="H139">
            <v>448.36</v>
          </cell>
          <cell r="I139">
            <v>448.36</v>
          </cell>
        </row>
        <row r="140">
          <cell r="C140" t="str">
            <v>81712AT</v>
          </cell>
          <cell r="D140" t="str">
            <v>IIPC</v>
          </cell>
          <cell r="E140" t="str">
            <v>ASEAN</v>
          </cell>
          <cell r="F140" t="str">
            <v>P4 3.0G/800, 512MB, 40GB S, 48X, XP-P</v>
          </cell>
          <cell r="G140">
            <v>447.86</v>
          </cell>
          <cell r="H140">
            <v>448.36</v>
          </cell>
          <cell r="I140">
            <v>448.36</v>
          </cell>
        </row>
        <row r="141">
          <cell r="C141" t="str">
            <v>81712BQ</v>
          </cell>
          <cell r="D141" t="str">
            <v>IIPC</v>
          </cell>
          <cell r="E141" t="str">
            <v>ASEAN</v>
          </cell>
          <cell r="F141" t="str">
            <v>P4 3.0G/800, 256MB, 40GB S, 48X, XP-P</v>
          </cell>
          <cell r="G141">
            <v>426.24</v>
          </cell>
          <cell r="H141">
            <v>426.38</v>
          </cell>
          <cell r="I141">
            <v>426.38</v>
          </cell>
        </row>
        <row r="142">
          <cell r="C142" t="str">
            <v>817131A</v>
          </cell>
          <cell r="D142" t="str">
            <v>IIPC</v>
          </cell>
          <cell r="E142" t="str">
            <v>ASEAN</v>
          </cell>
          <cell r="F142" t="str">
            <v>P43.2G/800, 512MB/3200, 40GB S, 48X, XP-P</v>
          </cell>
          <cell r="G142">
            <v>477.41</v>
          </cell>
          <cell r="H142">
            <v>477.9</v>
          </cell>
          <cell r="I142">
            <v>477.9</v>
          </cell>
        </row>
        <row r="143">
          <cell r="C143" t="str">
            <v>817131Q</v>
          </cell>
          <cell r="D143" t="str">
            <v>IIPC</v>
          </cell>
          <cell r="E143" t="str">
            <v>ASEAN</v>
          </cell>
          <cell r="F143" t="str">
            <v>P43.2G/800, 512MB/3200, 40GB S, 48X CD, XP-P</v>
          </cell>
          <cell r="G143">
            <v>477.41</v>
          </cell>
          <cell r="H143">
            <v>477.9</v>
          </cell>
          <cell r="I143">
            <v>477.9</v>
          </cell>
        </row>
        <row r="144">
          <cell r="C144" t="str">
            <v>817131T</v>
          </cell>
          <cell r="D144" t="str">
            <v>IIPC</v>
          </cell>
          <cell r="E144" t="str">
            <v>ASEAN</v>
          </cell>
          <cell r="F144" t="str">
            <v>P43.2G/800, 512MB/3200, 40GB S, 48X, XP-P</v>
          </cell>
          <cell r="G144">
            <v>477.41</v>
          </cell>
          <cell r="H144">
            <v>477.9</v>
          </cell>
          <cell r="I144">
            <v>477.9</v>
          </cell>
        </row>
        <row r="145">
          <cell r="C145" t="str">
            <v>817135A</v>
          </cell>
          <cell r="D145" t="str">
            <v>IIPC</v>
          </cell>
          <cell r="E145" t="str">
            <v>ASEAN</v>
          </cell>
          <cell r="F145" t="str">
            <v>P43.2G/800, 512MB/3200, 40GB S, 48X, XP-P</v>
          </cell>
          <cell r="G145">
            <v>477.64</v>
          </cell>
          <cell r="H145">
            <v>478.14</v>
          </cell>
          <cell r="I145">
            <v>478.14</v>
          </cell>
        </row>
        <row r="146">
          <cell r="C146" t="str">
            <v>817135T</v>
          </cell>
          <cell r="D146" t="str">
            <v>IIPC</v>
          </cell>
          <cell r="E146" t="str">
            <v>ASEAN</v>
          </cell>
          <cell r="F146" t="str">
            <v>P43.2G/800, 512MB/3200, 40GB S, 48X, XP-P</v>
          </cell>
          <cell r="G146">
            <v>477.64</v>
          </cell>
          <cell r="H146">
            <v>478.14</v>
          </cell>
          <cell r="I146">
            <v>478.14</v>
          </cell>
        </row>
        <row r="147">
          <cell r="C147" t="str">
            <v>817139Q</v>
          </cell>
          <cell r="D147" t="str">
            <v>IIPC</v>
          </cell>
          <cell r="E147" t="str">
            <v>ASEAN</v>
          </cell>
          <cell r="F147" t="str">
            <v>P43.2G/800, 256MB/3200, 40GB S, 48X, XP-P</v>
          </cell>
          <cell r="G147">
            <v>456.02</v>
          </cell>
          <cell r="H147">
            <v>456.16</v>
          </cell>
          <cell r="I147">
            <v>456.16</v>
          </cell>
        </row>
        <row r="148">
          <cell r="C148" t="str">
            <v>81713BA</v>
          </cell>
          <cell r="D148" t="str">
            <v>IIPC</v>
          </cell>
          <cell r="E148" t="str">
            <v>ASEAN</v>
          </cell>
          <cell r="F148" t="str">
            <v>P43.2G/800, 2x256MB, 40GB S, 48X, XP-P</v>
          </cell>
          <cell r="G148">
            <v>477.64</v>
          </cell>
          <cell r="H148">
            <v>478.14</v>
          </cell>
          <cell r="I148">
            <v>478.14</v>
          </cell>
        </row>
        <row r="149">
          <cell r="C149" t="str">
            <v>81713BT</v>
          </cell>
          <cell r="D149" t="str">
            <v>IIPC</v>
          </cell>
          <cell r="E149" t="str">
            <v>ASEAN</v>
          </cell>
          <cell r="F149" t="str">
            <v>P43.2G/800, 2x256MB, 40GB S, 48X, XP-P</v>
          </cell>
          <cell r="G149">
            <v>477.64</v>
          </cell>
          <cell r="H149">
            <v>478.14</v>
          </cell>
          <cell r="I149">
            <v>478.14</v>
          </cell>
        </row>
        <row r="150">
          <cell r="C150" t="str">
            <v>8171KTH</v>
          </cell>
          <cell r="D150" t="str">
            <v>IIPC</v>
          </cell>
          <cell r="E150" t="str">
            <v>ASEAN</v>
          </cell>
          <cell r="F150" t="str">
            <v>P4 3.0G/800, 256MB, 80GB S, 48X CD, XP-P</v>
          </cell>
          <cell r="G150">
            <v>425.72</v>
          </cell>
          <cell r="H150">
            <v>425.87</v>
          </cell>
          <cell r="I150">
            <v>425.87</v>
          </cell>
        </row>
        <row r="151">
          <cell r="C151" t="str">
            <v>817231A</v>
          </cell>
          <cell r="D151" t="str">
            <v>IIPC</v>
          </cell>
          <cell r="E151" t="str">
            <v>ASEAN</v>
          </cell>
          <cell r="F151" t="str">
            <v>P43.2G/800, 512MB/3200, 40GB S, 48X CD, XP-P</v>
          </cell>
          <cell r="G151">
            <v>477.41</v>
          </cell>
          <cell r="H151">
            <v>477.9</v>
          </cell>
          <cell r="I151">
            <v>477.9</v>
          </cell>
        </row>
        <row r="152">
          <cell r="C152" t="str">
            <v>817231T</v>
          </cell>
          <cell r="D152" t="str">
            <v>IIPC</v>
          </cell>
          <cell r="E152" t="str">
            <v>ASEAN</v>
          </cell>
          <cell r="F152" t="str">
            <v>P43.2G/800, 512MB/3200, 40GB S, 48X, XP-P</v>
          </cell>
          <cell r="G152">
            <v>477.41</v>
          </cell>
          <cell r="H152">
            <v>477.9</v>
          </cell>
          <cell r="I152">
            <v>477.9</v>
          </cell>
        </row>
        <row r="153">
          <cell r="C153" t="str">
            <v>843421A</v>
          </cell>
          <cell r="D153" t="str">
            <v>IIPC</v>
          </cell>
          <cell r="E153" t="str">
            <v>ASEAN</v>
          </cell>
          <cell r="F153" t="str">
            <v>Cel 2.4Ghz,128MB, 40GB, 48X, XP-P</v>
          </cell>
          <cell r="G153">
            <v>273.06</v>
          </cell>
          <cell r="H153">
            <v>273.06</v>
          </cell>
          <cell r="I153">
            <v>273.06</v>
          </cell>
        </row>
        <row r="154">
          <cell r="C154" t="str">
            <v>843469A</v>
          </cell>
          <cell r="D154" t="str">
            <v>IIPC</v>
          </cell>
          <cell r="E154" t="str">
            <v>ASEAN</v>
          </cell>
          <cell r="F154" t="str">
            <v>Nwd 2.6Ghz,128MB, 40GB,48X, XP-P,GV</v>
          </cell>
          <cell r="G154">
            <v>369.44</v>
          </cell>
          <cell r="H154">
            <v>369.44</v>
          </cell>
          <cell r="I154">
            <v>369.44</v>
          </cell>
        </row>
        <row r="155">
          <cell r="C155" t="str">
            <v>843484A</v>
          </cell>
          <cell r="D155" t="str">
            <v>IIPC</v>
          </cell>
          <cell r="E155" t="str">
            <v>ASEAN</v>
          </cell>
          <cell r="F155" t="str">
            <v>Nwd 2.8Ghz,256MB, 40GB,48X, XP-P,GV</v>
          </cell>
          <cell r="G155">
            <v>365.32</v>
          </cell>
          <cell r="H155">
            <v>365.67</v>
          </cell>
          <cell r="I155">
            <v>365.67</v>
          </cell>
        </row>
        <row r="156">
          <cell r="C156" t="str">
            <v>843484T</v>
          </cell>
          <cell r="D156" t="str">
            <v>IIPC</v>
          </cell>
          <cell r="E156" t="str">
            <v>ASEAN</v>
          </cell>
          <cell r="F156" t="str">
            <v>Nwd 2.8Ghz,256MB, 40GB,48X, XP-P</v>
          </cell>
          <cell r="G156">
            <v>365.32</v>
          </cell>
          <cell r="H156">
            <v>365.67</v>
          </cell>
          <cell r="I156">
            <v>365.67</v>
          </cell>
        </row>
        <row r="157">
          <cell r="C157" t="str">
            <v>8434D2A</v>
          </cell>
          <cell r="D157" t="str">
            <v>IIPC</v>
          </cell>
          <cell r="E157" t="str">
            <v>ASEAN</v>
          </cell>
          <cell r="F157" t="str">
            <v>P4 2.2Ghz,128MB, 40GB,48X, XP-P</v>
          </cell>
          <cell r="G157">
            <v>369.44</v>
          </cell>
          <cell r="H157">
            <v>369.44</v>
          </cell>
          <cell r="I157">
            <v>369.44</v>
          </cell>
        </row>
        <row r="158">
          <cell r="C158" t="str">
            <v>843425A</v>
          </cell>
          <cell r="D158" t="str">
            <v>IIPC</v>
          </cell>
          <cell r="E158" t="str">
            <v>ASEAN</v>
          </cell>
          <cell r="F158" t="str">
            <v>Cel 2.6Ghz,256MB, 40GB, XP-P,GL</v>
          </cell>
          <cell r="G158">
            <v>264.01</v>
          </cell>
          <cell r="H158">
            <v>264.36</v>
          </cell>
          <cell r="I158">
            <v>264.36</v>
          </cell>
        </row>
        <row r="159">
          <cell r="C159" t="str">
            <v>84348DA</v>
          </cell>
          <cell r="D159" t="str">
            <v>IIPC</v>
          </cell>
          <cell r="E159" t="str">
            <v>ASEAN</v>
          </cell>
          <cell r="F159" t="str">
            <v>P4 2.8G/400,256MB, 40GB, 48X, XP-P,GV</v>
          </cell>
          <cell r="G159">
            <v>362.67</v>
          </cell>
          <cell r="H159">
            <v>363.02</v>
          </cell>
          <cell r="I159">
            <v>363.02</v>
          </cell>
        </row>
        <row r="160">
          <cell r="C160" t="str">
            <v>229642A</v>
          </cell>
          <cell r="D160" t="str">
            <v>IIPC</v>
          </cell>
          <cell r="E160" t="str">
            <v>ASEAN</v>
          </cell>
          <cell r="F160" t="str">
            <v>P42.4,256MB, 40GB,48X,XP-H</v>
          </cell>
          <cell r="G160">
            <v>400.7</v>
          </cell>
          <cell r="H160">
            <v>401.05</v>
          </cell>
          <cell r="I160">
            <v>401.05</v>
          </cell>
        </row>
        <row r="161">
          <cell r="C161" t="str">
            <v>229662A</v>
          </cell>
          <cell r="D161" t="str">
            <v>IIPC</v>
          </cell>
          <cell r="E161" t="str">
            <v>ASEAN</v>
          </cell>
          <cell r="F161" t="str">
            <v>P4 2.66Ghz,256MB, 40GB, 48X/24X/48X CD, XP-H</v>
          </cell>
          <cell r="G161">
            <v>396.39</v>
          </cell>
          <cell r="H161">
            <v>396.74</v>
          </cell>
          <cell r="I161">
            <v>396.74</v>
          </cell>
        </row>
        <row r="162">
          <cell r="C162" t="str">
            <v>229663A</v>
          </cell>
          <cell r="D162" t="str">
            <v>IIPC</v>
          </cell>
          <cell r="E162" t="str">
            <v>ASEAN</v>
          </cell>
          <cell r="F162" t="str">
            <v>P4 2.66Ghz,256MB, 80GB, 48X/24X/48X/16X COMBO, XP-H</v>
          </cell>
          <cell r="G162">
            <v>461.43</v>
          </cell>
          <cell r="H162">
            <v>461.79</v>
          </cell>
          <cell r="I162">
            <v>461.79</v>
          </cell>
        </row>
        <row r="163">
          <cell r="C163" t="str">
            <v>819141A</v>
          </cell>
          <cell r="D163" t="str">
            <v>IIPC</v>
          </cell>
          <cell r="E163" t="str">
            <v>ASEAN</v>
          </cell>
          <cell r="F163" t="str">
            <v>P4 2.4G,256MB,40G,48XCDROM,XP-P</v>
          </cell>
          <cell r="G163">
            <v>366.57</v>
          </cell>
          <cell r="H163">
            <v>366.92</v>
          </cell>
          <cell r="I163">
            <v>366.92</v>
          </cell>
        </row>
        <row r="164">
          <cell r="C164" t="str">
            <v>819162A</v>
          </cell>
          <cell r="D164" t="str">
            <v>IIPC</v>
          </cell>
          <cell r="E164" t="str">
            <v>ASEAN</v>
          </cell>
          <cell r="F164" t="str">
            <v>P4 2.66Ghz,256MB, 40GB, 48X CD, XP-P</v>
          </cell>
          <cell r="G164">
            <v>382.18</v>
          </cell>
          <cell r="H164">
            <v>382.53</v>
          </cell>
          <cell r="I164">
            <v>382.53</v>
          </cell>
        </row>
        <row r="165">
          <cell r="C165" t="str">
            <v>830222A</v>
          </cell>
          <cell r="D165" t="str">
            <v>IIPC</v>
          </cell>
          <cell r="E165" t="str">
            <v>ASEAN</v>
          </cell>
          <cell r="F165" t="str">
            <v>Cel-Nwd 2.1Ghz,128MB, 40GB, 48X CD, XP-P</v>
          </cell>
          <cell r="G165">
            <v>272.64</v>
          </cell>
          <cell r="H165">
            <v>272.64</v>
          </cell>
          <cell r="I165">
            <v>272.64</v>
          </cell>
        </row>
        <row r="166">
          <cell r="C166" t="str">
            <v>830252A</v>
          </cell>
          <cell r="D166" t="str">
            <v>IIPC</v>
          </cell>
          <cell r="E166" t="str">
            <v>ASEAN</v>
          </cell>
          <cell r="F166" t="str">
            <v>P4 2.53Ghz,128MB, 40GB, 48X CD, XP-H</v>
          </cell>
          <cell r="G166">
            <v>369.44</v>
          </cell>
          <cell r="H166">
            <v>369.44</v>
          </cell>
          <cell r="I166">
            <v>369.44</v>
          </cell>
        </row>
        <row r="167">
          <cell r="C167" t="str">
            <v>830253A</v>
          </cell>
          <cell r="D167" t="str">
            <v>IIPC</v>
          </cell>
          <cell r="E167" t="str">
            <v>ASEAN</v>
          </cell>
          <cell r="F167" t="str">
            <v>P4 2.53Ghz,128MB, 40GB, 48X CD, XP-P</v>
          </cell>
          <cell r="G167">
            <v>369.44</v>
          </cell>
          <cell r="H167">
            <v>369.44</v>
          </cell>
          <cell r="I167">
            <v>369.44</v>
          </cell>
        </row>
        <row r="168">
          <cell r="C168" t="str">
            <v>843411A</v>
          </cell>
          <cell r="D168" t="str">
            <v>IIPC</v>
          </cell>
          <cell r="E168" t="str">
            <v>ASEAN</v>
          </cell>
          <cell r="F168" t="str">
            <v>CEL2.0Ghz,128MB, 40GB,XP-H</v>
          </cell>
          <cell r="G168">
            <v>251.29</v>
          </cell>
          <cell r="H168">
            <v>251.29</v>
          </cell>
          <cell r="I168">
            <v>251.29</v>
          </cell>
        </row>
        <row r="169">
          <cell r="C169" t="str">
            <v>843413A</v>
          </cell>
          <cell r="D169" t="str">
            <v>IIPC</v>
          </cell>
          <cell r="E169" t="str">
            <v>ASEAN</v>
          </cell>
          <cell r="F169" t="str">
            <v>CEL2.0Ghz,128MB, 40GB,48X,XP-H</v>
          </cell>
          <cell r="G169">
            <v>267.49</v>
          </cell>
          <cell r="H169">
            <v>267.49</v>
          </cell>
          <cell r="I169">
            <v>267.49</v>
          </cell>
        </row>
        <row r="170">
          <cell r="C170" t="str">
            <v>843413T</v>
          </cell>
          <cell r="D170" t="str">
            <v>IIPC</v>
          </cell>
          <cell r="E170" t="str">
            <v>ASEAN</v>
          </cell>
          <cell r="F170" t="str">
            <v>CEL2.0Ghz,128MB, 40GB,48X,XP-H</v>
          </cell>
          <cell r="G170">
            <v>267.49</v>
          </cell>
          <cell r="H170">
            <v>267.49</v>
          </cell>
          <cell r="I170">
            <v>267.49</v>
          </cell>
        </row>
        <row r="171">
          <cell r="C171" t="str">
            <v>843451A</v>
          </cell>
          <cell r="D171" t="str">
            <v>IIPC</v>
          </cell>
          <cell r="E171" t="str">
            <v>ASEAN</v>
          </cell>
          <cell r="F171" t="str">
            <v>Nwd 2.4Ghz,128MB, 40GB, XP-P</v>
          </cell>
          <cell r="G171">
            <v>354.21</v>
          </cell>
          <cell r="H171">
            <v>354.21</v>
          </cell>
          <cell r="I171">
            <v>354.21</v>
          </cell>
        </row>
        <row r="172">
          <cell r="C172" t="str">
            <v>843451T</v>
          </cell>
          <cell r="D172" t="str">
            <v>IIPC</v>
          </cell>
          <cell r="E172" t="str">
            <v>ASEAN</v>
          </cell>
          <cell r="F172" t="str">
            <v>Nwd 2.4Ghz,128MB, 40GB,  XP-P</v>
          </cell>
          <cell r="G172">
            <v>354.21</v>
          </cell>
          <cell r="H172">
            <v>354.21</v>
          </cell>
          <cell r="I172">
            <v>354.21</v>
          </cell>
        </row>
        <row r="173">
          <cell r="C173" t="str">
            <v>843452A</v>
          </cell>
          <cell r="D173" t="str">
            <v>IIPC</v>
          </cell>
          <cell r="E173" t="str">
            <v>ASEAN</v>
          </cell>
          <cell r="F173" t="str">
            <v>Nwd 2.4Ghz,128MB, 40GB, 48X CD, XP-P</v>
          </cell>
          <cell r="G173">
            <v>369.44</v>
          </cell>
          <cell r="H173">
            <v>369.44</v>
          </cell>
          <cell r="I173">
            <v>369.44</v>
          </cell>
        </row>
        <row r="174">
          <cell r="C174" t="str">
            <v>843452T</v>
          </cell>
          <cell r="D174" t="str">
            <v>IIPC</v>
          </cell>
          <cell r="E174" t="str">
            <v>ASEAN</v>
          </cell>
          <cell r="F174" t="str">
            <v>Nwd 2.4Ghz,128MB, 40GB, 48X CD, XP-P</v>
          </cell>
          <cell r="G174">
            <v>369.44</v>
          </cell>
          <cell r="H174">
            <v>369.44</v>
          </cell>
          <cell r="I174">
            <v>369.44</v>
          </cell>
        </row>
        <row r="175">
          <cell r="C175" t="str">
            <v>843453A</v>
          </cell>
          <cell r="D175" t="str">
            <v>IIPC</v>
          </cell>
          <cell r="E175" t="str">
            <v>ASEAN</v>
          </cell>
          <cell r="F175" t="str">
            <v>Nwd 2.4Ghz,128MB, 40GB, 48X CD, XP-P</v>
          </cell>
          <cell r="G175">
            <v>369.44</v>
          </cell>
          <cell r="H175">
            <v>369.44</v>
          </cell>
          <cell r="I175">
            <v>369.44</v>
          </cell>
        </row>
        <row r="176">
          <cell r="C176" t="str">
            <v>843453T</v>
          </cell>
          <cell r="D176" t="str">
            <v>IIPC</v>
          </cell>
          <cell r="E176" t="str">
            <v>ASEAN</v>
          </cell>
          <cell r="F176" t="str">
            <v>Nwd 2.4Ghz,128MB, 40GB, 48X CD, XP-P</v>
          </cell>
          <cell r="G176">
            <v>369.44</v>
          </cell>
          <cell r="H176">
            <v>369.44</v>
          </cell>
          <cell r="I176">
            <v>369.44</v>
          </cell>
        </row>
        <row r="177">
          <cell r="C177" t="str">
            <v>843454A</v>
          </cell>
          <cell r="D177" t="str">
            <v>IIPC</v>
          </cell>
          <cell r="E177" t="str">
            <v>ASEAN</v>
          </cell>
          <cell r="F177" t="str">
            <v>Nwd 2.4Ghz,128MB, 40GB,48X, WIN2K</v>
          </cell>
          <cell r="G177">
            <v>369.44</v>
          </cell>
          <cell r="H177">
            <v>369.44</v>
          </cell>
          <cell r="I177">
            <v>369.44</v>
          </cell>
        </row>
        <row r="178">
          <cell r="C178" t="str">
            <v>843454T</v>
          </cell>
          <cell r="D178" t="str">
            <v>IIPC</v>
          </cell>
          <cell r="E178" t="str">
            <v>ASEAN</v>
          </cell>
          <cell r="F178" t="str">
            <v>Nwd 2.4Ghz,128MB, 40GB,48X, WIN2K</v>
          </cell>
          <cell r="G178">
            <v>369.44</v>
          </cell>
          <cell r="H178">
            <v>369.44</v>
          </cell>
          <cell r="I178">
            <v>369.44</v>
          </cell>
        </row>
        <row r="179">
          <cell r="C179" t="str">
            <v>843456A</v>
          </cell>
          <cell r="D179" t="str">
            <v>IIPC</v>
          </cell>
          <cell r="E179" t="str">
            <v>ASEAN</v>
          </cell>
          <cell r="F179" t="str">
            <v>P4 2.4Ghz,256MB, 40GB, 48X CD, XP-H</v>
          </cell>
          <cell r="G179">
            <v>365.32</v>
          </cell>
          <cell r="H179">
            <v>365.67</v>
          </cell>
          <cell r="I179">
            <v>365.67</v>
          </cell>
        </row>
        <row r="180">
          <cell r="C180" t="str">
            <v>843456T</v>
          </cell>
          <cell r="D180" t="str">
            <v>IIPC</v>
          </cell>
          <cell r="E180" t="str">
            <v>ASEAN</v>
          </cell>
          <cell r="F180" t="str">
            <v>P4 2.4Ghz,256MB, 40GB, 48X CD, XP-H</v>
          </cell>
          <cell r="G180">
            <v>365.32</v>
          </cell>
          <cell r="H180">
            <v>365.67</v>
          </cell>
          <cell r="I180">
            <v>365.67</v>
          </cell>
        </row>
        <row r="181">
          <cell r="C181" t="str">
            <v>843461A</v>
          </cell>
          <cell r="D181" t="str">
            <v>IIPC</v>
          </cell>
          <cell r="E181" t="str">
            <v>ASEAN</v>
          </cell>
          <cell r="F181" t="str">
            <v>Nwd 2.66Ghz,256MB, 40GB, 48X CD, XP-H</v>
          </cell>
          <cell r="G181">
            <v>365.32</v>
          </cell>
          <cell r="H181">
            <v>365.67</v>
          </cell>
          <cell r="I181">
            <v>365.67</v>
          </cell>
        </row>
        <row r="182">
          <cell r="C182" t="str">
            <v>843462A</v>
          </cell>
          <cell r="D182" t="str">
            <v>IIPC</v>
          </cell>
          <cell r="E182" t="str">
            <v>ASEAN</v>
          </cell>
          <cell r="F182" t="str">
            <v>Nwd 2.66Ghz,128MB, 40GB, 48X CD, XP-P</v>
          </cell>
          <cell r="G182">
            <v>369.44</v>
          </cell>
          <cell r="H182">
            <v>369.44</v>
          </cell>
          <cell r="I182">
            <v>369.44</v>
          </cell>
        </row>
        <row r="183">
          <cell r="C183" t="str">
            <v>843462T</v>
          </cell>
          <cell r="D183" t="str">
            <v>IIPC</v>
          </cell>
          <cell r="E183" t="str">
            <v>ASEAN</v>
          </cell>
          <cell r="F183" t="str">
            <v>P4 2.66Ghz,128MB, 40GB, 48X CD, XP-H</v>
          </cell>
          <cell r="G183">
            <v>369.44</v>
          </cell>
          <cell r="H183">
            <v>369.44</v>
          </cell>
          <cell r="I183">
            <v>369.44</v>
          </cell>
        </row>
        <row r="184">
          <cell r="C184" t="str">
            <v>843463A</v>
          </cell>
          <cell r="D184" t="str">
            <v>IIPC</v>
          </cell>
          <cell r="E184" t="str">
            <v>ASEAN</v>
          </cell>
          <cell r="F184" t="str">
            <v>Nwd 2.66Ghz,256MB, 40GB,48X, XP-P</v>
          </cell>
          <cell r="G184">
            <v>365.32</v>
          </cell>
          <cell r="H184">
            <v>365.67</v>
          </cell>
          <cell r="I184">
            <v>365.67</v>
          </cell>
        </row>
        <row r="185">
          <cell r="C185" t="str">
            <v>843463T</v>
          </cell>
          <cell r="D185" t="str">
            <v>IIPC</v>
          </cell>
          <cell r="E185" t="str">
            <v>ASEAN</v>
          </cell>
          <cell r="F185" t="str">
            <v>Nwd 2.66Ghz,256MB, 40GB,48X, WIN2K</v>
          </cell>
          <cell r="G185">
            <v>365.32</v>
          </cell>
          <cell r="H185">
            <v>365.67</v>
          </cell>
          <cell r="I185">
            <v>365.67</v>
          </cell>
        </row>
        <row r="186">
          <cell r="C186" t="str">
            <v>843481A</v>
          </cell>
          <cell r="D186" t="str">
            <v>IIPC</v>
          </cell>
          <cell r="E186" t="str">
            <v>ASEAN</v>
          </cell>
          <cell r="F186" t="str">
            <v>Nwd 2.8Ghz,128MB, 40GB,48X, XP-P</v>
          </cell>
          <cell r="G186">
            <v>369.44</v>
          </cell>
          <cell r="H186">
            <v>369.44</v>
          </cell>
          <cell r="I186">
            <v>369.44</v>
          </cell>
        </row>
        <row r="187">
          <cell r="C187" t="str">
            <v>8434BRJ</v>
          </cell>
          <cell r="D187" t="str">
            <v>IIPC</v>
          </cell>
          <cell r="E187" t="str">
            <v>ASEAN</v>
          </cell>
          <cell r="F187" t="str">
            <v>CEL2.0Ghz,128MB, 40GB,48X,XP-H</v>
          </cell>
          <cell r="G187">
            <v>369.44</v>
          </cell>
          <cell r="H187">
            <v>369.44</v>
          </cell>
          <cell r="I187">
            <v>369.44</v>
          </cell>
        </row>
        <row r="188">
          <cell r="C188" t="str">
            <v>8434PZA</v>
          </cell>
          <cell r="D188" t="str">
            <v>IIPC</v>
          </cell>
          <cell r="E188" t="str">
            <v>ASEAN</v>
          </cell>
          <cell r="F188" t="str">
            <v>Nwd 2.6Ghz/400,256MB, 40GB, DOS</v>
          </cell>
          <cell r="G188">
            <v>370.21</v>
          </cell>
          <cell r="H188">
            <v>370.56</v>
          </cell>
          <cell r="I188">
            <v>370.56</v>
          </cell>
        </row>
        <row r="189">
          <cell r="C189" t="str">
            <v>8434RT9</v>
          </cell>
          <cell r="D189" t="str">
            <v>IIPC</v>
          </cell>
          <cell r="E189" t="str">
            <v>ASEAN</v>
          </cell>
          <cell r="F189" t="str">
            <v>P4 2.6Ghz,512MB, 40GB, 48X CD, XP-H</v>
          </cell>
          <cell r="G189">
            <v>387.55</v>
          </cell>
          <cell r="H189">
            <v>388.25</v>
          </cell>
          <cell r="I189">
            <v>388.25</v>
          </cell>
        </row>
        <row r="190">
          <cell r="C190" t="str">
            <v>8434RTY</v>
          </cell>
          <cell r="D190" t="str">
            <v>IIPC</v>
          </cell>
          <cell r="E190" t="str">
            <v>ASEAN</v>
          </cell>
          <cell r="F190" t="str">
            <v>Cel 2.2Ghz,256MB, 40GB, 48X CD, XP-H</v>
          </cell>
          <cell r="G190">
            <v>269.12</v>
          </cell>
          <cell r="H190">
            <v>269.48</v>
          </cell>
          <cell r="I190">
            <v>269.48</v>
          </cell>
        </row>
        <row r="191">
          <cell r="C191" t="str">
            <v>812613A</v>
          </cell>
          <cell r="D191" t="str">
            <v>IIPC</v>
          </cell>
          <cell r="E191" t="str">
            <v>ASEAN</v>
          </cell>
          <cell r="F191" t="str">
            <v>P4 2.8G/400, 256MB, 40GB, 48X CD, XP-P, GV</v>
          </cell>
          <cell r="G191">
            <v>361.07</v>
          </cell>
          <cell r="H191">
            <v>361.42</v>
          </cell>
          <cell r="I191">
            <v>361.42</v>
          </cell>
        </row>
        <row r="192">
          <cell r="C192" t="str">
            <v>812613T</v>
          </cell>
          <cell r="D192" t="str">
            <v>IIPC</v>
          </cell>
          <cell r="E192" t="str">
            <v>ASEAN</v>
          </cell>
          <cell r="F192" t="str">
            <v>P4 2.8G/400, 256MB, 40GB, 48X CD, XP-P, GV</v>
          </cell>
          <cell r="G192">
            <v>361.07</v>
          </cell>
          <cell r="H192">
            <v>361.42</v>
          </cell>
          <cell r="I192">
            <v>361.42</v>
          </cell>
        </row>
        <row r="193">
          <cell r="C193" t="str">
            <v>812621A</v>
          </cell>
          <cell r="D193" t="str">
            <v>IIPC</v>
          </cell>
          <cell r="E193" t="str">
            <v>ASEAN</v>
          </cell>
          <cell r="F193" t="str">
            <v>P4 3.0G/800, 256MB/3200, 40GB, 48X CD, XP-P, GV</v>
          </cell>
          <cell r="G193">
            <v>376.52</v>
          </cell>
          <cell r="H193">
            <v>376.87</v>
          </cell>
          <cell r="I193">
            <v>376.87</v>
          </cell>
        </row>
        <row r="194">
          <cell r="C194" t="str">
            <v>812631A</v>
          </cell>
          <cell r="D194" t="str">
            <v>IIPC</v>
          </cell>
          <cell r="E194" t="str">
            <v>ASEAN</v>
          </cell>
          <cell r="F194" t="str">
            <v>P4 3.2G/800, 256MB/3200, 40GB, 48X CD, XP-P, G</v>
          </cell>
          <cell r="G194">
            <v>414.9</v>
          </cell>
          <cell r="H194">
            <v>415.25</v>
          </cell>
          <cell r="I194">
            <v>415.25</v>
          </cell>
        </row>
        <row r="195">
          <cell r="C195" t="str">
            <v>8126D3A</v>
          </cell>
          <cell r="D195" t="str">
            <v>IIPC</v>
          </cell>
          <cell r="E195" t="str">
            <v>ASEAN</v>
          </cell>
          <cell r="F195" t="str">
            <v>Cel Prescott 2.66G/533, 128MB, 40GB, 48X CD, XP-H, GV</v>
          </cell>
          <cell r="G195">
            <v>253.51</v>
          </cell>
          <cell r="H195">
            <v>253.51</v>
          </cell>
          <cell r="I195">
            <v>253.51</v>
          </cell>
        </row>
        <row r="196">
          <cell r="C196" t="str">
            <v>8126D3Q</v>
          </cell>
          <cell r="D196" t="str">
            <v>IIPC</v>
          </cell>
          <cell r="E196" t="str">
            <v>ASEAN</v>
          </cell>
          <cell r="F196" t="str">
            <v>Cel Prescott 2.66G/533, 128MB, 40GB, 48X CD, XP-H, GV</v>
          </cell>
          <cell r="G196">
            <v>253.51</v>
          </cell>
          <cell r="H196">
            <v>253.51</v>
          </cell>
          <cell r="I196">
            <v>253.51</v>
          </cell>
        </row>
        <row r="197">
          <cell r="C197" t="str">
            <v>8126D4A</v>
          </cell>
          <cell r="D197" t="str">
            <v>IIPC</v>
          </cell>
          <cell r="E197" t="str">
            <v>ASEAN</v>
          </cell>
          <cell r="F197" t="str">
            <v>Cel Prescott 2.66G/533, 256MB, 40GB, 48X CD, XP-P, GV</v>
          </cell>
          <cell r="G197">
            <v>249.39</v>
          </cell>
          <cell r="H197">
            <v>249.74</v>
          </cell>
          <cell r="I197">
            <v>249.74</v>
          </cell>
        </row>
        <row r="198">
          <cell r="C198" t="str">
            <v>8126D4T</v>
          </cell>
          <cell r="D198" t="str">
            <v>IIPC</v>
          </cell>
          <cell r="E198" t="str">
            <v>ASEAN</v>
          </cell>
          <cell r="F198" t="str">
            <v>Cel Prescott 2.66G/533, 256MB, 40GB, 48X CD, XP-P, GV</v>
          </cell>
          <cell r="G198">
            <v>249.39</v>
          </cell>
          <cell r="H198">
            <v>249.74</v>
          </cell>
          <cell r="I198">
            <v>249.74</v>
          </cell>
        </row>
        <row r="199">
          <cell r="C199" t="str">
            <v>8126E1A</v>
          </cell>
          <cell r="D199" t="str">
            <v>IIPC</v>
          </cell>
          <cell r="E199" t="str">
            <v>ASEAN</v>
          </cell>
          <cell r="F199" t="str">
            <v>Cel Prescott 2.93G/533, 128MB, 40GB, 48X CD, XP-H, GV</v>
          </cell>
          <cell r="G199">
            <v>273.98</v>
          </cell>
          <cell r="H199">
            <v>273.98</v>
          </cell>
          <cell r="I199">
            <v>273.98</v>
          </cell>
        </row>
        <row r="200">
          <cell r="C200" t="str">
            <v>8126E2A</v>
          </cell>
          <cell r="D200" t="str">
            <v>IIPC</v>
          </cell>
          <cell r="E200" t="str">
            <v>ASEAN</v>
          </cell>
          <cell r="F200" t="str">
            <v>Cel Prescott 2.93G/533, 256MB, 40GB, 48X CD, XP-P, GV</v>
          </cell>
          <cell r="G200">
            <v>269.87</v>
          </cell>
          <cell r="H200">
            <v>270.22000000000003</v>
          </cell>
          <cell r="I200">
            <v>270.22000000000003</v>
          </cell>
        </row>
        <row r="201">
          <cell r="C201" t="str">
            <v>8126E3A</v>
          </cell>
          <cell r="D201" t="str">
            <v>IIPC</v>
          </cell>
          <cell r="E201" t="str">
            <v>ASEAN</v>
          </cell>
          <cell r="F201" t="str">
            <v>Cel Prescott 3.06G/533, 256MB, 40GB, 48X CD, XP-P, GV</v>
          </cell>
          <cell r="G201">
            <v>299.27999999999997</v>
          </cell>
          <cell r="H201">
            <v>299.63</v>
          </cell>
          <cell r="I201">
            <v>299.63</v>
          </cell>
        </row>
        <row r="202">
          <cell r="C202" t="str">
            <v>8126KAA</v>
          </cell>
          <cell r="D202" t="str">
            <v>IIPC</v>
          </cell>
          <cell r="E202" t="str">
            <v>ASEAN</v>
          </cell>
          <cell r="F202" t="str">
            <v>Cel Prescott 2.66G/533, 128MB, 40GB, 48X CD, DOS, GV</v>
          </cell>
          <cell r="G202">
            <v>253.51</v>
          </cell>
          <cell r="H202">
            <v>253.51</v>
          </cell>
          <cell r="I202">
            <v>253.51</v>
          </cell>
        </row>
        <row r="203">
          <cell r="C203" t="str">
            <v>817551A</v>
          </cell>
          <cell r="D203" t="str">
            <v>IIPC</v>
          </cell>
          <cell r="E203" t="str">
            <v>ASEAN</v>
          </cell>
          <cell r="F203" t="str">
            <v>P4 Prescott 3.46G/800, 256MB/3200, 40GB, 48X CD, XP-H, GV</v>
          </cell>
          <cell r="G203">
            <v>474.45</v>
          </cell>
          <cell r="H203">
            <v>474.8</v>
          </cell>
          <cell r="I203">
            <v>474.8</v>
          </cell>
        </row>
        <row r="204">
          <cell r="C204" t="str">
            <v>8175E4A</v>
          </cell>
          <cell r="D204" t="str">
            <v>IIPC</v>
          </cell>
          <cell r="E204" t="str">
            <v>ASEAN</v>
          </cell>
          <cell r="F204" t="str">
            <v>Cel Prescott 2.93G/533, 256MB, 40GB, 48X CD, XP-P, GV</v>
          </cell>
          <cell r="G204">
            <v>269.87</v>
          </cell>
          <cell r="H204">
            <v>270.22000000000003</v>
          </cell>
          <cell r="I204">
            <v>270.22000000000003</v>
          </cell>
        </row>
        <row r="205">
          <cell r="C205" t="str">
            <v>8175E5A</v>
          </cell>
          <cell r="D205" t="str">
            <v>IIPC</v>
          </cell>
          <cell r="E205" t="str">
            <v>ASEAN</v>
          </cell>
          <cell r="F205" t="str">
            <v>Cel Prescott 3.06G/533, 256MB, 40GB, 48X CD, XP-P, GV</v>
          </cell>
          <cell r="G205">
            <v>299.27999999999997</v>
          </cell>
          <cell r="H205">
            <v>299.63</v>
          </cell>
          <cell r="I205">
            <v>299.63</v>
          </cell>
        </row>
        <row r="206">
          <cell r="C206" t="str">
            <v>817851A</v>
          </cell>
          <cell r="D206" t="str">
            <v>IIPC</v>
          </cell>
          <cell r="E206" t="str">
            <v>ASEAN</v>
          </cell>
          <cell r="F206" t="str">
            <v>P4 3.4G/800, 256MB/3200, 40GB, 48X CD, XP-P, G</v>
          </cell>
          <cell r="G206">
            <v>477.19</v>
          </cell>
          <cell r="H206">
            <v>477.54</v>
          </cell>
          <cell r="I206">
            <v>477.54</v>
          </cell>
        </row>
        <row r="207">
          <cell r="C207" t="str">
            <v>808421A</v>
          </cell>
          <cell r="D207" t="str">
            <v>IIPC</v>
          </cell>
          <cell r="E207" t="str">
            <v>ASEAN</v>
          </cell>
          <cell r="F207" t="str">
            <v>P4 3.0G/800, 256MB/3200, 40GB, 48XCD,XP-P</v>
          </cell>
          <cell r="G207">
            <v>389.28</v>
          </cell>
          <cell r="H207">
            <v>389.63</v>
          </cell>
          <cell r="I207">
            <v>389.63</v>
          </cell>
        </row>
        <row r="208">
          <cell r="C208" t="str">
            <v>817411A</v>
          </cell>
          <cell r="D208" t="str">
            <v>IIPC</v>
          </cell>
          <cell r="E208" t="str">
            <v>ASEAN</v>
          </cell>
          <cell r="F208" t="str">
            <v>P4 2.8G/533, 256MB, 40GB, 48XCD,XP-H,GV</v>
          </cell>
          <cell r="G208">
            <v>357.96</v>
          </cell>
          <cell r="H208">
            <v>358.31</v>
          </cell>
          <cell r="I208">
            <v>358.31</v>
          </cell>
        </row>
        <row r="209">
          <cell r="C209" t="str">
            <v>817412A</v>
          </cell>
          <cell r="D209" t="str">
            <v>IIPC</v>
          </cell>
          <cell r="E209" t="str">
            <v>ASEAN</v>
          </cell>
          <cell r="F209" t="str">
            <v>P4 2.8G/533, 256MB, 40GB, 48XCD,XP-H,GV</v>
          </cell>
          <cell r="G209">
            <v>359.46</v>
          </cell>
          <cell r="H209">
            <v>359.81</v>
          </cell>
          <cell r="I209">
            <v>359.81</v>
          </cell>
        </row>
        <row r="210">
          <cell r="C210" t="str">
            <v>817412T</v>
          </cell>
          <cell r="D210" t="str">
            <v>IIPC</v>
          </cell>
          <cell r="E210" t="str">
            <v>ASEAN</v>
          </cell>
          <cell r="F210" t="str">
            <v>P4 2.8G/533, 256MB, 40GB, 48XCD,XP-H,GV</v>
          </cell>
          <cell r="G210">
            <v>359.46</v>
          </cell>
          <cell r="H210">
            <v>359.81</v>
          </cell>
          <cell r="I210">
            <v>359.81</v>
          </cell>
        </row>
        <row r="211">
          <cell r="C211" t="str">
            <v>817413A</v>
          </cell>
          <cell r="D211" t="str">
            <v>IIPC</v>
          </cell>
          <cell r="E211" t="str">
            <v>ASEAN</v>
          </cell>
          <cell r="F211" t="str">
            <v>P4 2.8G/800, 256MB, 40GB, 48XCD,XP-P,GV</v>
          </cell>
          <cell r="G211">
            <v>374.91</v>
          </cell>
          <cell r="H211">
            <v>375.26</v>
          </cell>
          <cell r="I211">
            <v>375.26</v>
          </cell>
        </row>
        <row r="212">
          <cell r="C212" t="str">
            <v>817422A</v>
          </cell>
          <cell r="D212" t="str">
            <v>IIPC</v>
          </cell>
          <cell r="E212" t="str">
            <v>ASEAN</v>
          </cell>
          <cell r="F212" t="str">
            <v>P4 3.0G/800 256MB/3200, 40GB, 48XCD,XP-P,GV</v>
          </cell>
          <cell r="G212">
            <v>376.52</v>
          </cell>
          <cell r="H212">
            <v>376.87</v>
          </cell>
          <cell r="I212">
            <v>376.87</v>
          </cell>
        </row>
        <row r="213">
          <cell r="C213" t="str">
            <v>817422Q</v>
          </cell>
          <cell r="D213" t="str">
            <v>IIPC</v>
          </cell>
          <cell r="E213" t="str">
            <v>ASEAN</v>
          </cell>
          <cell r="F213" t="str">
            <v>P4 3.0G/800, 256MB/3200, 40GB, 48XCD,XP-P,GV</v>
          </cell>
          <cell r="G213">
            <v>376.52</v>
          </cell>
          <cell r="H213">
            <v>376.87</v>
          </cell>
          <cell r="I213">
            <v>376.87</v>
          </cell>
        </row>
        <row r="214">
          <cell r="C214" t="str">
            <v>817422T</v>
          </cell>
          <cell r="D214" t="str">
            <v>IIPC</v>
          </cell>
          <cell r="E214" t="str">
            <v>ASEAN</v>
          </cell>
          <cell r="F214" t="str">
            <v>P4 3.0G/800, 256MB/3200, 40GB, 48XCD,XP-P,GV</v>
          </cell>
          <cell r="G214">
            <v>376.52</v>
          </cell>
          <cell r="H214">
            <v>376.87</v>
          </cell>
          <cell r="I214">
            <v>376.87</v>
          </cell>
        </row>
        <row r="215">
          <cell r="C215" t="str">
            <v>8174B1A</v>
          </cell>
          <cell r="D215" t="str">
            <v>IIPC</v>
          </cell>
          <cell r="E215" t="str">
            <v>ASEAN</v>
          </cell>
          <cell r="F215" t="str">
            <v>CEL 2.5G/400, 128MB, 40GB, 48XCD,XP-H,GV</v>
          </cell>
          <cell r="G215">
            <v>270.89999999999998</v>
          </cell>
          <cell r="H215">
            <v>270.89999999999998</v>
          </cell>
          <cell r="I215">
            <v>270.89999999999998</v>
          </cell>
        </row>
        <row r="216">
          <cell r="C216" t="str">
            <v>8174KA9</v>
          </cell>
          <cell r="D216" t="str">
            <v>IIPC</v>
          </cell>
          <cell r="E216" t="str">
            <v>ASEAN</v>
          </cell>
          <cell r="F216" t="str">
            <v>P4 3.0G/800, 256MB/3200, 40GB, CDRW, XP-P, G</v>
          </cell>
          <cell r="G216">
            <v>395.12</v>
          </cell>
          <cell r="H216">
            <v>395.47</v>
          </cell>
          <cell r="I216">
            <v>395.47</v>
          </cell>
        </row>
        <row r="217">
          <cell r="C217" t="str">
            <v>8174KAA</v>
          </cell>
          <cell r="D217" t="str">
            <v>IIPC</v>
          </cell>
          <cell r="E217" t="str">
            <v>ASEAN</v>
          </cell>
          <cell r="F217" t="str">
            <v>P4 2.8G/400, 256MB/3200, 40GB, GV, DOS</v>
          </cell>
          <cell r="G217">
            <v>347.07</v>
          </cell>
          <cell r="H217">
            <v>347.42</v>
          </cell>
          <cell r="I217">
            <v>347.42</v>
          </cell>
        </row>
        <row r="218">
          <cell r="C218" t="str">
            <v>8174KAD</v>
          </cell>
          <cell r="D218" t="str">
            <v>IIPC</v>
          </cell>
          <cell r="E218" t="str">
            <v>ASEAN</v>
          </cell>
          <cell r="F218" t="str">
            <v>P4 2.80G/400, 256MB/3200, 40GB, 48X CD,XP-P, GV</v>
          </cell>
          <cell r="G218">
            <v>359.46</v>
          </cell>
          <cell r="H218">
            <v>359.81</v>
          </cell>
          <cell r="I218">
            <v>359.81</v>
          </cell>
        </row>
        <row r="219">
          <cell r="C219" t="str">
            <v>8174KAH</v>
          </cell>
          <cell r="D219" t="str">
            <v>IIPC</v>
          </cell>
          <cell r="E219" t="str">
            <v>ASEAN</v>
          </cell>
          <cell r="F219" t="str">
            <v>P4 2.8G/533, 256MB, 40GB, 48X CD, XP-P, GV</v>
          </cell>
          <cell r="G219">
            <v>361.07</v>
          </cell>
          <cell r="H219">
            <v>361.42</v>
          </cell>
          <cell r="I219">
            <v>361.42</v>
          </cell>
        </row>
        <row r="220">
          <cell r="C220" t="str">
            <v>8174KAK</v>
          </cell>
          <cell r="D220" t="str">
            <v>IIPC</v>
          </cell>
          <cell r="E220" t="str">
            <v>ASEAN</v>
          </cell>
          <cell r="F220" t="str">
            <v>P4 2.8G/800, 512MB, 40GB, 48XCD, XP-P, G</v>
          </cell>
          <cell r="G220">
            <v>390.18</v>
          </cell>
          <cell r="H220">
            <v>390.88</v>
          </cell>
          <cell r="I220">
            <v>390.88</v>
          </cell>
        </row>
        <row r="221">
          <cell r="C221" t="str">
            <v>8174KTB</v>
          </cell>
          <cell r="D221" t="str">
            <v>IIPC</v>
          </cell>
          <cell r="E221" t="str">
            <v>ASEAN</v>
          </cell>
          <cell r="F221" t="str">
            <v>Cel Pres 2.8G/533, 256MB, 40GB, 48X CD, XP-P, GV</v>
          </cell>
          <cell r="G221">
            <v>259.57</v>
          </cell>
          <cell r="H221">
            <v>259.92</v>
          </cell>
          <cell r="I221">
            <v>259.92</v>
          </cell>
        </row>
        <row r="222">
          <cell r="C222" t="str">
            <v>8174KTE</v>
          </cell>
          <cell r="D222" t="str">
            <v>IIPC</v>
          </cell>
          <cell r="E222" t="str">
            <v>ASEAN</v>
          </cell>
          <cell r="F222" t="str">
            <v>P4 3.0G/800, 256MB/3200, 80GB, 48X CD,XP-P,G</v>
          </cell>
          <cell r="G222">
            <v>386.96</v>
          </cell>
          <cell r="H222">
            <v>387.31</v>
          </cell>
          <cell r="I222">
            <v>387.31</v>
          </cell>
        </row>
        <row r="223">
          <cell r="C223" t="str">
            <v>8174LAM</v>
          </cell>
          <cell r="D223" t="str">
            <v>IIPC</v>
          </cell>
          <cell r="E223" t="str">
            <v>ASEAN</v>
          </cell>
          <cell r="F223" t="str">
            <v>P4 2.8G/533, 256MB, 80GB, 48X CD, XP-P, GV</v>
          </cell>
          <cell r="G223">
            <v>364.03</v>
          </cell>
          <cell r="H223">
            <v>364.38</v>
          </cell>
          <cell r="I223">
            <v>364.38</v>
          </cell>
        </row>
        <row r="224">
          <cell r="C224" t="str">
            <v>817513A</v>
          </cell>
          <cell r="D224" t="str">
            <v>IIPC</v>
          </cell>
          <cell r="E224" t="str">
            <v>ASEAN</v>
          </cell>
          <cell r="F224" t="str">
            <v>P4 2.8G/400, 256MB, 40GB, 48XCD,XP-P, GV</v>
          </cell>
          <cell r="G224">
            <v>359.46</v>
          </cell>
          <cell r="H224">
            <v>359.81</v>
          </cell>
          <cell r="I224">
            <v>359.81</v>
          </cell>
        </row>
        <row r="225">
          <cell r="C225" t="str">
            <v>817513Q</v>
          </cell>
          <cell r="D225" t="str">
            <v>IIPC</v>
          </cell>
          <cell r="E225" t="str">
            <v>ASEAN</v>
          </cell>
          <cell r="F225" t="str">
            <v>P4 2.8G/400, 256MB, 40GB, 48XCD,XP-P, GV</v>
          </cell>
          <cell r="G225">
            <v>359.46</v>
          </cell>
          <cell r="H225">
            <v>359.81</v>
          </cell>
          <cell r="I225">
            <v>359.81</v>
          </cell>
        </row>
        <row r="226">
          <cell r="C226" t="str">
            <v>817513T</v>
          </cell>
          <cell r="D226" t="str">
            <v>IIPC</v>
          </cell>
          <cell r="E226" t="str">
            <v>ASEAN</v>
          </cell>
          <cell r="F226" t="str">
            <v>P4 2.8G/400, 256MB, 40GB, 48XCD,XP-P, GV</v>
          </cell>
          <cell r="G226">
            <v>359.46</v>
          </cell>
          <cell r="H226">
            <v>359.81</v>
          </cell>
          <cell r="I226">
            <v>359.81</v>
          </cell>
        </row>
        <row r="227">
          <cell r="C227" t="str">
            <v>817514A</v>
          </cell>
          <cell r="D227" t="str">
            <v>IIPC</v>
          </cell>
          <cell r="E227" t="str">
            <v>ASEAN</v>
          </cell>
          <cell r="F227" t="str">
            <v>P4 2.8G/1MB, 256MB, 40GB, 48XCD,XP-P, GV</v>
          </cell>
          <cell r="G227">
            <v>361.07</v>
          </cell>
          <cell r="H227">
            <v>361.42</v>
          </cell>
          <cell r="I227">
            <v>361.42</v>
          </cell>
        </row>
        <row r="228">
          <cell r="C228" t="str">
            <v>817514Q</v>
          </cell>
          <cell r="D228" t="str">
            <v>IIPC</v>
          </cell>
          <cell r="E228" t="str">
            <v>ASEAN</v>
          </cell>
          <cell r="F228" t="str">
            <v>P4 2.8G/1MB, 256MB, 40GB, 48XCD,XP-P, GV</v>
          </cell>
          <cell r="G228">
            <v>361.07</v>
          </cell>
          <cell r="H228">
            <v>361.42</v>
          </cell>
          <cell r="I228">
            <v>361.42</v>
          </cell>
        </row>
        <row r="229">
          <cell r="C229" t="str">
            <v>817514T</v>
          </cell>
          <cell r="D229" t="str">
            <v>IIPC</v>
          </cell>
          <cell r="E229" t="str">
            <v>ASEAN</v>
          </cell>
          <cell r="F229" t="str">
            <v>P4 2.8G/1MB, 256MB, 40GB, 48XCD,XP-P, GV</v>
          </cell>
          <cell r="G229">
            <v>361.07</v>
          </cell>
          <cell r="H229">
            <v>361.42</v>
          </cell>
          <cell r="I229">
            <v>361.42</v>
          </cell>
        </row>
        <row r="230">
          <cell r="C230" t="str">
            <v>817516A</v>
          </cell>
          <cell r="D230" t="str">
            <v>IIPC</v>
          </cell>
          <cell r="E230" t="str">
            <v>ASEAN</v>
          </cell>
          <cell r="F230" t="str">
            <v>P4 2.8G/533, 256MB, 40GB, 48XCD,XP-P</v>
          </cell>
          <cell r="G230">
            <v>368.56</v>
          </cell>
          <cell r="H230">
            <v>368.91</v>
          </cell>
          <cell r="I230">
            <v>368.91</v>
          </cell>
        </row>
        <row r="231">
          <cell r="C231" t="str">
            <v>817516T</v>
          </cell>
          <cell r="D231" t="str">
            <v>IIPC</v>
          </cell>
          <cell r="E231" t="str">
            <v>ASEAN</v>
          </cell>
          <cell r="F231" t="str">
            <v>P4 2.8G/533, 256MB, 40GB, 48XCD,XP-P</v>
          </cell>
          <cell r="G231">
            <v>368.56</v>
          </cell>
          <cell r="H231">
            <v>368.91</v>
          </cell>
          <cell r="I231">
            <v>368.91</v>
          </cell>
        </row>
        <row r="232">
          <cell r="C232" t="str">
            <v>817518A</v>
          </cell>
          <cell r="D232" t="str">
            <v>IIPC</v>
          </cell>
          <cell r="E232" t="str">
            <v>ASEAN</v>
          </cell>
          <cell r="F232" t="str">
            <v>P4 2.8G/800, 256MB/3200, 40GB, XP-P, GV</v>
          </cell>
          <cell r="G232">
            <v>364.36</v>
          </cell>
          <cell r="H232">
            <v>364.71</v>
          </cell>
          <cell r="I232">
            <v>364.71</v>
          </cell>
        </row>
        <row r="233">
          <cell r="C233" t="str">
            <v>81751BA</v>
          </cell>
          <cell r="D233" t="str">
            <v>IIPC</v>
          </cell>
          <cell r="E233" t="str">
            <v>ASEAN</v>
          </cell>
          <cell r="F233" t="str">
            <v>P4 2.8G/800 256MB/3200, 40GB, 48XCD,XP-P</v>
          </cell>
          <cell r="G233">
            <v>376.52</v>
          </cell>
          <cell r="H233">
            <v>376.87</v>
          </cell>
          <cell r="I233">
            <v>376.87</v>
          </cell>
        </row>
        <row r="234">
          <cell r="C234" t="str">
            <v>81751BQ</v>
          </cell>
          <cell r="D234" t="str">
            <v>IIPC</v>
          </cell>
          <cell r="E234" t="str">
            <v>ASEAN</v>
          </cell>
          <cell r="F234" t="str">
            <v>Prescott 2.8/800, 256MB, 40GB, 48XCD, XP-P, GV</v>
          </cell>
          <cell r="G234">
            <v>376.52</v>
          </cell>
          <cell r="H234">
            <v>376.87</v>
          </cell>
          <cell r="I234">
            <v>376.87</v>
          </cell>
        </row>
        <row r="235">
          <cell r="C235" t="str">
            <v>81751BT</v>
          </cell>
          <cell r="D235" t="str">
            <v>IIPC</v>
          </cell>
          <cell r="E235" t="str">
            <v>ASEAN</v>
          </cell>
          <cell r="F235" t="str">
            <v>P4 2.8G/800, 256MB/3200, 40GB, 48XCD,XP-P,GV</v>
          </cell>
          <cell r="G235">
            <v>376.52</v>
          </cell>
          <cell r="H235">
            <v>376.87</v>
          </cell>
          <cell r="I235">
            <v>376.87</v>
          </cell>
        </row>
        <row r="236">
          <cell r="C236" t="str">
            <v>81751EA</v>
          </cell>
          <cell r="D236" t="str">
            <v>IIPC</v>
          </cell>
          <cell r="E236" t="str">
            <v>ASEAN</v>
          </cell>
          <cell r="F236" t="str">
            <v>P4 2.8G/400, 128MB, 40GB, 48XCD,XP-H, GV</v>
          </cell>
          <cell r="G236">
            <v>363.58</v>
          </cell>
          <cell r="H236">
            <v>363.58</v>
          </cell>
          <cell r="I236">
            <v>363.58</v>
          </cell>
        </row>
        <row r="237">
          <cell r="C237" t="str">
            <v>81751FQ</v>
          </cell>
          <cell r="D237" t="str">
            <v>IIPC</v>
          </cell>
          <cell r="E237" t="str">
            <v>ASEAN</v>
          </cell>
          <cell r="F237" t="str">
            <v>P4 2.8G/400, 256MB, 40GB, XP-P, GV</v>
          </cell>
          <cell r="G237">
            <v>347.3</v>
          </cell>
          <cell r="H237">
            <v>347.66</v>
          </cell>
          <cell r="I237">
            <v>347.66</v>
          </cell>
        </row>
        <row r="238">
          <cell r="C238" t="str">
            <v>81751GQ</v>
          </cell>
          <cell r="D238" t="str">
            <v>IIPC</v>
          </cell>
          <cell r="E238" t="str">
            <v>ASEAN</v>
          </cell>
          <cell r="F238" t="str">
            <v>P4 2.8G/533 1M, 256MB, 40GB, XP-P, GV</v>
          </cell>
          <cell r="G238">
            <v>348.91</v>
          </cell>
          <cell r="H238">
            <v>349.26</v>
          </cell>
          <cell r="I238">
            <v>349.26</v>
          </cell>
        </row>
        <row r="239">
          <cell r="C239" t="str">
            <v>81751LA</v>
          </cell>
          <cell r="D239" t="str">
            <v>IIPC</v>
          </cell>
          <cell r="E239" t="str">
            <v>ASEAN</v>
          </cell>
          <cell r="F239" t="str">
            <v>P4 2.8G/400, 256MB, 40GB, 48XCD, DOS-LIC, GV</v>
          </cell>
          <cell r="G239">
            <v>359.46</v>
          </cell>
          <cell r="H239">
            <v>359.81</v>
          </cell>
          <cell r="I239">
            <v>359.81</v>
          </cell>
        </row>
        <row r="240">
          <cell r="C240" t="str">
            <v>81751MA</v>
          </cell>
          <cell r="D240" t="str">
            <v>IIPC</v>
          </cell>
          <cell r="E240" t="str">
            <v>ASEAN</v>
          </cell>
          <cell r="F240" t="str">
            <v>P4 2.8G/533, 256MB, 40GB, 48XCD, DOS-LIC, GV</v>
          </cell>
          <cell r="G240">
            <v>361.07</v>
          </cell>
          <cell r="H240">
            <v>361.42</v>
          </cell>
          <cell r="I240">
            <v>361.42</v>
          </cell>
        </row>
        <row r="241">
          <cell r="C241" t="str">
            <v>81751MQ</v>
          </cell>
          <cell r="D241" t="str">
            <v>IIPC</v>
          </cell>
          <cell r="E241" t="str">
            <v>ASEAN</v>
          </cell>
          <cell r="F241" t="str">
            <v>P4 2.8G/533, 256MB, 40GB, 48XCD, DOS-LIC, GV</v>
          </cell>
          <cell r="G241">
            <v>361.07</v>
          </cell>
          <cell r="H241">
            <v>361.42</v>
          </cell>
          <cell r="I241">
            <v>361.42</v>
          </cell>
        </row>
        <row r="242">
          <cell r="C242" t="str">
            <v>81751PA</v>
          </cell>
          <cell r="D242" t="str">
            <v>IIPC</v>
          </cell>
          <cell r="E242" t="str">
            <v>ASEAN</v>
          </cell>
          <cell r="F242" t="str">
            <v>P4 2.8G/800, 256MB/3200, 40GB, 48XCD, DOS-LIC, GV</v>
          </cell>
          <cell r="G242">
            <v>376.52</v>
          </cell>
          <cell r="H242">
            <v>376.87</v>
          </cell>
          <cell r="I242">
            <v>376.87</v>
          </cell>
        </row>
        <row r="243">
          <cell r="C243" t="str">
            <v>81751PQ</v>
          </cell>
          <cell r="D243" t="str">
            <v>IIPC</v>
          </cell>
          <cell r="E243" t="str">
            <v>ASEAN</v>
          </cell>
          <cell r="F243" t="str">
            <v>P4 2.8G/800, 256MB/3200, 40GB, 48XCD, DOS-LIC, GV</v>
          </cell>
          <cell r="G243">
            <v>376.52</v>
          </cell>
          <cell r="H243">
            <v>376.87</v>
          </cell>
          <cell r="I243">
            <v>376.87</v>
          </cell>
        </row>
        <row r="244">
          <cell r="C244" t="str">
            <v>81751QA</v>
          </cell>
          <cell r="D244" t="str">
            <v>IIPC</v>
          </cell>
          <cell r="E244" t="str">
            <v>ASEAN</v>
          </cell>
          <cell r="F244" t="str">
            <v>P4 2.8G/400, 128MB, 40GB, 48XCD, DOS-LIC, GV</v>
          </cell>
          <cell r="G244">
            <v>363.58</v>
          </cell>
          <cell r="H244">
            <v>363.58</v>
          </cell>
          <cell r="I244">
            <v>363.58</v>
          </cell>
        </row>
        <row r="245">
          <cell r="C245" t="str">
            <v>81751QT</v>
          </cell>
          <cell r="D245" t="str">
            <v>IIPC</v>
          </cell>
          <cell r="E245" t="str">
            <v>ASEAN</v>
          </cell>
          <cell r="F245" t="str">
            <v>P4 2.8G/400, 128MB, 40GB, 48XCD, DOS-LIC, GV</v>
          </cell>
          <cell r="G245">
            <v>363.58</v>
          </cell>
          <cell r="H245">
            <v>363.58</v>
          </cell>
          <cell r="I245">
            <v>363.58</v>
          </cell>
        </row>
        <row r="246">
          <cell r="C246" t="str">
            <v>817521A</v>
          </cell>
          <cell r="D246" t="str">
            <v>IIPC</v>
          </cell>
          <cell r="E246" t="str">
            <v>ASEAN</v>
          </cell>
          <cell r="F246" t="str">
            <v>P4 3.0G/800, 256MB/3200, 40GB, XP-P, GV</v>
          </cell>
          <cell r="G246">
            <v>364.36</v>
          </cell>
          <cell r="H246">
            <v>364.71</v>
          </cell>
          <cell r="I246">
            <v>364.71</v>
          </cell>
        </row>
        <row r="247">
          <cell r="C247" t="str">
            <v>817524A</v>
          </cell>
          <cell r="D247" t="str">
            <v>IIPC</v>
          </cell>
          <cell r="E247" t="str">
            <v>ASEAN</v>
          </cell>
          <cell r="F247" t="str">
            <v>P4 3.0G/800 256MB/3200, 40GB, 48X, XP-P,GV</v>
          </cell>
          <cell r="G247">
            <v>376.52</v>
          </cell>
          <cell r="H247">
            <v>376.87</v>
          </cell>
          <cell r="I247">
            <v>376.87</v>
          </cell>
        </row>
        <row r="248">
          <cell r="C248" t="str">
            <v>817524T</v>
          </cell>
          <cell r="D248" t="str">
            <v>IIPC</v>
          </cell>
          <cell r="E248" t="str">
            <v>ASEAN</v>
          </cell>
          <cell r="F248" t="str">
            <v>P4 3.0G/800 256MB/3200, 40GB, 48X, XP-P,GV</v>
          </cell>
          <cell r="G248">
            <v>376.52</v>
          </cell>
          <cell r="H248">
            <v>376.87</v>
          </cell>
          <cell r="I248">
            <v>376.87</v>
          </cell>
        </row>
        <row r="249">
          <cell r="C249" t="str">
            <v>817531A</v>
          </cell>
          <cell r="D249" t="str">
            <v>IIPC</v>
          </cell>
          <cell r="E249" t="str">
            <v>ASEAN</v>
          </cell>
          <cell r="F249" t="str">
            <v>P4 3.2G/800, 256MB/3200, 40GB, 48X, XP-P,GV</v>
          </cell>
          <cell r="G249">
            <v>407.41</v>
          </cell>
          <cell r="H249">
            <v>407.76</v>
          </cell>
          <cell r="I249">
            <v>407.76</v>
          </cell>
        </row>
        <row r="250">
          <cell r="C250" t="str">
            <v>817531T</v>
          </cell>
          <cell r="D250" t="str">
            <v>IIPC</v>
          </cell>
          <cell r="E250" t="str">
            <v>ASEAN</v>
          </cell>
          <cell r="F250" t="str">
            <v>P4 3.2G/800, 256MB/3200, 40GB, 48X, XP-P,GV</v>
          </cell>
          <cell r="G250">
            <v>407.41</v>
          </cell>
          <cell r="H250">
            <v>407.76</v>
          </cell>
          <cell r="I250">
            <v>407.76</v>
          </cell>
        </row>
        <row r="251">
          <cell r="C251" t="str">
            <v>817541A</v>
          </cell>
          <cell r="D251" t="str">
            <v>IIPC</v>
          </cell>
          <cell r="E251" t="str">
            <v>ASEAN</v>
          </cell>
          <cell r="F251" t="str">
            <v>P4 2.6G/400, 128MB, 40GB, 48XCD, XP-H, GV</v>
          </cell>
          <cell r="G251">
            <v>363.58</v>
          </cell>
          <cell r="H251">
            <v>363.58</v>
          </cell>
          <cell r="I251">
            <v>363.58</v>
          </cell>
        </row>
        <row r="252">
          <cell r="C252" t="str">
            <v>817542Q</v>
          </cell>
          <cell r="D252" t="str">
            <v>IIPC</v>
          </cell>
          <cell r="E252" t="str">
            <v>ASEAN</v>
          </cell>
          <cell r="F252" t="str">
            <v>P4 2.6G/400, 256MB, 40GB, XP-P, GV</v>
          </cell>
          <cell r="G252">
            <v>347.3</v>
          </cell>
          <cell r="H252">
            <v>347.66</v>
          </cell>
          <cell r="I252">
            <v>347.66</v>
          </cell>
        </row>
        <row r="253">
          <cell r="C253" t="str">
            <v>817543A</v>
          </cell>
          <cell r="D253" t="str">
            <v>IIPC</v>
          </cell>
          <cell r="E253" t="str">
            <v>ASEAN</v>
          </cell>
          <cell r="F253" t="str">
            <v>P4 2.6G/400, 256MB, 40GB, 48XCD, XP-P, GV</v>
          </cell>
          <cell r="G253">
            <v>359.46</v>
          </cell>
          <cell r="H253">
            <v>359.81</v>
          </cell>
          <cell r="I253">
            <v>359.81</v>
          </cell>
        </row>
        <row r="254">
          <cell r="C254" t="str">
            <v>817543Q</v>
          </cell>
          <cell r="D254" t="str">
            <v>IIPC</v>
          </cell>
          <cell r="E254" t="str">
            <v>ASEAN</v>
          </cell>
          <cell r="F254" t="str">
            <v>P4 2.6G/400, 256MB, 40GB, 48XCD, XP-Pro, GV</v>
          </cell>
          <cell r="G254">
            <v>359.46</v>
          </cell>
          <cell r="H254">
            <v>359.81</v>
          </cell>
          <cell r="I254">
            <v>359.81</v>
          </cell>
        </row>
        <row r="255">
          <cell r="C255" t="str">
            <v>817545A</v>
          </cell>
          <cell r="D255" t="str">
            <v>IIPC</v>
          </cell>
          <cell r="E255" t="str">
            <v>ASEAN</v>
          </cell>
          <cell r="F255" t="str">
            <v>P4 2.6G/400, 128MB, 40GB, 48XCD, DOS-LIC, GV</v>
          </cell>
          <cell r="G255">
            <v>363.58</v>
          </cell>
          <cell r="H255">
            <v>363.58</v>
          </cell>
          <cell r="I255">
            <v>363.58</v>
          </cell>
        </row>
        <row r="256">
          <cell r="C256" t="str">
            <v>817546Q</v>
          </cell>
          <cell r="D256" t="str">
            <v>IIPC</v>
          </cell>
          <cell r="E256" t="str">
            <v>ASEAN</v>
          </cell>
          <cell r="F256" t="str">
            <v>P4 2.6G/400, 256MB, 40GB, DOS-LIC, GV</v>
          </cell>
          <cell r="G256">
            <v>347.3</v>
          </cell>
          <cell r="H256">
            <v>347.66</v>
          </cell>
          <cell r="I256">
            <v>347.66</v>
          </cell>
        </row>
        <row r="257">
          <cell r="C257" t="str">
            <v>817547A</v>
          </cell>
          <cell r="D257" t="str">
            <v>IIPC</v>
          </cell>
          <cell r="E257" t="str">
            <v>ASEAN</v>
          </cell>
          <cell r="F257" t="str">
            <v>P4 2.6G/400, 256MB, 40GB, 48XCD, DOS-LIC, GV</v>
          </cell>
          <cell r="G257">
            <v>359.46</v>
          </cell>
          <cell r="H257">
            <v>359.81</v>
          </cell>
          <cell r="I257">
            <v>359.81</v>
          </cell>
        </row>
        <row r="258">
          <cell r="C258" t="str">
            <v>8175B1A</v>
          </cell>
          <cell r="D258" t="str">
            <v>IIPC</v>
          </cell>
          <cell r="E258" t="str">
            <v>ASEAN</v>
          </cell>
          <cell r="F258" t="str">
            <v>CEL Prescott 2.53G/533, 128MB, 40GB, 48X CD, XP-H, GV</v>
          </cell>
          <cell r="G258">
            <v>253.39</v>
          </cell>
          <cell r="H258">
            <v>253.39</v>
          </cell>
          <cell r="I258">
            <v>253.39</v>
          </cell>
        </row>
        <row r="259">
          <cell r="C259" t="str">
            <v>8175B2A</v>
          </cell>
          <cell r="D259" t="str">
            <v>IIPC</v>
          </cell>
          <cell r="E259" t="str">
            <v>ASEAN</v>
          </cell>
          <cell r="F259" t="str">
            <v>CEL Prescott 2.53G/533, 128MB, 40GB, 48X CD, XP-P, GV</v>
          </cell>
          <cell r="G259">
            <v>253.39</v>
          </cell>
          <cell r="H259">
            <v>253.39</v>
          </cell>
          <cell r="I259">
            <v>253.39</v>
          </cell>
        </row>
        <row r="260">
          <cell r="C260" t="str">
            <v>8175B2T</v>
          </cell>
          <cell r="D260" t="str">
            <v>IIPC</v>
          </cell>
          <cell r="E260" t="str">
            <v>ASEAN</v>
          </cell>
          <cell r="F260" t="str">
            <v>CEL Prescott 2.53G/533, 128MB, 40GB, 48X CD, XP-P, GV</v>
          </cell>
          <cell r="G260">
            <v>253.39</v>
          </cell>
          <cell r="H260">
            <v>253.39</v>
          </cell>
          <cell r="I260">
            <v>253.39</v>
          </cell>
        </row>
        <row r="261">
          <cell r="C261" t="str">
            <v>8175B3A</v>
          </cell>
          <cell r="D261" t="str">
            <v>IIPC</v>
          </cell>
          <cell r="E261" t="str">
            <v>ASEAN</v>
          </cell>
          <cell r="F261" t="str">
            <v>CEL Prescott 2.53G/533, 256MB, 40GB, 48X CD,XP-P, GV</v>
          </cell>
          <cell r="G261">
            <v>249.27</v>
          </cell>
          <cell r="H261">
            <v>249.62</v>
          </cell>
          <cell r="I261">
            <v>249.62</v>
          </cell>
        </row>
        <row r="262">
          <cell r="C262" t="str">
            <v>8175B3Q</v>
          </cell>
          <cell r="D262" t="str">
            <v>IIPC</v>
          </cell>
          <cell r="E262" t="str">
            <v>ASEAN</v>
          </cell>
          <cell r="F262" t="str">
            <v>CEL Prescott 2.53G/533, 256MB, 40GB, 48X CD,XP-P, GV</v>
          </cell>
          <cell r="G262">
            <v>249.27</v>
          </cell>
          <cell r="H262">
            <v>249.62</v>
          </cell>
          <cell r="I262">
            <v>249.62</v>
          </cell>
        </row>
        <row r="263">
          <cell r="C263" t="str">
            <v>8175B3T</v>
          </cell>
          <cell r="D263" t="str">
            <v>IIPC</v>
          </cell>
          <cell r="E263" t="str">
            <v>ASEAN</v>
          </cell>
          <cell r="F263" t="str">
            <v>CEL Prescott 2.53G/533, 256MB, 40GB, 48X CD,XP-P, GV</v>
          </cell>
          <cell r="G263">
            <v>249.27</v>
          </cell>
          <cell r="H263">
            <v>249.62</v>
          </cell>
          <cell r="I263">
            <v>249.62</v>
          </cell>
        </row>
        <row r="264">
          <cell r="C264" t="str">
            <v>8175D2A</v>
          </cell>
          <cell r="D264" t="str">
            <v>IIPC</v>
          </cell>
          <cell r="E264" t="str">
            <v>ASEAN</v>
          </cell>
          <cell r="F264" t="str">
            <v>CEL 2.6G, 128MB, 40GB, 48XCD,XP-P, GV</v>
          </cell>
          <cell r="G264">
            <v>277.08</v>
          </cell>
          <cell r="H264">
            <v>277.08</v>
          </cell>
          <cell r="I264">
            <v>277.08</v>
          </cell>
        </row>
        <row r="265">
          <cell r="C265" t="str">
            <v>8175D2T</v>
          </cell>
          <cell r="D265" t="str">
            <v>IIPC</v>
          </cell>
          <cell r="E265" t="str">
            <v>ASEAN</v>
          </cell>
          <cell r="F265" t="str">
            <v>CEL 2.6G, 128MB, 40GB, 48XCD,XP-P, GV</v>
          </cell>
          <cell r="G265">
            <v>277.08</v>
          </cell>
          <cell r="H265">
            <v>277.08</v>
          </cell>
          <cell r="I265">
            <v>277.08</v>
          </cell>
        </row>
        <row r="266">
          <cell r="C266" t="str">
            <v>8175D4Q</v>
          </cell>
          <cell r="D266" t="str">
            <v>IIPC</v>
          </cell>
          <cell r="E266" t="str">
            <v>ASEAN</v>
          </cell>
          <cell r="F266" t="str">
            <v>CEL 2.6G, 256MB, 40GB, 48X CD, XP-P, GV</v>
          </cell>
          <cell r="G266">
            <v>272.95999999999998</v>
          </cell>
          <cell r="H266">
            <v>273.31</v>
          </cell>
          <cell r="I266">
            <v>273.31</v>
          </cell>
        </row>
        <row r="267">
          <cell r="C267" t="str">
            <v>8175D5A</v>
          </cell>
          <cell r="D267" t="str">
            <v>IIPC</v>
          </cell>
          <cell r="E267" t="str">
            <v>ASEAN</v>
          </cell>
          <cell r="F267" t="str">
            <v>CEL 2.6G, 128MB, 40GB, 48XCD, DOS-LIC, GV</v>
          </cell>
          <cell r="G267">
            <v>277.08</v>
          </cell>
          <cell r="H267">
            <v>277.08</v>
          </cell>
          <cell r="I267">
            <v>277.08</v>
          </cell>
        </row>
        <row r="268">
          <cell r="C268" t="str">
            <v>8175D6A</v>
          </cell>
          <cell r="D268" t="str">
            <v>IIPC</v>
          </cell>
          <cell r="E268" t="str">
            <v>ASEAN</v>
          </cell>
          <cell r="F268" t="str">
            <v>CEL 2.66G/533, 128MB, 40GB, 48X CD, XP-H, GV</v>
          </cell>
          <cell r="G268">
            <v>253.51</v>
          </cell>
          <cell r="H268">
            <v>253.51</v>
          </cell>
          <cell r="I268">
            <v>253.51</v>
          </cell>
        </row>
        <row r="269">
          <cell r="C269" t="str">
            <v>8175D7A</v>
          </cell>
          <cell r="D269" t="str">
            <v>IIPC</v>
          </cell>
          <cell r="E269" t="str">
            <v>ASEAN</v>
          </cell>
          <cell r="F269" t="str">
            <v>CEL 2.66G/533, 128MB, 40GB, 48X CD, XP-P, GV</v>
          </cell>
          <cell r="G269">
            <v>253.51</v>
          </cell>
          <cell r="H269">
            <v>253.51</v>
          </cell>
          <cell r="I269">
            <v>253.51</v>
          </cell>
        </row>
        <row r="270">
          <cell r="C270" t="str">
            <v>8175D7T</v>
          </cell>
          <cell r="D270" t="str">
            <v>IIPC</v>
          </cell>
          <cell r="E270" t="str">
            <v>ASEAN</v>
          </cell>
          <cell r="F270" t="str">
            <v>CEL 2.66G/533, 128MB, 40GB, 48X CD, XP-P, GV</v>
          </cell>
          <cell r="G270">
            <v>253.51</v>
          </cell>
          <cell r="H270">
            <v>253.51</v>
          </cell>
          <cell r="I270">
            <v>253.51</v>
          </cell>
        </row>
        <row r="271">
          <cell r="C271" t="str">
            <v>8175D8A</v>
          </cell>
          <cell r="D271" t="str">
            <v>IIPC</v>
          </cell>
          <cell r="E271" t="str">
            <v>ASEAN</v>
          </cell>
          <cell r="F271" t="str">
            <v>CEL 2.66G/533, 256MB, 40GB, 48X CD, XP-P, GV</v>
          </cell>
          <cell r="G271">
            <v>249.39</v>
          </cell>
          <cell r="H271">
            <v>249.74</v>
          </cell>
          <cell r="I271">
            <v>249.74</v>
          </cell>
        </row>
        <row r="272">
          <cell r="C272" t="str">
            <v>8175D8Q</v>
          </cell>
          <cell r="D272" t="str">
            <v>IIPC</v>
          </cell>
          <cell r="E272" t="str">
            <v>ASEAN</v>
          </cell>
          <cell r="F272" t="str">
            <v>CEL 2.66G/533, 256MB, 40GB, 48X CD, XP-P, GV</v>
          </cell>
          <cell r="G272">
            <v>249.39</v>
          </cell>
          <cell r="H272">
            <v>249.74</v>
          </cell>
          <cell r="I272">
            <v>249.74</v>
          </cell>
        </row>
        <row r="273">
          <cell r="C273" t="str">
            <v>8175D8T</v>
          </cell>
          <cell r="D273" t="str">
            <v>IIPC</v>
          </cell>
          <cell r="E273" t="str">
            <v>ASEAN</v>
          </cell>
          <cell r="F273" t="str">
            <v>CEL 2.66G/533, 256MB, 40GB, 48X CD, XP-P, GV</v>
          </cell>
          <cell r="G273">
            <v>249.39</v>
          </cell>
          <cell r="H273">
            <v>249.74</v>
          </cell>
          <cell r="I273">
            <v>249.74</v>
          </cell>
        </row>
        <row r="274">
          <cell r="C274" t="str">
            <v>8175KAA</v>
          </cell>
          <cell r="D274" t="str">
            <v>IIPC</v>
          </cell>
          <cell r="E274" t="str">
            <v>ASEAN</v>
          </cell>
          <cell r="F274" t="str">
            <v>P4 2.8G/400, 256MB, 80GB, 48XCD,XP-P, GV</v>
          </cell>
          <cell r="G274">
            <v>362.42</v>
          </cell>
          <cell r="H274">
            <v>362.77</v>
          </cell>
          <cell r="I274">
            <v>362.77</v>
          </cell>
        </row>
        <row r="275">
          <cell r="C275" t="str">
            <v>8175KAF</v>
          </cell>
          <cell r="D275" t="str">
            <v>IIPC</v>
          </cell>
          <cell r="E275" t="str">
            <v>ASEAN</v>
          </cell>
          <cell r="F275" t="str">
            <v>P4 3.0G/800, 2x256MB, 80GB, 48X CD, XP-P, G</v>
          </cell>
          <cell r="G275">
            <v>408.59</v>
          </cell>
          <cell r="H275">
            <v>409.29</v>
          </cell>
          <cell r="I275">
            <v>409.29</v>
          </cell>
        </row>
        <row r="276">
          <cell r="C276" t="str">
            <v>8175KAH</v>
          </cell>
          <cell r="D276" t="str">
            <v>IIPC</v>
          </cell>
          <cell r="E276" t="str">
            <v>ASEAN</v>
          </cell>
          <cell r="F276" t="str">
            <v>P4 3.0G/800, 512MB, 40GB, CDRW, XP-P, G</v>
          </cell>
          <cell r="G276">
            <v>416.74</v>
          </cell>
          <cell r="H276">
            <v>417.45</v>
          </cell>
          <cell r="I276">
            <v>417.45</v>
          </cell>
        </row>
        <row r="277">
          <cell r="C277" t="str">
            <v>8175KQ4</v>
          </cell>
          <cell r="D277" t="str">
            <v>IIPC</v>
          </cell>
          <cell r="E277" t="str">
            <v>ASEAN</v>
          </cell>
          <cell r="F277" t="str">
            <v>P4 2.6G/400, 256MB, 40GB, DOS, G</v>
          </cell>
          <cell r="G277">
            <v>354.79</v>
          </cell>
          <cell r="H277">
            <v>355.14</v>
          </cell>
          <cell r="I277">
            <v>355.14</v>
          </cell>
        </row>
        <row r="278">
          <cell r="C278" t="str">
            <v>8175KQH</v>
          </cell>
          <cell r="D278" t="str">
            <v>IIPC</v>
          </cell>
          <cell r="E278" t="str">
            <v>ASEAN</v>
          </cell>
          <cell r="F278" t="str">
            <v>P4 2.8G/1MB, 256MB, 40GB, 48XCD, DOS, GV</v>
          </cell>
          <cell r="G278">
            <v>361.07</v>
          </cell>
          <cell r="H278">
            <v>361.42</v>
          </cell>
          <cell r="I278">
            <v>361.42</v>
          </cell>
        </row>
        <row r="279">
          <cell r="C279" t="str">
            <v>8175KQJ</v>
          </cell>
          <cell r="D279" t="str">
            <v>IIPC</v>
          </cell>
          <cell r="E279" t="str">
            <v>ASEAN</v>
          </cell>
          <cell r="F279" t="str">
            <v>P4 2.6G/400, 256MB, 40GB, 48X CD, DOS, GV</v>
          </cell>
          <cell r="G279">
            <v>359.46</v>
          </cell>
          <cell r="H279">
            <v>359.81</v>
          </cell>
          <cell r="I279">
            <v>359.81</v>
          </cell>
        </row>
        <row r="280">
          <cell r="C280" t="str">
            <v>8175KQL</v>
          </cell>
          <cell r="D280" t="str">
            <v>IIPC</v>
          </cell>
          <cell r="E280" t="str">
            <v>ASEAN</v>
          </cell>
          <cell r="F280" t="str">
            <v>P4 2.6G/400, 128MB, 40GB, DOS, GV</v>
          </cell>
          <cell r="G280">
            <v>351.42</v>
          </cell>
          <cell r="H280">
            <v>351.42</v>
          </cell>
          <cell r="I280">
            <v>351.42</v>
          </cell>
        </row>
        <row r="281">
          <cell r="C281" t="str">
            <v>8175KTC</v>
          </cell>
          <cell r="D281" t="str">
            <v>IIPC</v>
          </cell>
          <cell r="E281" t="str">
            <v>ASEAN</v>
          </cell>
          <cell r="F281" t="str">
            <v>P4 2.8G/400, 256MB, 80GB, 48XCD, XP-P, GV</v>
          </cell>
          <cell r="G281">
            <v>362.42</v>
          </cell>
          <cell r="H281">
            <v>362.77</v>
          </cell>
          <cell r="I281">
            <v>362.77</v>
          </cell>
        </row>
        <row r="282">
          <cell r="C282" t="str">
            <v>8175LAC</v>
          </cell>
          <cell r="D282" t="str">
            <v>IIPC</v>
          </cell>
          <cell r="E282" t="str">
            <v>ASEAN</v>
          </cell>
          <cell r="F282" t="str">
            <v>Cel Presc 2.8G/533, 128MB, 40GB, 48X CD, DOS, GV</v>
          </cell>
          <cell r="G282">
            <v>365.19</v>
          </cell>
          <cell r="H282">
            <v>365.19</v>
          </cell>
          <cell r="I282">
            <v>365.19</v>
          </cell>
        </row>
        <row r="283">
          <cell r="C283" t="str">
            <v>8175LAV</v>
          </cell>
          <cell r="D283" t="str">
            <v>IIPC</v>
          </cell>
          <cell r="E283" t="str">
            <v>ASEAN</v>
          </cell>
          <cell r="F283" t="str">
            <v>Cel Presc 2.53G/533, 128MB, 40GB, 48X CD, DOS, GV</v>
          </cell>
          <cell r="G283">
            <v>253.39</v>
          </cell>
          <cell r="H283">
            <v>253.39</v>
          </cell>
          <cell r="I283">
            <v>253.39</v>
          </cell>
        </row>
        <row r="284">
          <cell r="C284" t="str">
            <v>8175LTW</v>
          </cell>
          <cell r="D284" t="str">
            <v>IIPC</v>
          </cell>
          <cell r="E284" t="str">
            <v>ASEAN</v>
          </cell>
          <cell r="F284" t="str">
            <v>Cel Presc 2.53G/533, 128MB, 40GB, 48X CD, XP-P, GV</v>
          </cell>
          <cell r="G284">
            <v>253.39</v>
          </cell>
          <cell r="H284">
            <v>253.39</v>
          </cell>
          <cell r="I284">
            <v>253.39</v>
          </cell>
        </row>
        <row r="285">
          <cell r="C285" t="str">
            <v>8175MAF</v>
          </cell>
          <cell r="D285" t="str">
            <v>IIPC</v>
          </cell>
          <cell r="E285" t="str">
            <v>ASEAN</v>
          </cell>
          <cell r="F285" t="str">
            <v>P4 2.8G/400, 256MB, 40GB, XP-P, GV</v>
          </cell>
          <cell r="G285">
            <v>347.07</v>
          </cell>
          <cell r="H285">
            <v>347.42</v>
          </cell>
          <cell r="I285">
            <v>347.42</v>
          </cell>
        </row>
        <row r="286">
          <cell r="C286" t="str">
            <v>8175MAW</v>
          </cell>
          <cell r="D286" t="str">
            <v>IIPC</v>
          </cell>
          <cell r="E286" t="str">
            <v>ASEAN</v>
          </cell>
          <cell r="F286" t="str">
            <v>P4 2.8G/400, 256MB, 40GB, 48XCD, XP-P, G</v>
          </cell>
          <cell r="G286">
            <v>366.95</v>
          </cell>
          <cell r="H286">
            <v>367.3</v>
          </cell>
          <cell r="I286">
            <v>367.3</v>
          </cell>
        </row>
        <row r="287">
          <cell r="C287" t="str">
            <v>8175MQU</v>
          </cell>
          <cell r="D287" t="str">
            <v>IIPC</v>
          </cell>
          <cell r="E287" t="str">
            <v>ASEAN</v>
          </cell>
          <cell r="F287" t="str">
            <v>P4 3.0G/800 1MB, 256MB, 40GB, 48X CD, XP-P, GV</v>
          </cell>
          <cell r="G287">
            <v>376.52</v>
          </cell>
          <cell r="H287">
            <v>376.87</v>
          </cell>
          <cell r="I287">
            <v>376.87</v>
          </cell>
        </row>
        <row r="288">
          <cell r="C288" t="str">
            <v>8175MTJ</v>
          </cell>
          <cell r="D288" t="str">
            <v>IIPC</v>
          </cell>
          <cell r="E288" t="str">
            <v>ASEAN</v>
          </cell>
          <cell r="F288" t="str">
            <v>Cel Prescott 2.66G/533, 128MB, 40GB, XP-P, GV</v>
          </cell>
          <cell r="G288">
            <v>241.83</v>
          </cell>
          <cell r="H288">
            <v>241.83</v>
          </cell>
          <cell r="I288">
            <v>241.83</v>
          </cell>
        </row>
        <row r="289">
          <cell r="C289" t="str">
            <v>8175MTK</v>
          </cell>
          <cell r="D289" t="str">
            <v>IIPC</v>
          </cell>
          <cell r="E289" t="str">
            <v>ASEAN</v>
          </cell>
          <cell r="F289" t="str">
            <v>Cel Presc 2.66G/533, 128MB, 40GB, 48X CD, XP-P, GV</v>
          </cell>
          <cell r="G289">
            <v>253.51</v>
          </cell>
          <cell r="H289">
            <v>253.51</v>
          </cell>
          <cell r="I289">
            <v>253.51</v>
          </cell>
        </row>
        <row r="290">
          <cell r="C290" t="str">
            <v>8175N4T</v>
          </cell>
          <cell r="D290" t="str">
            <v>IIPC</v>
          </cell>
          <cell r="E290" t="str">
            <v>ASEAN</v>
          </cell>
          <cell r="F290" t="str">
            <v>Cel Presc 2.8G/533, 256MB, 40GB, 48X CD, XP-P, GV</v>
          </cell>
          <cell r="G290">
            <v>259.57</v>
          </cell>
          <cell r="H290">
            <v>259.92</v>
          </cell>
          <cell r="I290">
            <v>259.92</v>
          </cell>
        </row>
        <row r="291">
          <cell r="C291" t="str">
            <v>8175NQW</v>
          </cell>
          <cell r="D291" t="str">
            <v>IIPC</v>
          </cell>
          <cell r="E291" t="str">
            <v>ASEAN</v>
          </cell>
          <cell r="F291" t="str">
            <v>P4 2.8G/533 1MB, 512MB, 40GB, XP-P, GV</v>
          </cell>
          <cell r="G291">
            <v>370.54</v>
          </cell>
          <cell r="H291">
            <v>371.24</v>
          </cell>
          <cell r="I291">
            <v>371.24</v>
          </cell>
        </row>
        <row r="292">
          <cell r="C292" t="str">
            <v>8175PAD</v>
          </cell>
          <cell r="D292" t="str">
            <v>IIPC</v>
          </cell>
          <cell r="E292" t="str">
            <v>ASEAN</v>
          </cell>
          <cell r="F292" t="str">
            <v>P4 2.8G/400, 512MB, 40GB, 48X CD, XP-P, GV</v>
          </cell>
          <cell r="G292">
            <v>381.09</v>
          </cell>
          <cell r="H292">
            <v>381.79</v>
          </cell>
          <cell r="I292">
            <v>381.79</v>
          </cell>
        </row>
        <row r="293">
          <cell r="C293" t="str">
            <v>8175PAH</v>
          </cell>
          <cell r="D293" t="str">
            <v>IIPC</v>
          </cell>
          <cell r="E293" t="str">
            <v>ASEAN</v>
          </cell>
          <cell r="F293" t="str">
            <v>P4 2.8G/1MB, 256MB, 80GB, 48X CD, XP-P, GV</v>
          </cell>
          <cell r="G293">
            <v>364.03</v>
          </cell>
          <cell r="H293">
            <v>364.38</v>
          </cell>
          <cell r="I293">
            <v>364.38</v>
          </cell>
        </row>
        <row r="294">
          <cell r="C294" t="str">
            <v>8175PAJ</v>
          </cell>
          <cell r="D294" t="str">
            <v>IIPC</v>
          </cell>
          <cell r="E294" t="str">
            <v>ASEAN</v>
          </cell>
          <cell r="F294" t="str">
            <v>P4 3.0G/800, 256MB/3200, 80GB, 48XCD, XP-P, GV</v>
          </cell>
          <cell r="G294">
            <v>379.47</v>
          </cell>
          <cell r="H294">
            <v>379.82</v>
          </cell>
          <cell r="I294">
            <v>379.82</v>
          </cell>
        </row>
        <row r="295">
          <cell r="C295" t="str">
            <v>8175PAK</v>
          </cell>
          <cell r="D295" t="str">
            <v>IIPC</v>
          </cell>
          <cell r="E295" t="str">
            <v>ASEAN</v>
          </cell>
          <cell r="F295" t="str">
            <v>Prescott 3.0G/800, 256MB/3200, 80GB, CDRW, XP-P</v>
          </cell>
          <cell r="G295">
            <v>390.59</v>
          </cell>
          <cell r="H295">
            <v>390.94</v>
          </cell>
          <cell r="I295">
            <v>390.94</v>
          </cell>
        </row>
        <row r="296">
          <cell r="C296" t="str">
            <v>8175PAL</v>
          </cell>
          <cell r="D296" t="str">
            <v>IIPC</v>
          </cell>
          <cell r="E296" t="str">
            <v>ASEAN</v>
          </cell>
          <cell r="F296" t="str">
            <v>P4 3.0G/800, 256MB, 40GB, CDRW, XP-P, G</v>
          </cell>
          <cell r="G296">
            <v>395.12</v>
          </cell>
          <cell r="H296">
            <v>395.47</v>
          </cell>
          <cell r="I296">
            <v>395.47</v>
          </cell>
        </row>
        <row r="297">
          <cell r="C297" t="str">
            <v>8175PAM</v>
          </cell>
          <cell r="D297" t="str">
            <v>IIPC</v>
          </cell>
          <cell r="E297" t="str">
            <v>ASEAN</v>
          </cell>
          <cell r="F297" t="str">
            <v>Pres 3.0G/800, 256MB/3200, 40GB, 48XCD, XP-P, G</v>
          </cell>
          <cell r="G297">
            <v>384</v>
          </cell>
          <cell r="H297">
            <v>384.36</v>
          </cell>
          <cell r="I297">
            <v>384.36</v>
          </cell>
        </row>
        <row r="298">
          <cell r="C298" t="str">
            <v>8175PTK</v>
          </cell>
          <cell r="D298" t="str">
            <v>IIPC</v>
          </cell>
          <cell r="E298" t="str">
            <v>ASEAN</v>
          </cell>
          <cell r="F298" t="str">
            <v>Prescott 3.0G/800, 256MB/3200, 80GB, 48XCD, XP-P, GV</v>
          </cell>
          <cell r="G298">
            <v>379.47</v>
          </cell>
          <cell r="H298">
            <v>379.82</v>
          </cell>
          <cell r="I298">
            <v>379.82</v>
          </cell>
        </row>
        <row r="299">
          <cell r="C299" t="str">
            <v>8175QA5</v>
          </cell>
          <cell r="D299" t="str">
            <v>IIPC</v>
          </cell>
          <cell r="E299" t="str">
            <v>ASEAN</v>
          </cell>
          <cell r="F299" t="str">
            <v>P4 2.8G/533 1MB, 256MB, 40GB, 48XCD, XP-H, GV, Modem</v>
          </cell>
          <cell r="G299">
            <v>370.44</v>
          </cell>
          <cell r="H299">
            <v>370.79</v>
          </cell>
          <cell r="I299">
            <v>370.79</v>
          </cell>
        </row>
        <row r="300">
          <cell r="C300" t="str">
            <v>8175QAF</v>
          </cell>
          <cell r="D300" t="str">
            <v>IIPC</v>
          </cell>
          <cell r="E300" t="str">
            <v>ASEAN</v>
          </cell>
          <cell r="F300" t="str">
            <v>P4 2.8G/400, 256MB, 40GB, DOS, G</v>
          </cell>
          <cell r="G300">
            <v>354.79</v>
          </cell>
          <cell r="H300">
            <v>355.14</v>
          </cell>
          <cell r="I300">
            <v>355.14</v>
          </cell>
        </row>
        <row r="301">
          <cell r="C301" t="str">
            <v>8175QAG</v>
          </cell>
          <cell r="D301" t="str">
            <v>IIPC</v>
          </cell>
          <cell r="E301" t="str">
            <v>ASEAN</v>
          </cell>
          <cell r="F301" t="str">
            <v>P4 2.8G/533, 256MB, 40GB, XP-P, G</v>
          </cell>
          <cell r="G301">
            <v>356.4</v>
          </cell>
          <cell r="H301">
            <v>356.75</v>
          </cell>
          <cell r="I301">
            <v>356.75</v>
          </cell>
        </row>
        <row r="302">
          <cell r="C302" t="str">
            <v>8175QAP</v>
          </cell>
          <cell r="D302" t="str">
            <v>IIPC</v>
          </cell>
          <cell r="E302" t="str">
            <v>ASEAN</v>
          </cell>
          <cell r="F302" t="str">
            <v>P4 2.8G/400, 256MB, 40GB, DOS, GV</v>
          </cell>
          <cell r="G302">
            <v>347.3</v>
          </cell>
          <cell r="H302">
            <v>347.66</v>
          </cell>
          <cell r="I302">
            <v>347.66</v>
          </cell>
        </row>
        <row r="303">
          <cell r="C303" t="str">
            <v>8175QQ3</v>
          </cell>
          <cell r="D303" t="str">
            <v>IIPC</v>
          </cell>
          <cell r="E303" t="str">
            <v>ASEAN</v>
          </cell>
          <cell r="F303" t="str">
            <v>P4 2.8G/400, 512MB, 80GB, DOS, GV</v>
          </cell>
          <cell r="G303">
            <v>371.89</v>
          </cell>
          <cell r="H303">
            <v>372.59</v>
          </cell>
          <cell r="I303">
            <v>372.59</v>
          </cell>
        </row>
        <row r="304">
          <cell r="C304" t="str">
            <v>8175QTD</v>
          </cell>
          <cell r="D304" t="str">
            <v>IIPC</v>
          </cell>
          <cell r="E304" t="str">
            <v>ASEAN</v>
          </cell>
          <cell r="F304" t="str">
            <v>P4 3.0G/800, 256MB, 80GB, 48XCD, XP-P</v>
          </cell>
          <cell r="G304">
            <v>386.96</v>
          </cell>
          <cell r="H304">
            <v>387.31</v>
          </cell>
          <cell r="I304">
            <v>387.31</v>
          </cell>
        </row>
        <row r="305">
          <cell r="C305" t="str">
            <v>8175RQC</v>
          </cell>
          <cell r="D305" t="str">
            <v>IIPC</v>
          </cell>
          <cell r="E305" t="str">
            <v>ASEAN</v>
          </cell>
          <cell r="F305" t="str">
            <v>P4 2.6G/400, 2x512MB, 40GB, XP-Pro, GV</v>
          </cell>
          <cell r="G305">
            <v>412.18</v>
          </cell>
          <cell r="H305">
            <v>413.59</v>
          </cell>
          <cell r="I305">
            <v>413.59</v>
          </cell>
        </row>
        <row r="306">
          <cell r="C306" t="str">
            <v>8175RTA</v>
          </cell>
          <cell r="D306" t="str">
            <v>IIPC</v>
          </cell>
          <cell r="E306" t="str">
            <v>ASEAN</v>
          </cell>
          <cell r="F306" t="str">
            <v>Cel Prescott 2.66G/533, 256MB, 40GB, 48XCD,XP-P, GV</v>
          </cell>
          <cell r="G306">
            <v>249.39</v>
          </cell>
          <cell r="H306">
            <v>249.74</v>
          </cell>
          <cell r="I306">
            <v>249.74</v>
          </cell>
        </row>
        <row r="307">
          <cell r="C307" t="str">
            <v>8175RTC</v>
          </cell>
          <cell r="D307" t="str">
            <v>IIPC</v>
          </cell>
          <cell r="E307" t="str">
            <v>ASEAN</v>
          </cell>
          <cell r="F307" t="str">
            <v>P4 2.8G/400, 256MB, 40GB, XP-P, GV</v>
          </cell>
          <cell r="G307">
            <v>347.3</v>
          </cell>
          <cell r="H307">
            <v>347.66</v>
          </cell>
          <cell r="I307">
            <v>347.66</v>
          </cell>
        </row>
        <row r="308">
          <cell r="C308" t="str">
            <v>8175SAT</v>
          </cell>
          <cell r="D308" t="str">
            <v>IIPC</v>
          </cell>
          <cell r="E308" t="str">
            <v>ASEAN</v>
          </cell>
          <cell r="F308" t="str">
            <v>P4 2.8G/1MB, 256MB, 40GB, 48X CD, DOS, GV</v>
          </cell>
          <cell r="G308">
            <v>361.07</v>
          </cell>
          <cell r="H308">
            <v>361.42</v>
          </cell>
          <cell r="I308">
            <v>361.42</v>
          </cell>
        </row>
        <row r="309">
          <cell r="C309" t="str">
            <v>8175SPA</v>
          </cell>
          <cell r="D309" t="str">
            <v>IIPC</v>
          </cell>
          <cell r="E309" t="str">
            <v>ASEAN</v>
          </cell>
          <cell r="F309" t="str">
            <v>P4 2.8G/400, 256MB, 40GB, 48XCD, DOS, GV</v>
          </cell>
          <cell r="G309">
            <v>359.46</v>
          </cell>
          <cell r="H309">
            <v>359.81</v>
          </cell>
          <cell r="I309">
            <v>359.81</v>
          </cell>
        </row>
        <row r="310">
          <cell r="C310" t="str">
            <v>8175SQS</v>
          </cell>
          <cell r="D310" t="str">
            <v>IIPC</v>
          </cell>
          <cell r="E310" t="str">
            <v>ASEAN</v>
          </cell>
          <cell r="F310" t="str">
            <v>P4 3.0G/800 1M, 512MBx2, 80GB, 48XCD, XP-Pro, GV</v>
          </cell>
          <cell r="G310">
            <v>443.35</v>
          </cell>
          <cell r="H310">
            <v>444.76</v>
          </cell>
          <cell r="I310">
            <v>444.76</v>
          </cell>
        </row>
        <row r="311">
          <cell r="C311" t="str">
            <v>817721A</v>
          </cell>
          <cell r="D311" t="str">
            <v>IIPC</v>
          </cell>
          <cell r="E311" t="str">
            <v>ASEAN</v>
          </cell>
          <cell r="F311" t="str">
            <v>P4 3.0G/800, 256MB, 40GB, 48XCD,XP-P</v>
          </cell>
          <cell r="G311">
            <v>388.11</v>
          </cell>
          <cell r="H311">
            <v>388.46</v>
          </cell>
          <cell r="I311">
            <v>388.46</v>
          </cell>
        </row>
        <row r="312">
          <cell r="C312" t="str">
            <v>817721Q</v>
          </cell>
          <cell r="D312" t="str">
            <v>IIPC</v>
          </cell>
          <cell r="E312" t="str">
            <v>ASEAN</v>
          </cell>
          <cell r="F312" t="str">
            <v>P4 3.0G/800, 256MB, 40GB, 48XCD,XP-P</v>
          </cell>
          <cell r="G312">
            <v>388.11</v>
          </cell>
          <cell r="H312">
            <v>388.46</v>
          </cell>
          <cell r="I312">
            <v>388.46</v>
          </cell>
        </row>
        <row r="313">
          <cell r="C313" t="str">
            <v>817721T</v>
          </cell>
          <cell r="D313" t="str">
            <v>IIPC</v>
          </cell>
          <cell r="E313" t="str">
            <v>ASEAN</v>
          </cell>
          <cell r="F313" t="str">
            <v>P4 3.0G/800 1M, 256MB, 40GB, 48XCD, XP-P</v>
          </cell>
          <cell r="G313">
            <v>388.11</v>
          </cell>
          <cell r="H313">
            <v>388.46</v>
          </cell>
          <cell r="I313">
            <v>388.46</v>
          </cell>
        </row>
        <row r="314">
          <cell r="C314" t="str">
            <v>8177KTV</v>
          </cell>
          <cell r="D314" t="str">
            <v>IIPC</v>
          </cell>
          <cell r="E314" t="str">
            <v>ASEAN</v>
          </cell>
          <cell r="F314" t="str">
            <v>Cel Presc 2.53G/533, 256MB, 40GB, 48X CD, XP-P</v>
          </cell>
          <cell r="G314">
            <v>260.87</v>
          </cell>
          <cell r="H314">
            <v>261.22000000000003</v>
          </cell>
          <cell r="I314">
            <v>261.22000000000003</v>
          </cell>
        </row>
        <row r="315">
          <cell r="C315" t="str">
            <v>817812A</v>
          </cell>
          <cell r="D315" t="str">
            <v>IIPC</v>
          </cell>
          <cell r="E315" t="str">
            <v>ASEAN</v>
          </cell>
          <cell r="F315" t="str">
            <v>P4 2.8/533, 256MB, 40GB, 48XCD, XP-P</v>
          </cell>
          <cell r="G315">
            <v>372.67</v>
          </cell>
          <cell r="H315">
            <v>373.02</v>
          </cell>
          <cell r="I315">
            <v>373.02</v>
          </cell>
        </row>
        <row r="316">
          <cell r="C316" t="str">
            <v>8178KAB</v>
          </cell>
          <cell r="D316" t="str">
            <v>IIPC</v>
          </cell>
          <cell r="E316" t="str">
            <v>ASEAN</v>
          </cell>
          <cell r="F316" t="str">
            <v>Cel Pres 2.4G/533, 128MB, 40GB, 48XCD, DOS, GV</v>
          </cell>
          <cell r="G316">
            <v>267.68</v>
          </cell>
          <cell r="H316">
            <v>267.68</v>
          </cell>
          <cell r="I316">
            <v>267.68</v>
          </cell>
        </row>
        <row r="317">
          <cell r="C317" t="str">
            <v>81412FA</v>
          </cell>
          <cell r="D317" t="str">
            <v>IIPC</v>
          </cell>
          <cell r="E317" t="str">
            <v>ASEAN</v>
          </cell>
          <cell r="F317" t="str">
            <v>P4 3.0Ghz/800, 40GB, 2*256MB, FDD, 16xDVD, XPP</v>
          </cell>
          <cell r="G317">
            <v>448.35</v>
          </cell>
          <cell r="H317">
            <v>448.16</v>
          </cell>
          <cell r="I317">
            <v>448.35</v>
          </cell>
        </row>
        <row r="318">
          <cell r="C318" t="str">
            <v>81412GA</v>
          </cell>
          <cell r="D318" t="str">
            <v>IIPC</v>
          </cell>
          <cell r="E318" t="str">
            <v>ASEAN</v>
          </cell>
          <cell r="F318" t="str">
            <v>P4 3.0Ghz/800, 80GB, 2*256MB, FDD, 48xCDROM, XPP</v>
          </cell>
          <cell r="G318">
            <v>447.16</v>
          </cell>
          <cell r="H318">
            <v>446.9</v>
          </cell>
          <cell r="I318">
            <v>447.16</v>
          </cell>
        </row>
        <row r="319">
          <cell r="C319" t="str">
            <v>81413FA</v>
          </cell>
          <cell r="D319" t="str">
            <v>IIPC</v>
          </cell>
          <cell r="E319" t="str">
            <v>ASEAN</v>
          </cell>
          <cell r="F319" t="str">
            <v>P4 3.2Ghz/800, 40GB, 2*256MB, FDD, 48xCDROM, XPP</v>
          </cell>
          <cell r="G319">
            <v>472.05</v>
          </cell>
          <cell r="H319">
            <v>471.86</v>
          </cell>
          <cell r="I319">
            <v>472.05</v>
          </cell>
        </row>
        <row r="320">
          <cell r="C320" t="str">
            <v>81413JA</v>
          </cell>
          <cell r="D320" t="str">
            <v>IIPC</v>
          </cell>
          <cell r="E320" t="str">
            <v>ASEAN</v>
          </cell>
          <cell r="F320" t="str">
            <v>P4 3.2Ghz/800, 80GB, 2*256MB, FDD, 48xCDROM, XPP</v>
          </cell>
          <cell r="G320">
            <v>478.05</v>
          </cell>
          <cell r="H320">
            <v>477.8</v>
          </cell>
          <cell r="I320">
            <v>478.05</v>
          </cell>
        </row>
        <row r="321">
          <cell r="C321" t="str">
            <v>81413NA</v>
          </cell>
          <cell r="D321" t="str">
            <v>IIPC</v>
          </cell>
          <cell r="E321" t="str">
            <v>ASEAN</v>
          </cell>
          <cell r="F321" t="str">
            <v>P4 3.2Ghz/800, 80GB, 2*256MB, FDD, 16xDVD, XPP</v>
          </cell>
          <cell r="G321">
            <v>485.24</v>
          </cell>
          <cell r="H321">
            <v>484.99</v>
          </cell>
          <cell r="I321">
            <v>485.24</v>
          </cell>
        </row>
        <row r="322">
          <cell r="C322" t="str">
            <v>814156A</v>
          </cell>
          <cell r="D322" t="str">
            <v>IIPC</v>
          </cell>
          <cell r="E322" t="str">
            <v>ASEAN</v>
          </cell>
          <cell r="F322" t="str">
            <v>P4 Pres 3.4/800, 512MB, 80GB, 16xDVD, FDD, Giga, XP-P</v>
          </cell>
          <cell r="G322">
            <v>542.91</v>
          </cell>
          <cell r="H322">
            <v>542.66</v>
          </cell>
          <cell r="I322">
            <v>542.91</v>
          </cell>
        </row>
        <row r="323">
          <cell r="C323" t="str">
            <v>8141B5A</v>
          </cell>
          <cell r="D323" t="str">
            <v>IIPC</v>
          </cell>
          <cell r="E323" t="str">
            <v>ASEAN</v>
          </cell>
          <cell r="F323" t="str">
            <v>Pent4 3.0/800Ghz, 512MB, 40GB, 48xCD, FDD, XPP, Giga</v>
          </cell>
          <cell r="G323">
            <v>472.82</v>
          </cell>
          <cell r="H323">
            <v>446.69</v>
          </cell>
          <cell r="I323">
            <v>472.82</v>
          </cell>
        </row>
        <row r="324">
          <cell r="C324" t="str">
            <v>8141B5T</v>
          </cell>
          <cell r="D324" t="str">
            <v>IIPC</v>
          </cell>
          <cell r="E324" t="str">
            <v>ASEAN</v>
          </cell>
          <cell r="F324" t="str">
            <v>Pent4 3.0/800Ghz, 512MB, 40GB, 48xCD, FDD, XPP, Giga</v>
          </cell>
          <cell r="G324">
            <v>472.82</v>
          </cell>
          <cell r="H324">
            <v>446.69</v>
          </cell>
          <cell r="I324">
            <v>472.82</v>
          </cell>
        </row>
        <row r="325">
          <cell r="C325" t="str">
            <v>8141BDA</v>
          </cell>
          <cell r="D325" t="str">
            <v>IIPC</v>
          </cell>
          <cell r="E325" t="str">
            <v>ASEAN</v>
          </cell>
          <cell r="F325" t="str">
            <v>P4 3.0Ghz/800, 40GB, 2*256MB, FDD, 48xCDROM, XPP</v>
          </cell>
          <cell r="G325">
            <v>473.6</v>
          </cell>
          <cell r="H325">
            <v>447.48</v>
          </cell>
          <cell r="I325">
            <v>473.6</v>
          </cell>
        </row>
        <row r="326">
          <cell r="C326" t="str">
            <v>8141BFA</v>
          </cell>
          <cell r="D326" t="str">
            <v>IIPC</v>
          </cell>
          <cell r="E326" t="str">
            <v>ASEAN</v>
          </cell>
          <cell r="F326" t="str">
            <v>Pent4 3.0/800, 512MB, 80GB, CDROM 48x, FDD, Giga, XP-P</v>
          </cell>
          <cell r="G326">
            <v>479.36</v>
          </cell>
          <cell r="H326">
            <v>453.17</v>
          </cell>
          <cell r="I326">
            <v>479.36</v>
          </cell>
        </row>
        <row r="327">
          <cell r="C327" t="str">
            <v>8141D5A</v>
          </cell>
          <cell r="D327" t="str">
            <v>IIPC</v>
          </cell>
          <cell r="E327" t="str">
            <v>ASEAN</v>
          </cell>
          <cell r="F327" t="str">
            <v>P4 Pres 3.2/800, 512MB, 40GB, 48XCD, noHP, FDD, Giga, XP-P</v>
          </cell>
          <cell r="G327">
            <v>506.87</v>
          </cell>
          <cell r="H327">
            <v>477.62</v>
          </cell>
          <cell r="I327">
            <v>506.87</v>
          </cell>
        </row>
        <row r="328">
          <cell r="C328" t="str">
            <v>8141D5T</v>
          </cell>
          <cell r="D328" t="str">
            <v>IIPC</v>
          </cell>
          <cell r="E328" t="str">
            <v>ASEAN</v>
          </cell>
          <cell r="F328" t="str">
            <v>P4 Pres 3.2/800, 512MB, 40GB, 48XCD, noHP, FDD, Giga, XP-P</v>
          </cell>
          <cell r="G328">
            <v>506.87</v>
          </cell>
          <cell r="H328">
            <v>477.62</v>
          </cell>
          <cell r="I328">
            <v>506.87</v>
          </cell>
        </row>
        <row r="329">
          <cell r="C329" t="str">
            <v>8141DEA</v>
          </cell>
          <cell r="D329" t="str">
            <v>IIPC</v>
          </cell>
          <cell r="E329" t="str">
            <v>ASEAN</v>
          </cell>
          <cell r="F329" t="str">
            <v>Pent4 3.2/800, 512MB, 80GB, DVD 16x, FDD, Giga, XP-P</v>
          </cell>
          <cell r="G329">
            <v>520.6</v>
          </cell>
          <cell r="H329">
            <v>491.29</v>
          </cell>
          <cell r="I329">
            <v>520.6</v>
          </cell>
        </row>
        <row r="330">
          <cell r="C330" t="str">
            <v>81422FA</v>
          </cell>
          <cell r="D330" t="str">
            <v>IIPC</v>
          </cell>
          <cell r="E330" t="str">
            <v>ASEAN</v>
          </cell>
          <cell r="F330" t="str">
            <v>P4 3.0GHz/800, 40GB, 2*256MB, FDD, DVD, XPP</v>
          </cell>
          <cell r="G330">
            <v>448.35</v>
          </cell>
          <cell r="H330">
            <v>448.16</v>
          </cell>
          <cell r="I330">
            <v>448.35</v>
          </cell>
        </row>
        <row r="331">
          <cell r="C331" t="str">
            <v>81422GA</v>
          </cell>
          <cell r="D331" t="str">
            <v>IIPC</v>
          </cell>
          <cell r="E331" t="str">
            <v>ASEAN</v>
          </cell>
          <cell r="F331" t="str">
            <v>P4 3.0GHz/800, 80GB, 2*256MB, FDD,48xCDROM, XPP</v>
          </cell>
          <cell r="G331">
            <v>447.16</v>
          </cell>
          <cell r="H331">
            <v>446.9</v>
          </cell>
          <cell r="I331">
            <v>447.16</v>
          </cell>
        </row>
        <row r="332">
          <cell r="C332" t="str">
            <v>814238A</v>
          </cell>
          <cell r="D332" t="str">
            <v>IIPC</v>
          </cell>
          <cell r="E332" t="str">
            <v>ASEAN</v>
          </cell>
          <cell r="F332" t="str">
            <v>Pres 3.0, 2*256MB, 40GB, 16xDVD, FDD, XPP</v>
          </cell>
          <cell r="G332">
            <v>447.44</v>
          </cell>
          <cell r="H332">
            <v>447.25</v>
          </cell>
          <cell r="I332">
            <v>447.44</v>
          </cell>
        </row>
        <row r="333">
          <cell r="C333" t="str">
            <v>81423FA</v>
          </cell>
          <cell r="D333" t="str">
            <v>IIPC</v>
          </cell>
          <cell r="E333" t="str">
            <v>ASEAN</v>
          </cell>
          <cell r="F333" t="str">
            <v>Pent4 3.2/800, 2*256MB, 40GB, CDROM 48x, FDD, Giga, XP-P</v>
          </cell>
          <cell r="G333">
            <v>472.05</v>
          </cell>
          <cell r="H333">
            <v>471.86</v>
          </cell>
          <cell r="I333">
            <v>472.05</v>
          </cell>
        </row>
        <row r="334">
          <cell r="C334" t="str">
            <v>81423GA</v>
          </cell>
          <cell r="D334" t="str">
            <v>IIPC</v>
          </cell>
          <cell r="E334" t="str">
            <v>ASEAN</v>
          </cell>
          <cell r="F334" t="str">
            <v>Pent4 3.2/800, 2*256MB, 80GB, 48xCDROM, FDD, Giga, XP-P</v>
          </cell>
          <cell r="G334">
            <v>478.05</v>
          </cell>
          <cell r="H334">
            <v>477.8</v>
          </cell>
          <cell r="I334">
            <v>478.05</v>
          </cell>
        </row>
        <row r="335">
          <cell r="C335" t="str">
            <v>81423NA</v>
          </cell>
          <cell r="D335" t="str">
            <v>IIPC</v>
          </cell>
          <cell r="E335" t="str">
            <v>ASEAN</v>
          </cell>
          <cell r="F335" t="str">
            <v>Pent4 3.2/800, 2*256MB, 80GB, DVD 16x, FDD, Giga, XP-P</v>
          </cell>
          <cell r="G335">
            <v>485.24</v>
          </cell>
          <cell r="H335">
            <v>484.99</v>
          </cell>
          <cell r="I335">
            <v>485.24</v>
          </cell>
        </row>
        <row r="336">
          <cell r="C336" t="str">
            <v>8142BDA</v>
          </cell>
          <cell r="D336" t="str">
            <v>IIPC</v>
          </cell>
          <cell r="E336" t="str">
            <v>ASEAN</v>
          </cell>
          <cell r="F336" t="str">
            <v>Pent4 3.0/800, 2*256MB, 40GB, CDROM 48x, FDD, Giga, XP-P</v>
          </cell>
          <cell r="G336">
            <v>473.6</v>
          </cell>
          <cell r="H336">
            <v>447.48</v>
          </cell>
          <cell r="I336">
            <v>473.6</v>
          </cell>
        </row>
        <row r="337">
          <cell r="C337" t="str">
            <v>8142E1A</v>
          </cell>
          <cell r="D337" t="str">
            <v>IIPC</v>
          </cell>
          <cell r="E337" t="str">
            <v>ASEAN</v>
          </cell>
          <cell r="F337" t="str">
            <v>Pent4 3.2/800, 512MB, 80GB, COMBO, FDD, Giga, XP-P</v>
          </cell>
          <cell r="G337">
            <v>531.15</v>
          </cell>
          <cell r="H337">
            <v>501.84</v>
          </cell>
          <cell r="I337">
            <v>531.15</v>
          </cell>
        </row>
        <row r="338">
          <cell r="C338" t="str">
            <v>81432FA</v>
          </cell>
          <cell r="D338" t="str">
            <v>IIPC</v>
          </cell>
          <cell r="E338" t="str">
            <v>ASEAN</v>
          </cell>
          <cell r="F338" t="str">
            <v>Pent4 3.0/800, 2*256MB, 40GB, DVD 16x, FDD, Giga, XP-P</v>
          </cell>
          <cell r="G338">
            <v>453.21</v>
          </cell>
          <cell r="H338">
            <v>453.02</v>
          </cell>
          <cell r="I338">
            <v>453.21</v>
          </cell>
        </row>
        <row r="339">
          <cell r="C339" t="str">
            <v>81432GA</v>
          </cell>
          <cell r="D339" t="str">
            <v>IIPC</v>
          </cell>
          <cell r="E339" t="str">
            <v>ASEAN</v>
          </cell>
          <cell r="F339" t="str">
            <v>Pent4 3.0/800, 2*256MB, 80GB, 48xCDROM, FDD, Giga, XP-P</v>
          </cell>
          <cell r="G339">
            <v>445.21</v>
          </cell>
          <cell r="H339">
            <v>444.96</v>
          </cell>
          <cell r="I339">
            <v>445.21</v>
          </cell>
        </row>
        <row r="340">
          <cell r="C340" t="str">
            <v>81433GA</v>
          </cell>
          <cell r="D340" t="str">
            <v>IIPC</v>
          </cell>
          <cell r="E340" t="str">
            <v>ASEAN</v>
          </cell>
          <cell r="F340" t="str">
            <v>Pent4 3.2/800, 2*256MB, 40GB, CDROM 48x, FDD, Giga, XP-P</v>
          </cell>
          <cell r="G340">
            <v>476.91</v>
          </cell>
          <cell r="H340">
            <v>476.72</v>
          </cell>
          <cell r="I340">
            <v>476.91</v>
          </cell>
        </row>
        <row r="341">
          <cell r="C341" t="str">
            <v>81433JA</v>
          </cell>
          <cell r="D341" t="str">
            <v>IIPC</v>
          </cell>
          <cell r="E341" t="str">
            <v>ASEAN</v>
          </cell>
          <cell r="F341" t="str">
            <v>Pent4 3.2/800, 2*256MB, 80GB, 48xCDROM, FDD, Giga, XP-P</v>
          </cell>
          <cell r="G341">
            <v>482.91</v>
          </cell>
          <cell r="H341">
            <v>482.65</v>
          </cell>
          <cell r="I341">
            <v>482.91</v>
          </cell>
        </row>
        <row r="342">
          <cell r="C342" t="str">
            <v>81433NA</v>
          </cell>
          <cell r="D342" t="str">
            <v>IIPC</v>
          </cell>
          <cell r="E342" t="str">
            <v>ASEAN</v>
          </cell>
          <cell r="F342" t="str">
            <v>Pent4 3.2/800, 2*256MB, 80GB, DVD 16x, FDD, Giga, XP-P</v>
          </cell>
          <cell r="G342">
            <v>490.1</v>
          </cell>
          <cell r="H342">
            <v>489.84</v>
          </cell>
          <cell r="I342">
            <v>490.1</v>
          </cell>
        </row>
        <row r="343">
          <cell r="C343" t="str">
            <v>814354A</v>
          </cell>
          <cell r="D343" t="str">
            <v>IIPC</v>
          </cell>
          <cell r="E343" t="str">
            <v>ASEAN</v>
          </cell>
          <cell r="F343" t="str">
            <v>Pent4 3.4/800, 2*256MB, 80GB, DVD 16x, FDD, Giga, XP-P</v>
          </cell>
          <cell r="G343">
            <v>547.77</v>
          </cell>
          <cell r="H343">
            <v>547.51</v>
          </cell>
          <cell r="I343">
            <v>547.77</v>
          </cell>
        </row>
        <row r="344">
          <cell r="C344" t="str">
            <v>8143B5A</v>
          </cell>
          <cell r="D344" t="str">
            <v>IIPC</v>
          </cell>
          <cell r="E344" t="str">
            <v>ASEAN</v>
          </cell>
          <cell r="F344" t="str">
            <v>P4Pres3.0/800GHz, 512MB, 40GB, 48XDVDnoHP, FDD, Giga, XP-P</v>
          </cell>
          <cell r="G344">
            <v>477.68</v>
          </cell>
          <cell r="H344">
            <v>451.55</v>
          </cell>
          <cell r="I344">
            <v>477.68</v>
          </cell>
        </row>
        <row r="345">
          <cell r="C345" t="str">
            <v>8143B5T</v>
          </cell>
          <cell r="D345" t="str">
            <v>IIPC</v>
          </cell>
          <cell r="E345" t="str">
            <v>ASEAN</v>
          </cell>
          <cell r="F345" t="str">
            <v>P4Pres3.0/800GHz, 512MB, 40GB, 48XDVDnoHP, FDD, Giga, XP-P</v>
          </cell>
          <cell r="G345">
            <v>477.68</v>
          </cell>
          <cell r="H345">
            <v>451.55</v>
          </cell>
          <cell r="I345">
            <v>477.68</v>
          </cell>
        </row>
        <row r="346">
          <cell r="C346" t="str">
            <v>8143BEA</v>
          </cell>
          <cell r="D346" t="str">
            <v>IIPC</v>
          </cell>
          <cell r="E346" t="str">
            <v>ASEAN</v>
          </cell>
          <cell r="F346" t="str">
            <v>Pent4 3.0/800, 2*256MB, 40GB, CDROM 48x, FDD, Giga, XP-P</v>
          </cell>
          <cell r="G346">
            <v>478.46</v>
          </cell>
          <cell r="H346">
            <v>452.33</v>
          </cell>
          <cell r="I346">
            <v>478.46</v>
          </cell>
        </row>
        <row r="347">
          <cell r="C347" t="str">
            <v>8143BGA</v>
          </cell>
          <cell r="D347" t="str">
            <v>IIPC</v>
          </cell>
          <cell r="E347" t="str">
            <v>ASEAN</v>
          </cell>
          <cell r="F347" t="str">
            <v>Pent4 3.0/800, 512MB, 80GB, 48xCDROM, FDD, Giga, XP-P</v>
          </cell>
          <cell r="G347">
            <v>484.22</v>
          </cell>
          <cell r="H347">
            <v>458.03</v>
          </cell>
          <cell r="I347">
            <v>484.22</v>
          </cell>
        </row>
        <row r="348">
          <cell r="C348" t="str">
            <v>8143D5A</v>
          </cell>
          <cell r="D348" t="str">
            <v>IIPC</v>
          </cell>
          <cell r="E348" t="str">
            <v>ASEAN</v>
          </cell>
          <cell r="F348" t="str">
            <v>P4 Pres 3.2/800, 512MB, 40GB, 48XCD, noHP, FDD, Giga, XP-P</v>
          </cell>
          <cell r="G348">
            <v>512.5</v>
          </cell>
          <cell r="H348">
            <v>483.25</v>
          </cell>
          <cell r="I348">
            <v>512.5</v>
          </cell>
        </row>
        <row r="349">
          <cell r="C349" t="str">
            <v>8143D5T</v>
          </cell>
          <cell r="D349" t="str">
            <v>IIPC</v>
          </cell>
          <cell r="E349" t="str">
            <v>ASEAN</v>
          </cell>
          <cell r="F349" t="str">
            <v>P4 Pres 3.2/800, 512MB, 40GB, 48XCD, noHP, FDD, Giga, XP-P</v>
          </cell>
          <cell r="G349">
            <v>512.5</v>
          </cell>
          <cell r="H349">
            <v>483.25</v>
          </cell>
          <cell r="I349">
            <v>512.5</v>
          </cell>
        </row>
        <row r="350">
          <cell r="C350" t="str">
            <v>8143DDA</v>
          </cell>
          <cell r="D350" t="str">
            <v>IIPC</v>
          </cell>
          <cell r="E350" t="str">
            <v>ASEAN</v>
          </cell>
          <cell r="F350" t="str">
            <v>Pent4 3.2/800, 512MB, 80GB, DVD 16x, FDD, Giga, XP-P</v>
          </cell>
          <cell r="G350">
            <v>525.46</v>
          </cell>
          <cell r="H350">
            <v>496.14</v>
          </cell>
          <cell r="I350">
            <v>525.46</v>
          </cell>
        </row>
        <row r="351">
          <cell r="C351" t="str">
            <v>81442FA</v>
          </cell>
          <cell r="D351" t="str">
            <v>IIPC</v>
          </cell>
          <cell r="E351" t="str">
            <v>ASEAN</v>
          </cell>
          <cell r="F351" t="str">
            <v>P4 3.0GHz/800, 40GB, 2*256MB, FDD, DVD, XPP</v>
          </cell>
          <cell r="G351">
            <v>453.21</v>
          </cell>
          <cell r="H351">
            <v>453.02</v>
          </cell>
          <cell r="I351">
            <v>453.21</v>
          </cell>
        </row>
        <row r="352">
          <cell r="C352" t="str">
            <v>81442GA</v>
          </cell>
          <cell r="D352" t="str">
            <v>IIPC</v>
          </cell>
          <cell r="E352" t="str">
            <v>ASEAN</v>
          </cell>
          <cell r="F352" t="str">
            <v>P4 3.0GHz/800, 80GB, 2*256MB, FDD, 48xCDROM, XPP</v>
          </cell>
          <cell r="G352">
            <v>452.01</v>
          </cell>
          <cell r="H352">
            <v>451.76</v>
          </cell>
          <cell r="I352">
            <v>452.01</v>
          </cell>
        </row>
        <row r="353">
          <cell r="C353" t="str">
            <v>814439A</v>
          </cell>
          <cell r="D353" t="str">
            <v>IIPC</v>
          </cell>
          <cell r="E353" t="str">
            <v>ASEAN</v>
          </cell>
          <cell r="F353" t="str">
            <v>Pres 3.0, 2*256MB, 40GB, 16xDVD, FDD, XPP</v>
          </cell>
          <cell r="G353">
            <v>452.3</v>
          </cell>
          <cell r="H353">
            <v>452.11</v>
          </cell>
          <cell r="I353">
            <v>452.3</v>
          </cell>
        </row>
        <row r="354">
          <cell r="C354" t="str">
            <v>81443GA</v>
          </cell>
          <cell r="D354" t="str">
            <v>IIPC</v>
          </cell>
          <cell r="E354" t="str">
            <v>ASEAN</v>
          </cell>
          <cell r="F354" t="str">
            <v>Pent4 3.2/800, 2*256MB, 40GB, CDROM 48x, FDD, Giga, XP-P</v>
          </cell>
          <cell r="G354">
            <v>476.91</v>
          </cell>
          <cell r="H354">
            <v>476.72</v>
          </cell>
          <cell r="I354">
            <v>476.91</v>
          </cell>
        </row>
        <row r="355">
          <cell r="C355" t="str">
            <v>81443NA</v>
          </cell>
          <cell r="D355" t="str">
            <v>IIPC</v>
          </cell>
          <cell r="E355" t="str">
            <v>ASEAN</v>
          </cell>
          <cell r="F355" t="str">
            <v>Pent4 3.2/800, 2*256MB, 80GB, DVD 16x, FDD, Giga, XP-P</v>
          </cell>
          <cell r="G355">
            <v>490.1</v>
          </cell>
          <cell r="H355">
            <v>489.84</v>
          </cell>
          <cell r="I355">
            <v>490.1</v>
          </cell>
        </row>
        <row r="356">
          <cell r="C356" t="str">
            <v>8144BEA</v>
          </cell>
          <cell r="D356" t="str">
            <v>IIPC</v>
          </cell>
          <cell r="E356" t="str">
            <v>ASEAN</v>
          </cell>
          <cell r="F356" t="str">
            <v>Pent4 3.0/800, 2*256MB, 40GB, CDROM 48x, FDD, Giga, XP-P</v>
          </cell>
          <cell r="G356">
            <v>478.46</v>
          </cell>
          <cell r="H356">
            <v>452.33</v>
          </cell>
          <cell r="I356">
            <v>478.46</v>
          </cell>
        </row>
        <row r="357">
          <cell r="C357" t="str">
            <v>814112A</v>
          </cell>
          <cell r="D357" t="str">
            <v>IIPC</v>
          </cell>
          <cell r="E357" t="str">
            <v>ASEAN</v>
          </cell>
          <cell r="F357" t="str">
            <v>P4 2.93Ghz/533, 256MB, 40GB S, 48X CD, XP-Pro</v>
          </cell>
          <cell r="G357">
            <v>364.72</v>
          </cell>
          <cell r="H357">
            <v>364.25</v>
          </cell>
          <cell r="I357">
            <v>364.72</v>
          </cell>
        </row>
        <row r="358">
          <cell r="C358" t="str">
            <v>814112Q</v>
          </cell>
          <cell r="D358" t="str">
            <v>IIPC</v>
          </cell>
          <cell r="E358" t="str">
            <v>ASEAN</v>
          </cell>
          <cell r="F358" t="str">
            <v>P4 2.93Ghz/533, 256MB, 40GB S, 48X CD, XP-Pro</v>
          </cell>
          <cell r="G358">
            <v>364.72</v>
          </cell>
          <cell r="H358">
            <v>364.25</v>
          </cell>
          <cell r="I358">
            <v>364.72</v>
          </cell>
        </row>
        <row r="359">
          <cell r="C359" t="str">
            <v>814112T</v>
          </cell>
          <cell r="D359" t="str">
            <v>IIPC</v>
          </cell>
          <cell r="E359" t="str">
            <v>ASEAN</v>
          </cell>
          <cell r="F359" t="str">
            <v>P4 2.93Ghz/533, 256MB, 40GB S, 48X CD, XP-Pro</v>
          </cell>
          <cell r="G359">
            <v>364.72</v>
          </cell>
          <cell r="H359">
            <v>364.25</v>
          </cell>
          <cell r="I359">
            <v>364.72</v>
          </cell>
        </row>
        <row r="360">
          <cell r="C360" t="str">
            <v>814137A</v>
          </cell>
          <cell r="D360" t="str">
            <v>IIPC</v>
          </cell>
          <cell r="E360" t="str">
            <v>ASEAN</v>
          </cell>
          <cell r="F360" t="str">
            <v>P4 3.2Ghz/800, 256MBX2, 80GB S, 16X DVD, XP-Pro</v>
          </cell>
          <cell r="G360">
            <v>479.37</v>
          </cell>
          <cell r="H360">
            <v>479.25</v>
          </cell>
          <cell r="I360">
            <v>479.37</v>
          </cell>
        </row>
        <row r="361">
          <cell r="C361" t="str">
            <v>814137Q</v>
          </cell>
          <cell r="D361" t="str">
            <v>IIPC</v>
          </cell>
          <cell r="E361" t="str">
            <v>ASEAN</v>
          </cell>
          <cell r="F361" t="str">
            <v>P4 3.2Ghz/800, 256MBX2, 80GB S, 16X DVD, XP-Pro</v>
          </cell>
          <cell r="G361">
            <v>479.37</v>
          </cell>
          <cell r="H361">
            <v>479.25</v>
          </cell>
          <cell r="I361">
            <v>479.37</v>
          </cell>
        </row>
        <row r="362">
          <cell r="C362" t="str">
            <v>814137T</v>
          </cell>
          <cell r="D362" t="str">
            <v>IIPC</v>
          </cell>
          <cell r="E362" t="str">
            <v>ASEAN</v>
          </cell>
          <cell r="F362" t="str">
            <v>P4 3.2Ghz/800, 256MBX2, 80GB S, 16X DVD, XP-Pro</v>
          </cell>
          <cell r="G362">
            <v>479.37</v>
          </cell>
          <cell r="H362">
            <v>479.25</v>
          </cell>
          <cell r="I362">
            <v>479.37</v>
          </cell>
        </row>
        <row r="363">
          <cell r="C363" t="str">
            <v>814237A</v>
          </cell>
          <cell r="D363" t="str">
            <v>IIPC</v>
          </cell>
          <cell r="E363" t="str">
            <v>ASEAN</v>
          </cell>
          <cell r="F363" t="str">
            <v>P4 3.2Ghz/800, 256MBX2, 80GB S, 16X DVD, XP-Pro</v>
          </cell>
          <cell r="G363">
            <v>479.37</v>
          </cell>
          <cell r="H363">
            <v>479.25</v>
          </cell>
          <cell r="I363">
            <v>479.37</v>
          </cell>
        </row>
        <row r="364">
          <cell r="C364" t="str">
            <v>814237Q</v>
          </cell>
          <cell r="D364" t="str">
            <v>IIPC</v>
          </cell>
          <cell r="E364" t="str">
            <v>ASEAN</v>
          </cell>
          <cell r="F364" t="str">
            <v>P4 3.2Ghz/800, 256MBX2, 80GB S, 16X DVD, XP-Pro</v>
          </cell>
          <cell r="G364">
            <v>479.37</v>
          </cell>
          <cell r="H364">
            <v>479.25</v>
          </cell>
          <cell r="I364">
            <v>479.37</v>
          </cell>
        </row>
        <row r="365">
          <cell r="C365" t="str">
            <v>814237T</v>
          </cell>
          <cell r="D365" t="str">
            <v>IIPC</v>
          </cell>
          <cell r="E365" t="str">
            <v>ASEAN</v>
          </cell>
          <cell r="F365" t="str">
            <v>P4 3.2Ghz/800, 256MBX2, 80GB S, 16X DVD, XP-Pro</v>
          </cell>
          <cell r="G365">
            <v>479.37</v>
          </cell>
          <cell r="H365">
            <v>479.25</v>
          </cell>
          <cell r="I365">
            <v>479.37</v>
          </cell>
        </row>
        <row r="366">
          <cell r="C366" t="str">
            <v>8142KAF</v>
          </cell>
          <cell r="D366" t="str">
            <v>IIPC</v>
          </cell>
          <cell r="E366" t="str">
            <v>ASEAN</v>
          </cell>
          <cell r="F366" t="str">
            <v>P4 3.0Ghz/800, 256MB, 80GB S, 48X CD, XP-Pro</v>
          </cell>
          <cell r="G366">
            <v>419.65</v>
          </cell>
          <cell r="H366">
            <v>419.18</v>
          </cell>
          <cell r="I366">
            <v>419.65</v>
          </cell>
        </row>
        <row r="367">
          <cell r="C367" t="str">
            <v>8142KAM</v>
          </cell>
          <cell r="D367" t="str">
            <v>IIPC</v>
          </cell>
          <cell r="E367" t="str">
            <v>ASEAN</v>
          </cell>
          <cell r="F367" t="str">
            <v>P4 2.93Ghz/533, 256MB, 80GB S, 48X CD, XP-Pro</v>
          </cell>
          <cell r="G367">
            <v>364.21</v>
          </cell>
          <cell r="H367">
            <v>363.73</v>
          </cell>
          <cell r="I367">
            <v>364.21</v>
          </cell>
        </row>
        <row r="368">
          <cell r="C368" t="str">
            <v>8142KTM</v>
          </cell>
          <cell r="D368" t="str">
            <v>IIPC</v>
          </cell>
          <cell r="E368" t="str">
            <v>ASEAN</v>
          </cell>
          <cell r="F368" t="str">
            <v>P4 2.93Ghz/533, 256MB, 80GB S, 48X CD, XP-Pro</v>
          </cell>
          <cell r="G368">
            <v>364.21</v>
          </cell>
          <cell r="H368">
            <v>363.73</v>
          </cell>
          <cell r="I368">
            <v>364.21</v>
          </cell>
        </row>
        <row r="369">
          <cell r="C369" t="str">
            <v>814312A</v>
          </cell>
          <cell r="D369" t="str">
            <v>IIPC</v>
          </cell>
          <cell r="E369" t="str">
            <v>ASEAN</v>
          </cell>
          <cell r="F369" t="str">
            <v>P4 2.93Ghz/533, 256MB, 40GB S, 48X CD, XP-Pro</v>
          </cell>
          <cell r="G369">
            <v>369.93</v>
          </cell>
          <cell r="H369">
            <v>369.46</v>
          </cell>
          <cell r="I369">
            <v>369.93</v>
          </cell>
        </row>
        <row r="370">
          <cell r="C370" t="str">
            <v>814312Q</v>
          </cell>
          <cell r="D370" t="str">
            <v>IIPC</v>
          </cell>
          <cell r="E370" t="str">
            <v>ASEAN</v>
          </cell>
          <cell r="F370" t="str">
            <v>P4 2.93Ghz/533, 256MB, 40GB S, 48X CD, XP-Pro</v>
          </cell>
          <cell r="G370">
            <v>369.93</v>
          </cell>
          <cell r="H370">
            <v>369.46</v>
          </cell>
          <cell r="I370">
            <v>369.93</v>
          </cell>
        </row>
        <row r="371">
          <cell r="C371" t="str">
            <v>814312T</v>
          </cell>
          <cell r="D371" t="str">
            <v>IIPC</v>
          </cell>
          <cell r="E371" t="str">
            <v>ASEAN</v>
          </cell>
          <cell r="F371" t="str">
            <v>P4 2.93Ghz/533, 256MB, 40GB S, 48X CD, XP-Pro</v>
          </cell>
          <cell r="G371">
            <v>369.93</v>
          </cell>
          <cell r="H371">
            <v>369.46</v>
          </cell>
          <cell r="I371">
            <v>369.93</v>
          </cell>
        </row>
        <row r="372">
          <cell r="C372" t="str">
            <v>814338A</v>
          </cell>
          <cell r="D372" t="str">
            <v>IIPC</v>
          </cell>
          <cell r="E372" t="str">
            <v>ASEAN</v>
          </cell>
          <cell r="F372" t="str">
            <v>P4 3.2Ghz/800, 256MBX2, 80GB S, 16X DVD, XP-Pro</v>
          </cell>
          <cell r="G372">
            <v>486.32</v>
          </cell>
          <cell r="H372">
            <v>486.2</v>
          </cell>
          <cell r="I372">
            <v>486.32</v>
          </cell>
        </row>
        <row r="373">
          <cell r="C373" t="str">
            <v>814338Q</v>
          </cell>
          <cell r="D373" t="str">
            <v>IIPC</v>
          </cell>
          <cell r="E373" t="str">
            <v>ASEAN</v>
          </cell>
          <cell r="F373" t="str">
            <v>P4 3.2Ghz/800, 256MBX2, 80GB S, 16X DVD, XP-Pro</v>
          </cell>
          <cell r="G373">
            <v>486.32</v>
          </cell>
          <cell r="H373">
            <v>486.2</v>
          </cell>
          <cell r="I373">
            <v>486.32</v>
          </cell>
        </row>
        <row r="374">
          <cell r="C374" t="str">
            <v>814338T</v>
          </cell>
          <cell r="D374" t="str">
            <v>IIPC</v>
          </cell>
          <cell r="E374" t="str">
            <v>ASEAN</v>
          </cell>
          <cell r="F374" t="str">
            <v>P4 3.2Ghz/800, 256MBX2, 80GB S, 16X DVD, XP-Pro</v>
          </cell>
          <cell r="G374">
            <v>486.32</v>
          </cell>
          <cell r="H374">
            <v>486.2</v>
          </cell>
          <cell r="I374">
            <v>486.32</v>
          </cell>
        </row>
        <row r="375">
          <cell r="C375" t="str">
            <v>814438A</v>
          </cell>
          <cell r="D375" t="str">
            <v>IIPC</v>
          </cell>
          <cell r="E375" t="str">
            <v>ASEAN</v>
          </cell>
          <cell r="F375" t="str">
            <v>P4 3.2Ghz/800, 256MBX2, 80GB S, 16X DVD, XP-Pro</v>
          </cell>
          <cell r="G375">
            <v>487.9</v>
          </cell>
          <cell r="H375">
            <v>487.78</v>
          </cell>
          <cell r="I375">
            <v>487.9</v>
          </cell>
        </row>
        <row r="376">
          <cell r="C376" t="str">
            <v>814438Q</v>
          </cell>
          <cell r="D376" t="str">
            <v>IIPC</v>
          </cell>
          <cell r="E376" t="str">
            <v>ASEAN</v>
          </cell>
          <cell r="F376" t="str">
            <v>P4 3.2Ghz/800, 256MBX2, 80GB S, 16X DVD, XP-Pro</v>
          </cell>
          <cell r="G376">
            <v>487.9</v>
          </cell>
          <cell r="H376">
            <v>487.78</v>
          </cell>
          <cell r="I376">
            <v>487.9</v>
          </cell>
        </row>
        <row r="377">
          <cell r="C377" t="str">
            <v>814438T</v>
          </cell>
          <cell r="D377" t="str">
            <v>IIPC</v>
          </cell>
          <cell r="E377" t="str">
            <v>ASEAN</v>
          </cell>
          <cell r="F377" t="str">
            <v>P4 3.2Ghz/800, 256MBX2, 80GB S, 16X DVD, XP-Pro</v>
          </cell>
          <cell r="G377">
            <v>487.9</v>
          </cell>
          <cell r="H377">
            <v>487.78</v>
          </cell>
          <cell r="I377">
            <v>487.9</v>
          </cell>
        </row>
        <row r="378">
          <cell r="C378" t="str">
            <v>8141B5Q</v>
          </cell>
          <cell r="D378" t="str">
            <v>IIPC</v>
          </cell>
          <cell r="E378" t="str">
            <v>ASEAN</v>
          </cell>
          <cell r="F378" t="str">
            <v>P4 3.0Ghz/800 2M, 512MB, 40GB S, 48X CD, XP-Pro</v>
          </cell>
          <cell r="G378">
            <v>473.41</v>
          </cell>
          <cell r="H378">
            <v>447.35</v>
          </cell>
          <cell r="I378">
            <v>473.41</v>
          </cell>
        </row>
        <row r="379">
          <cell r="C379" t="str">
            <v>8141D5Q</v>
          </cell>
          <cell r="D379" t="str">
            <v>IIPC</v>
          </cell>
          <cell r="E379" t="str">
            <v>ASEAN</v>
          </cell>
          <cell r="F379" t="str">
            <v>P4 3.2Ghz/800 2M, 512MB, 40GB S, 48X CD, XP-Pro</v>
          </cell>
          <cell r="G379">
            <v>507.46</v>
          </cell>
          <cell r="H379">
            <v>478.28</v>
          </cell>
          <cell r="I379">
            <v>507.46</v>
          </cell>
        </row>
        <row r="380">
          <cell r="C380" t="str">
            <v>8143B5Q</v>
          </cell>
          <cell r="D380" t="str">
            <v>IIPC</v>
          </cell>
          <cell r="E380" t="str">
            <v>ASEAN</v>
          </cell>
          <cell r="F380" t="str">
            <v>P4 3.0Ghz/800 2M, 512MB, 40GB S, 48X CD, XP-Pro</v>
          </cell>
          <cell r="G380">
            <v>478.98</v>
          </cell>
          <cell r="H380">
            <v>452.92</v>
          </cell>
          <cell r="I380">
            <v>478.98</v>
          </cell>
        </row>
        <row r="381">
          <cell r="C381" t="str">
            <v>8143D5Q</v>
          </cell>
          <cell r="D381" t="str">
            <v>IIPC</v>
          </cell>
          <cell r="E381" t="str">
            <v>ASEAN</v>
          </cell>
          <cell r="F381" t="str">
            <v>P4 3.2Ghz/800 2M, 512MB, 40GB S, 48X CD, XP-Pro</v>
          </cell>
          <cell r="G381">
            <v>513.80999999999995</v>
          </cell>
          <cell r="H381">
            <v>484.62</v>
          </cell>
          <cell r="I381">
            <v>513.80999999999995</v>
          </cell>
        </row>
        <row r="382">
          <cell r="C382" t="str">
            <v>814111A</v>
          </cell>
          <cell r="D382" t="str">
            <v>IIPC</v>
          </cell>
          <cell r="E382" t="str">
            <v>ASEAN</v>
          </cell>
          <cell r="F382" t="str">
            <v>P4 2.8Ghz, 256MBX2, 40GB S, 48X CD, XP-Pro</v>
          </cell>
          <cell r="G382">
            <v>426.21</v>
          </cell>
          <cell r="H382">
            <v>426.09</v>
          </cell>
          <cell r="I382">
            <v>426.21</v>
          </cell>
        </row>
        <row r="383">
          <cell r="C383" t="str">
            <v>814124A</v>
          </cell>
          <cell r="D383" t="str">
            <v>IIPC</v>
          </cell>
          <cell r="E383" t="str">
            <v>ASEAN</v>
          </cell>
          <cell r="F383" t="str">
            <v>P4 3.0Ghz/800 1M, 2x256MB, 40GB S, 48X CD, XP-Pro</v>
          </cell>
          <cell r="G383">
            <v>441.9</v>
          </cell>
          <cell r="H383">
            <v>441.77</v>
          </cell>
          <cell r="I383">
            <v>441.9</v>
          </cell>
        </row>
        <row r="384">
          <cell r="C384" t="str">
            <v>814124Q</v>
          </cell>
          <cell r="D384" t="str">
            <v>IIPC</v>
          </cell>
          <cell r="E384" t="str">
            <v>ASEAN</v>
          </cell>
          <cell r="F384" t="str">
            <v>P4 3.0Ghz/800 1M, 2x256MB, 40GB S, 48X CD, XP-Pro</v>
          </cell>
          <cell r="G384">
            <v>441.9</v>
          </cell>
          <cell r="H384">
            <v>441.77</v>
          </cell>
          <cell r="I384">
            <v>441.9</v>
          </cell>
        </row>
        <row r="385">
          <cell r="C385" t="str">
            <v>814124T</v>
          </cell>
          <cell r="D385" t="str">
            <v>IIPC</v>
          </cell>
          <cell r="E385" t="str">
            <v>ASEAN</v>
          </cell>
          <cell r="F385" t="str">
            <v>P4 3.0Ghz/800 1M, 2x256MB, 40GB S, 48X CD, XP-Pro</v>
          </cell>
          <cell r="G385">
            <v>441.9</v>
          </cell>
          <cell r="H385">
            <v>441.77</v>
          </cell>
          <cell r="I385">
            <v>441.9</v>
          </cell>
        </row>
        <row r="386">
          <cell r="C386" t="str">
            <v>814131A</v>
          </cell>
          <cell r="D386" t="str">
            <v>IIPC</v>
          </cell>
          <cell r="E386" t="str">
            <v>ASEAN</v>
          </cell>
          <cell r="F386" t="str">
            <v>P4 3.2Ghz/800 1M, 2x256MB, 40GB S, 48X CD, XP-Pro</v>
          </cell>
          <cell r="G386">
            <v>472.55</v>
          </cell>
          <cell r="H386">
            <v>472.43</v>
          </cell>
          <cell r="I386">
            <v>472.55</v>
          </cell>
        </row>
        <row r="387">
          <cell r="C387" t="str">
            <v>814131Q</v>
          </cell>
          <cell r="D387" t="str">
            <v>IIPC</v>
          </cell>
          <cell r="E387" t="str">
            <v>ASEAN</v>
          </cell>
          <cell r="F387" t="str">
            <v>P4 3.2Ghz/800 1M, 2x256MB, 40GB S, 48X CD, XP-Pro</v>
          </cell>
          <cell r="G387">
            <v>472.55</v>
          </cell>
          <cell r="H387">
            <v>472.43</v>
          </cell>
          <cell r="I387">
            <v>472.55</v>
          </cell>
        </row>
        <row r="388">
          <cell r="C388" t="str">
            <v>814131T</v>
          </cell>
          <cell r="D388" t="str">
            <v>IIPC</v>
          </cell>
          <cell r="E388" t="str">
            <v>ASEAN</v>
          </cell>
          <cell r="F388" t="str">
            <v>P4 3.2Ghz/800 1M, 2x256MB, 40GB S, 48X CD, XP-Pro</v>
          </cell>
          <cell r="G388">
            <v>472.55</v>
          </cell>
          <cell r="H388">
            <v>472.43</v>
          </cell>
          <cell r="I388">
            <v>472.55</v>
          </cell>
        </row>
        <row r="389">
          <cell r="C389" t="str">
            <v>814132A</v>
          </cell>
          <cell r="D389" t="str">
            <v>IIPC</v>
          </cell>
          <cell r="E389" t="str">
            <v>ASEAN</v>
          </cell>
          <cell r="F389" t="str">
            <v>P4 3.2Ghz/1M, 2x256MB, 40GB S72, 48X CD, XP-Pro</v>
          </cell>
          <cell r="G389">
            <v>472.79</v>
          </cell>
          <cell r="H389">
            <v>472.67</v>
          </cell>
          <cell r="I389">
            <v>472.79</v>
          </cell>
        </row>
        <row r="390">
          <cell r="C390" t="str">
            <v>814132Q</v>
          </cell>
          <cell r="D390" t="str">
            <v>IIPC</v>
          </cell>
          <cell r="E390" t="str">
            <v>ASEAN</v>
          </cell>
          <cell r="F390" t="str">
            <v>P4 3.2Ghz/1M, 2x256MB, 40GB S72, 48X CD, XP-Pro</v>
          </cell>
          <cell r="G390">
            <v>472.79</v>
          </cell>
          <cell r="H390">
            <v>472.67</v>
          </cell>
          <cell r="I390">
            <v>472.79</v>
          </cell>
        </row>
        <row r="391">
          <cell r="C391" t="str">
            <v>814132T</v>
          </cell>
          <cell r="D391" t="str">
            <v>IIPC</v>
          </cell>
          <cell r="E391" t="str">
            <v>ASEAN</v>
          </cell>
          <cell r="F391" t="str">
            <v>P4 3.2Ghz/1M, 2x256MB, 40GB S72, 48X CD, XP-Pro</v>
          </cell>
          <cell r="G391">
            <v>472.79</v>
          </cell>
          <cell r="H391">
            <v>472.67</v>
          </cell>
          <cell r="I391">
            <v>472.79</v>
          </cell>
        </row>
        <row r="392">
          <cell r="C392" t="str">
            <v>8141KAC</v>
          </cell>
          <cell r="D392" t="str">
            <v>IIPC</v>
          </cell>
          <cell r="E392" t="str">
            <v>ASEAN</v>
          </cell>
          <cell r="F392" t="str">
            <v>P4 3.2Ghz/1M, 2x256MB, 80GB S, RAMBO 4, XP-Pro</v>
          </cell>
          <cell r="G392">
            <v>518.80999999999995</v>
          </cell>
          <cell r="H392">
            <v>518.69000000000005</v>
          </cell>
          <cell r="I392">
            <v>518.80999999999995</v>
          </cell>
        </row>
        <row r="393">
          <cell r="C393" t="str">
            <v>8141KAF</v>
          </cell>
          <cell r="D393" t="str">
            <v>IIPC</v>
          </cell>
          <cell r="E393" t="str">
            <v>ASEAN</v>
          </cell>
          <cell r="F393" t="str">
            <v>P4 3.0Ghz/800 1M, 256MB, 80GB S, 48X CD, XP-Pro</v>
          </cell>
          <cell r="G393">
            <v>419.65</v>
          </cell>
          <cell r="H393">
            <v>419.18</v>
          </cell>
          <cell r="I393">
            <v>419.65</v>
          </cell>
        </row>
        <row r="394">
          <cell r="C394" t="str">
            <v>8141KTB</v>
          </cell>
          <cell r="D394" t="str">
            <v>IIPC</v>
          </cell>
          <cell r="E394" t="str">
            <v>ASEAN</v>
          </cell>
          <cell r="F394" t="str">
            <v>P4 3.0Ghz/800 1M, 256MB, 80GB S, 48X CD, XP-Pro</v>
          </cell>
          <cell r="G394">
            <v>419.76</v>
          </cell>
          <cell r="H394">
            <v>419.28</v>
          </cell>
          <cell r="I394">
            <v>419.76</v>
          </cell>
        </row>
        <row r="395">
          <cell r="C395" t="str">
            <v>814231A</v>
          </cell>
          <cell r="D395" t="str">
            <v>IIPC</v>
          </cell>
          <cell r="E395" t="str">
            <v>ASEAN</v>
          </cell>
          <cell r="F395" t="str">
            <v>P4 3.2Ghz/1M, 256MBX2, 40GB S, 48X CD, XP-Pro</v>
          </cell>
          <cell r="G395">
            <v>472.55</v>
          </cell>
          <cell r="H395">
            <v>472.43</v>
          </cell>
          <cell r="I395">
            <v>472.55</v>
          </cell>
        </row>
        <row r="396">
          <cell r="C396" t="str">
            <v>814231Q</v>
          </cell>
          <cell r="D396" t="str">
            <v>IIPC</v>
          </cell>
          <cell r="E396" t="str">
            <v>ASEAN</v>
          </cell>
          <cell r="F396" t="str">
            <v>P4 3.2Ghz/1M, 256MBX2, 40GB S, 48X CD, XP-Pro</v>
          </cell>
          <cell r="G396">
            <v>472.55</v>
          </cell>
          <cell r="H396">
            <v>472.43</v>
          </cell>
          <cell r="I396">
            <v>472.55</v>
          </cell>
        </row>
        <row r="397">
          <cell r="C397" t="str">
            <v>814241A</v>
          </cell>
          <cell r="D397" t="str">
            <v>IIPC</v>
          </cell>
          <cell r="E397" t="str">
            <v>ASEAN</v>
          </cell>
          <cell r="F397" t="str">
            <v>P4 3.4Ghz/1M, 256MBX2, 40GB S72, 48X CD, XP-Pro</v>
          </cell>
          <cell r="G397">
            <v>530.22</v>
          </cell>
          <cell r="H397">
            <v>530.1</v>
          </cell>
          <cell r="I397">
            <v>530.22</v>
          </cell>
        </row>
        <row r="398">
          <cell r="C398" t="str">
            <v>814325A</v>
          </cell>
          <cell r="D398" t="str">
            <v>IIPC</v>
          </cell>
          <cell r="E398" t="str">
            <v>ASEAN</v>
          </cell>
          <cell r="F398" t="str">
            <v>P4 3.0Ghz/800 1M, 2x256MB, 40GB S72, 48X CD, XP-Pro</v>
          </cell>
          <cell r="G398">
            <v>450.62</v>
          </cell>
          <cell r="H398">
            <v>450.5</v>
          </cell>
          <cell r="I398">
            <v>450.62</v>
          </cell>
        </row>
        <row r="399">
          <cell r="C399" t="str">
            <v>814325Q</v>
          </cell>
          <cell r="D399" t="str">
            <v>IIPC</v>
          </cell>
          <cell r="E399" t="str">
            <v>ASEAN</v>
          </cell>
          <cell r="F399" t="str">
            <v>P4 3.0Ghz/800 1M, 2x256MB, 40GB S72, 48X CD, XP-Pro</v>
          </cell>
          <cell r="G399">
            <v>450.62</v>
          </cell>
          <cell r="H399">
            <v>450.5</v>
          </cell>
          <cell r="I399">
            <v>450.62</v>
          </cell>
        </row>
        <row r="400">
          <cell r="C400" t="str">
            <v>814325T</v>
          </cell>
          <cell r="D400" t="str">
            <v>IIPC</v>
          </cell>
          <cell r="E400" t="str">
            <v>ASEAN</v>
          </cell>
          <cell r="F400" t="str">
            <v>P4 3.0Ghz/800 1M, 2x256MB, 40GB S72, 48X CD, XP-Pro</v>
          </cell>
          <cell r="G400">
            <v>450.62</v>
          </cell>
          <cell r="H400">
            <v>450.5</v>
          </cell>
          <cell r="I400">
            <v>450.62</v>
          </cell>
        </row>
        <row r="401">
          <cell r="C401" t="str">
            <v>814332A</v>
          </cell>
          <cell r="D401" t="str">
            <v>IIPC</v>
          </cell>
          <cell r="E401" t="str">
            <v>ASEAN</v>
          </cell>
          <cell r="F401" t="str">
            <v>P4 3.2Ghz/1M, 256MBx2, 40GB S72, 48X CD, XP-Pro</v>
          </cell>
          <cell r="G401">
            <v>481.52</v>
          </cell>
          <cell r="H401">
            <v>481.4</v>
          </cell>
          <cell r="I401">
            <v>481.52</v>
          </cell>
        </row>
        <row r="402">
          <cell r="C402" t="str">
            <v>814332Q</v>
          </cell>
          <cell r="D402" t="str">
            <v>IIPC</v>
          </cell>
          <cell r="E402" t="str">
            <v>ASEAN</v>
          </cell>
          <cell r="F402" t="str">
            <v>P4 3.2Ghz/1M, 256MBx2, 40GB S72, 48X CD, XP-Pro</v>
          </cell>
          <cell r="G402">
            <v>481.52</v>
          </cell>
          <cell r="H402">
            <v>481.4</v>
          </cell>
          <cell r="I402">
            <v>481.52</v>
          </cell>
        </row>
        <row r="403">
          <cell r="C403" t="str">
            <v>814332T</v>
          </cell>
          <cell r="D403" t="str">
            <v>IIPC</v>
          </cell>
          <cell r="E403" t="str">
            <v>ASEAN</v>
          </cell>
          <cell r="F403" t="str">
            <v>P4 3.2Ghz/1M, 256MBx2, 40GB S72, 48X CD, XP-Pro</v>
          </cell>
          <cell r="G403">
            <v>479.98</v>
          </cell>
          <cell r="H403">
            <v>479.86</v>
          </cell>
          <cell r="I403">
            <v>479.98</v>
          </cell>
        </row>
        <row r="404">
          <cell r="C404" t="str">
            <v>814334A</v>
          </cell>
          <cell r="D404" t="str">
            <v>IIPC</v>
          </cell>
          <cell r="E404" t="str">
            <v>ASEAN</v>
          </cell>
          <cell r="F404" t="str">
            <v>P4 3.2Ghz/800 1M, 256MBx2, 40GB S, 48X CD, XP-Pro</v>
          </cell>
          <cell r="G404">
            <v>481.28</v>
          </cell>
          <cell r="H404">
            <v>481.16</v>
          </cell>
          <cell r="I404">
            <v>481.28</v>
          </cell>
        </row>
        <row r="405">
          <cell r="C405" t="str">
            <v>814334Q</v>
          </cell>
          <cell r="D405" t="str">
            <v>IIPC</v>
          </cell>
          <cell r="E405" t="str">
            <v>ASEAN</v>
          </cell>
          <cell r="F405" t="str">
            <v>P4 3.2Ghz/800 1M, 256MBx2, 40GB S, 48X CD, XP-Pro</v>
          </cell>
          <cell r="G405">
            <v>479.74</v>
          </cell>
          <cell r="H405">
            <v>479.62</v>
          </cell>
          <cell r="I405">
            <v>479.74</v>
          </cell>
        </row>
        <row r="406">
          <cell r="C406" t="str">
            <v>814334T</v>
          </cell>
          <cell r="D406" t="str">
            <v>IIPC</v>
          </cell>
          <cell r="E406" t="str">
            <v>ASEAN</v>
          </cell>
          <cell r="F406" t="str">
            <v>P4 3.2Ghz/800 1M, 256MBx2, 40GB S, 48X CD, XP-Pro</v>
          </cell>
          <cell r="G406">
            <v>479.74</v>
          </cell>
          <cell r="H406">
            <v>479.62</v>
          </cell>
          <cell r="I406">
            <v>479.74</v>
          </cell>
        </row>
        <row r="407">
          <cell r="C407" t="str">
            <v>8143KQB</v>
          </cell>
          <cell r="D407" t="str">
            <v>IIPC</v>
          </cell>
          <cell r="E407" t="str">
            <v>ASEAN</v>
          </cell>
          <cell r="F407" t="str">
            <v>P4 3.0Ghz/800 1M, 2x256MB, 80GB S, DVD, XP-Pro</v>
          </cell>
          <cell r="G407">
            <v>457.3</v>
          </cell>
          <cell r="H407">
            <v>457.18</v>
          </cell>
          <cell r="I407">
            <v>457.3</v>
          </cell>
        </row>
        <row r="408">
          <cell r="C408" t="str">
            <v>814435A</v>
          </cell>
          <cell r="D408" t="str">
            <v>IIPC</v>
          </cell>
          <cell r="E408" t="str">
            <v>ASEAN</v>
          </cell>
          <cell r="F408" t="str">
            <v>P4 3.2Ghz/800 1M, 2x256MB, 40GB S, 48X CD, XP-Pro</v>
          </cell>
          <cell r="G408">
            <v>481.28</v>
          </cell>
          <cell r="H408">
            <v>481.16</v>
          </cell>
          <cell r="I408">
            <v>481.28</v>
          </cell>
        </row>
        <row r="409">
          <cell r="C409" t="str">
            <v>814435Q</v>
          </cell>
          <cell r="D409" t="str">
            <v>IIPC</v>
          </cell>
          <cell r="E409" t="str">
            <v>ASEAN</v>
          </cell>
          <cell r="F409" t="str">
            <v>P4 3.2Ghz/800 1M, 2x256MB, 40GB S, 48X CD, XP-Pro</v>
          </cell>
          <cell r="G409">
            <v>479.74</v>
          </cell>
          <cell r="H409">
            <v>479.62</v>
          </cell>
          <cell r="I409">
            <v>479.74</v>
          </cell>
        </row>
        <row r="410">
          <cell r="C410" t="str">
            <v>814435T</v>
          </cell>
          <cell r="D410" t="str">
            <v>IIPC</v>
          </cell>
          <cell r="E410" t="str">
            <v>ASEAN</v>
          </cell>
          <cell r="F410" t="str">
            <v>P4 3.2Ghz/800 1M, 2x256MB, 40GB S, 48X CD, XP-Pro</v>
          </cell>
          <cell r="G410">
            <v>479.74</v>
          </cell>
          <cell r="H410">
            <v>479.62</v>
          </cell>
          <cell r="I410">
            <v>479.74</v>
          </cell>
        </row>
        <row r="411">
          <cell r="C411" t="str">
            <v>810421A</v>
          </cell>
          <cell r="D411" t="str">
            <v>IIPC</v>
          </cell>
          <cell r="E411" t="str">
            <v>ASEAN</v>
          </cell>
          <cell r="F411" t="str">
            <v>Pres 3.0Ghz, 80GB, 256MB, CD, XPP</v>
          </cell>
          <cell r="G411">
            <v>431.05</v>
          </cell>
          <cell r="H411">
            <v>431.04</v>
          </cell>
          <cell r="I411">
            <v>431.05</v>
          </cell>
        </row>
        <row r="412">
          <cell r="C412" t="str">
            <v>810421T</v>
          </cell>
          <cell r="D412" t="str">
            <v>IIPC</v>
          </cell>
          <cell r="E412" t="str">
            <v>ASEAN</v>
          </cell>
          <cell r="F412" t="str">
            <v>Pres 3.0Ghz, 80GB, 256MB, CD, XPP</v>
          </cell>
          <cell r="G412">
            <v>431.05</v>
          </cell>
          <cell r="H412">
            <v>431.04</v>
          </cell>
          <cell r="I412">
            <v>431.05</v>
          </cell>
        </row>
        <row r="413">
          <cell r="C413" t="str">
            <v>81043JA</v>
          </cell>
          <cell r="D413" t="str">
            <v>IIPC</v>
          </cell>
          <cell r="E413" t="str">
            <v>ASEAN</v>
          </cell>
          <cell r="F413" t="str">
            <v>Pres 3.2Ghz, 80GB, 512MB, CD-RW, XPP</v>
          </cell>
          <cell r="G413">
            <v>499.57</v>
          </cell>
          <cell r="H413">
            <v>499.91</v>
          </cell>
          <cell r="I413">
            <v>499.91</v>
          </cell>
        </row>
        <row r="414">
          <cell r="C414" t="str">
            <v>81044HA</v>
          </cell>
          <cell r="D414" t="str">
            <v>IIPC</v>
          </cell>
          <cell r="E414" t="str">
            <v>ASEAN</v>
          </cell>
          <cell r="F414" t="str">
            <v>Pres 3.4Ghz, 80GB, 512MB, CDRW, XPP</v>
          </cell>
          <cell r="G414">
            <v>557.83000000000004</v>
          </cell>
          <cell r="H414">
            <v>558.17999999999995</v>
          </cell>
          <cell r="I414">
            <v>558.17999999999995</v>
          </cell>
        </row>
        <row r="415">
          <cell r="C415" t="str">
            <v>81044KA</v>
          </cell>
          <cell r="D415" t="str">
            <v>IIPC</v>
          </cell>
          <cell r="E415" t="str">
            <v>ASEAN</v>
          </cell>
          <cell r="F415" t="str">
            <v>Pres 3.4Ghz, 80GB, 256MB, CD, XPP</v>
          </cell>
          <cell r="G415">
            <v>524.97</v>
          </cell>
          <cell r="H415">
            <v>524.97</v>
          </cell>
          <cell r="I415">
            <v>524.97</v>
          </cell>
        </row>
        <row r="416">
          <cell r="C416" t="str">
            <v>81044KT</v>
          </cell>
          <cell r="D416" t="str">
            <v>IIPC</v>
          </cell>
          <cell r="E416" t="str">
            <v>ASEAN</v>
          </cell>
          <cell r="F416" t="str">
            <v>Pres 3.4Ghz, 80GB, 256MB, CD, XPP</v>
          </cell>
          <cell r="G416">
            <v>524.97</v>
          </cell>
          <cell r="H416">
            <v>524.97</v>
          </cell>
          <cell r="I416">
            <v>524.97</v>
          </cell>
        </row>
        <row r="417">
          <cell r="C417" t="str">
            <v>81044MA</v>
          </cell>
          <cell r="D417" t="str">
            <v>IIPC</v>
          </cell>
          <cell r="E417" t="str">
            <v>ASEAN</v>
          </cell>
          <cell r="F417" t="str">
            <v>Pres 3.4Ghz, 80GB, 256MB, CD, XPP</v>
          </cell>
          <cell r="G417">
            <v>546.26</v>
          </cell>
          <cell r="H417">
            <v>546.26</v>
          </cell>
          <cell r="I417">
            <v>546.26</v>
          </cell>
        </row>
        <row r="418">
          <cell r="C418" t="str">
            <v>81044MT</v>
          </cell>
          <cell r="D418" t="str">
            <v>IIPC</v>
          </cell>
          <cell r="E418" t="str">
            <v>ASEAN</v>
          </cell>
          <cell r="F418" t="str">
            <v>Pres 3.4Ghz, 80GB, 256MB, CD, XPP</v>
          </cell>
          <cell r="G418">
            <v>546.26</v>
          </cell>
          <cell r="H418">
            <v>546.26</v>
          </cell>
          <cell r="I418">
            <v>546.26</v>
          </cell>
        </row>
        <row r="419">
          <cell r="C419" t="str">
            <v>810522A</v>
          </cell>
          <cell r="D419" t="str">
            <v>IIPC</v>
          </cell>
          <cell r="E419" t="str">
            <v>ASEAN</v>
          </cell>
          <cell r="F419" t="str">
            <v>Pres 3.0Ghz, 80GB, 256MB, CDRW, XPH</v>
          </cell>
          <cell r="G419">
            <v>447.05</v>
          </cell>
          <cell r="H419">
            <v>447.04</v>
          </cell>
          <cell r="I419">
            <v>447.05</v>
          </cell>
        </row>
        <row r="420">
          <cell r="C420" t="str">
            <v>810522T</v>
          </cell>
          <cell r="D420" t="str">
            <v>IIPC</v>
          </cell>
          <cell r="E420" t="str">
            <v>ASEAN</v>
          </cell>
          <cell r="F420" t="str">
            <v>Pres 3.0Ghz, 80GB, 256MB, CDRW, XPH</v>
          </cell>
          <cell r="G420">
            <v>447.05</v>
          </cell>
          <cell r="H420">
            <v>447.04</v>
          </cell>
          <cell r="I420">
            <v>447.05</v>
          </cell>
        </row>
        <row r="421">
          <cell r="C421" t="str">
            <v>810628A</v>
          </cell>
          <cell r="D421" t="str">
            <v>IIPC</v>
          </cell>
          <cell r="E421" t="str">
            <v>ASEAN</v>
          </cell>
          <cell r="F421" t="str">
            <v>Pres 3.2Ghz, 80GB, 512MB, CD, XPP</v>
          </cell>
          <cell r="G421">
            <v>483.57</v>
          </cell>
          <cell r="H421">
            <v>483.91</v>
          </cell>
          <cell r="I421">
            <v>483.91</v>
          </cell>
        </row>
        <row r="422">
          <cell r="C422" t="str">
            <v>810628T</v>
          </cell>
          <cell r="D422" t="str">
            <v>IIPC</v>
          </cell>
          <cell r="E422" t="str">
            <v>ASEAN</v>
          </cell>
          <cell r="F422" t="str">
            <v>Pres 3.2Ghz, 80GB, 512MB, CD, XPP</v>
          </cell>
          <cell r="G422">
            <v>483.57</v>
          </cell>
          <cell r="H422">
            <v>483.91</v>
          </cell>
          <cell r="I422">
            <v>483.91</v>
          </cell>
        </row>
        <row r="423">
          <cell r="C423" t="str">
            <v>81062BA</v>
          </cell>
          <cell r="D423" t="str">
            <v>IIPC</v>
          </cell>
          <cell r="E423" t="str">
            <v>ASEAN</v>
          </cell>
          <cell r="F423" t="str">
            <v>Pres 3.2Ghz, 80GB, 512MB, CD-RW XPP</v>
          </cell>
          <cell r="G423">
            <v>500.6</v>
          </cell>
          <cell r="H423">
            <v>500.94</v>
          </cell>
          <cell r="I423">
            <v>500.94</v>
          </cell>
        </row>
        <row r="424">
          <cell r="C424" t="str">
            <v>810821A</v>
          </cell>
          <cell r="D424" t="str">
            <v>IIPC</v>
          </cell>
          <cell r="E424" t="str">
            <v>ASEAN</v>
          </cell>
          <cell r="F424" t="str">
            <v>Pres 3.0Ghz, 40GB, 256MB, 48X CD-ROM, XPP</v>
          </cell>
          <cell r="G424">
            <v>425.05</v>
          </cell>
          <cell r="H424">
            <v>425.11</v>
          </cell>
          <cell r="I424">
            <v>425.11</v>
          </cell>
        </row>
        <row r="425">
          <cell r="C425" t="str">
            <v>810821T</v>
          </cell>
          <cell r="D425" t="str">
            <v>IIPC</v>
          </cell>
          <cell r="E425" t="str">
            <v>ASEAN</v>
          </cell>
          <cell r="F425" t="str">
            <v>Pres 3.0Ghz, 40GB, 256MB, 48X CD-ROM, XPP</v>
          </cell>
          <cell r="G425">
            <v>425.05</v>
          </cell>
          <cell r="H425">
            <v>425.11</v>
          </cell>
          <cell r="I425">
            <v>425.11</v>
          </cell>
        </row>
        <row r="426">
          <cell r="C426" t="str">
            <v>810826A</v>
          </cell>
          <cell r="D426" t="str">
            <v>IIPC</v>
          </cell>
          <cell r="E426" t="str">
            <v>ASEAN</v>
          </cell>
          <cell r="F426" t="str">
            <v>Pres 3.0Ghz, 80GB, 256MB, 48X CD-ROM, XPP</v>
          </cell>
          <cell r="G426">
            <v>430.81</v>
          </cell>
          <cell r="H426">
            <v>430.8</v>
          </cell>
          <cell r="I426">
            <v>430.81</v>
          </cell>
        </row>
        <row r="427">
          <cell r="C427" t="str">
            <v>810826T</v>
          </cell>
          <cell r="D427" t="str">
            <v>IIPC</v>
          </cell>
          <cell r="E427" t="str">
            <v>ASEAN</v>
          </cell>
          <cell r="F427" t="str">
            <v>Pres 3.0Ghz, 80GB, 256MB, 48X CD-ROM, XPP</v>
          </cell>
          <cell r="G427">
            <v>430.81</v>
          </cell>
          <cell r="H427">
            <v>430.8</v>
          </cell>
          <cell r="I427">
            <v>430.81</v>
          </cell>
        </row>
        <row r="428">
          <cell r="C428" t="str">
            <v>811842A</v>
          </cell>
          <cell r="D428" t="str">
            <v>IIPC</v>
          </cell>
          <cell r="E428" t="str">
            <v>ASEAN</v>
          </cell>
          <cell r="F428" t="str">
            <v>Pres 3.0Ghz, 80GB, 256MB, 48X CD-ROM, XPP</v>
          </cell>
          <cell r="G428">
            <v>430.81</v>
          </cell>
          <cell r="H428">
            <v>430.8</v>
          </cell>
          <cell r="I428">
            <v>430.81</v>
          </cell>
        </row>
        <row r="429">
          <cell r="C429" t="str">
            <v>811842T</v>
          </cell>
          <cell r="D429" t="str">
            <v>IIPC</v>
          </cell>
          <cell r="E429" t="str">
            <v>ASEAN</v>
          </cell>
          <cell r="F429" t="str">
            <v>Pres 3.0Ghz, 80GB, 256MB, 48X CD-ROM, XPP</v>
          </cell>
          <cell r="G429">
            <v>430.81</v>
          </cell>
          <cell r="H429">
            <v>430.8</v>
          </cell>
          <cell r="I429">
            <v>430.81</v>
          </cell>
        </row>
        <row r="430">
          <cell r="C430" t="str">
            <v>8120A3A</v>
          </cell>
          <cell r="D430" t="str">
            <v>IIPC</v>
          </cell>
          <cell r="E430" t="str">
            <v>ASEAN</v>
          </cell>
          <cell r="F430" t="str">
            <v>Pres 3.2Ghz, 80GB, 512MB, 48X CD-ROM, XPP</v>
          </cell>
          <cell r="G430">
            <v>483.33</v>
          </cell>
          <cell r="H430">
            <v>483.67</v>
          </cell>
          <cell r="I430">
            <v>483.67</v>
          </cell>
        </row>
        <row r="431">
          <cell r="C431" t="str">
            <v>8120A3T</v>
          </cell>
          <cell r="D431" t="str">
            <v>IIPC</v>
          </cell>
          <cell r="E431" t="str">
            <v>ASEAN</v>
          </cell>
          <cell r="F431" t="str">
            <v>Pres 3.2Ghz, 80GB, 512MB, 48X CD-ROM, XPP</v>
          </cell>
          <cell r="G431">
            <v>483.33</v>
          </cell>
          <cell r="H431">
            <v>483.67</v>
          </cell>
          <cell r="I431">
            <v>483.67</v>
          </cell>
        </row>
        <row r="432">
          <cell r="C432" t="str">
            <v>811842Q</v>
          </cell>
          <cell r="D432" t="str">
            <v>IIPC</v>
          </cell>
          <cell r="E432" t="str">
            <v>ASEAN</v>
          </cell>
          <cell r="F432" t="str">
            <v>USFF  P4 3.00G/800, 256MB/4200, 80GB S, 24X CDROM, XP-P, GV</v>
          </cell>
          <cell r="G432">
            <v>407.95</v>
          </cell>
          <cell r="H432">
            <v>407.94</v>
          </cell>
          <cell r="I432">
            <v>407.95</v>
          </cell>
        </row>
        <row r="433">
          <cell r="C433" t="str">
            <v>819631A</v>
          </cell>
          <cell r="D433" t="str">
            <v>IIPC</v>
          </cell>
          <cell r="E433" t="str">
            <v>ASEAN</v>
          </cell>
          <cell r="F433" t="str">
            <v>P4 2.8Ghz, 256MB, 40GB 72,48X CD,  XP-P</v>
          </cell>
          <cell r="G433">
            <v>396.14</v>
          </cell>
          <cell r="H433">
            <v>396.49</v>
          </cell>
          <cell r="I433">
            <v>396.49</v>
          </cell>
        </row>
        <row r="434">
          <cell r="C434" t="str">
            <v>819651A</v>
          </cell>
          <cell r="D434" t="str">
            <v>IIPC</v>
          </cell>
          <cell r="E434" t="str">
            <v>ASEAN</v>
          </cell>
          <cell r="F434" t="str">
            <v>P4 3.2Ghz, 256MB, 40GB 72,48X CD,  XP-P</v>
          </cell>
          <cell r="G434">
            <v>430.11</v>
          </cell>
          <cell r="H434">
            <v>430.46</v>
          </cell>
          <cell r="I434">
            <v>430.46</v>
          </cell>
        </row>
        <row r="435">
          <cell r="C435" t="str">
            <v>819632A</v>
          </cell>
          <cell r="D435" t="str">
            <v>IIPC</v>
          </cell>
          <cell r="E435" t="str">
            <v>ASEAN</v>
          </cell>
          <cell r="F435" t="str">
            <v>P4 2.8Ghz, 256MB, 40GB 72,48X CD,  XP-P</v>
          </cell>
          <cell r="G435">
            <v>400.47</v>
          </cell>
          <cell r="H435">
            <v>400.82</v>
          </cell>
          <cell r="I435">
            <v>400.82</v>
          </cell>
        </row>
        <row r="436">
          <cell r="C436" t="str">
            <v>819633A</v>
          </cell>
          <cell r="D436" t="str">
            <v>IIPC</v>
          </cell>
          <cell r="E436" t="str">
            <v>ASEAN</v>
          </cell>
          <cell r="F436" t="str">
            <v>P4 2.8Ghz/533, 256MB, 40GB 72,48X CD,  XP-P,GV</v>
          </cell>
          <cell r="G436">
            <v>380.37</v>
          </cell>
          <cell r="H436">
            <v>380.72</v>
          </cell>
          <cell r="I436">
            <v>380.72</v>
          </cell>
        </row>
        <row r="437">
          <cell r="C437" t="str">
            <v>819633T</v>
          </cell>
          <cell r="D437" t="str">
            <v>IIPC</v>
          </cell>
          <cell r="E437" t="str">
            <v>ASEAN</v>
          </cell>
          <cell r="F437" t="str">
            <v>P4 2.8Ghz/533, 256MB, 40GB 72,48X CD,  XP-P,GV</v>
          </cell>
          <cell r="G437">
            <v>380.37</v>
          </cell>
          <cell r="H437">
            <v>380.72</v>
          </cell>
          <cell r="I437">
            <v>380.72</v>
          </cell>
        </row>
        <row r="438">
          <cell r="C438" t="str">
            <v>819636A</v>
          </cell>
          <cell r="D438" t="str">
            <v>IIPC</v>
          </cell>
          <cell r="E438" t="str">
            <v>ASEAN</v>
          </cell>
          <cell r="F438" t="str">
            <v>P4 2.8Ghz/800, 256MB, 40GB 72,48X CD,  XP-P</v>
          </cell>
          <cell r="G438">
            <v>395.81</v>
          </cell>
          <cell r="H438">
            <v>396.16</v>
          </cell>
          <cell r="I438">
            <v>396.16</v>
          </cell>
        </row>
        <row r="439">
          <cell r="C439" t="str">
            <v>819641A</v>
          </cell>
          <cell r="D439" t="str">
            <v>IIPC</v>
          </cell>
          <cell r="E439" t="str">
            <v>ASEAN</v>
          </cell>
          <cell r="F439" t="str">
            <v>P4 3.0Ghz, 256MB, 40GB 72,48X CD,  XP-P</v>
          </cell>
          <cell r="G439">
            <v>400.47</v>
          </cell>
          <cell r="H439">
            <v>400.82</v>
          </cell>
          <cell r="I439">
            <v>400.82</v>
          </cell>
        </row>
        <row r="440">
          <cell r="C440" t="str">
            <v>819645A</v>
          </cell>
          <cell r="D440" t="str">
            <v>IIPC</v>
          </cell>
          <cell r="E440" t="str">
            <v>ASEAN</v>
          </cell>
          <cell r="F440" t="str">
            <v>P4 3.0Ghz, 256MB, 40GB 72,48X CD,  XP-P, GV</v>
          </cell>
          <cell r="G440">
            <v>400.47</v>
          </cell>
          <cell r="H440">
            <v>400.82</v>
          </cell>
          <cell r="I440">
            <v>400.82</v>
          </cell>
        </row>
        <row r="441">
          <cell r="C441" t="str">
            <v>8196D1A</v>
          </cell>
          <cell r="D441" t="str">
            <v>IIPC</v>
          </cell>
          <cell r="E441" t="str">
            <v>ASEAN</v>
          </cell>
          <cell r="F441" t="str">
            <v>P4 2.6Ghz, 256MB, 40GB 72,48X CD,  XP-P</v>
          </cell>
          <cell r="G441">
            <v>399.73</v>
          </cell>
          <cell r="H441">
            <v>400.08</v>
          </cell>
          <cell r="I441">
            <v>400.08</v>
          </cell>
        </row>
        <row r="442">
          <cell r="C442" t="str">
            <v>8196D1T</v>
          </cell>
          <cell r="D442" t="str">
            <v>IIPC</v>
          </cell>
          <cell r="E442" t="str">
            <v>ASEAN</v>
          </cell>
          <cell r="F442" t="str">
            <v>P4 2.6Ghz, 256MB, 40GB 72,48X CD,  XP-P</v>
          </cell>
          <cell r="G442">
            <v>399.73</v>
          </cell>
          <cell r="H442">
            <v>400.08</v>
          </cell>
          <cell r="I442">
            <v>400.08</v>
          </cell>
        </row>
        <row r="443">
          <cell r="C443" t="str">
            <v>8196KTA</v>
          </cell>
          <cell r="D443" t="str">
            <v>IIPC</v>
          </cell>
          <cell r="E443" t="str">
            <v>ASEAN</v>
          </cell>
          <cell r="F443" t="str">
            <v>P4 2.4Ghz, 256MB, 40GB 72,48X CD,  XP-P</v>
          </cell>
          <cell r="G443">
            <v>399.73</v>
          </cell>
          <cell r="H443">
            <v>400.08</v>
          </cell>
          <cell r="I443">
            <v>400.08</v>
          </cell>
        </row>
        <row r="444">
          <cell r="C444" t="str">
            <v>8197A1A</v>
          </cell>
          <cell r="D444" t="str">
            <v>IIPC</v>
          </cell>
          <cell r="E444" t="str">
            <v>ASEAN</v>
          </cell>
          <cell r="F444" t="str">
            <v>P4 2.4Ghz, 256MB, 80GB 72,COMBO, 64AGP, XP-PH</v>
          </cell>
          <cell r="G444">
            <v>462.22</v>
          </cell>
          <cell r="H444">
            <v>462.57</v>
          </cell>
          <cell r="I444">
            <v>462.57</v>
          </cell>
        </row>
        <row r="445">
          <cell r="C445" t="str">
            <v>8197D2A</v>
          </cell>
          <cell r="D445" t="str">
            <v>IIPC</v>
          </cell>
          <cell r="E445" t="str">
            <v>ASEAN</v>
          </cell>
          <cell r="F445" t="str">
            <v>P4 2.6Ghz, 256MB, 80GB 72,48X CDRW,  XP-PH</v>
          </cell>
          <cell r="G445">
            <v>475.76</v>
          </cell>
          <cell r="H445">
            <v>476.11</v>
          </cell>
          <cell r="I445">
            <v>476.11</v>
          </cell>
        </row>
        <row r="446">
          <cell r="C446" t="str">
            <v>8197D2T</v>
          </cell>
          <cell r="D446" t="str">
            <v>IIPC</v>
          </cell>
          <cell r="E446" t="str">
            <v>ASEAN</v>
          </cell>
          <cell r="F446" t="str">
            <v>P4 2.6Ghz, 256MB, 80GB 72,48X CDRW,  XP-PH</v>
          </cell>
          <cell r="G446">
            <v>475.76</v>
          </cell>
          <cell r="H446">
            <v>476.11</v>
          </cell>
          <cell r="I446">
            <v>476.11</v>
          </cell>
        </row>
        <row r="447">
          <cell r="C447" t="str">
            <v>8197E1A</v>
          </cell>
          <cell r="D447" t="str">
            <v>IIPC</v>
          </cell>
          <cell r="E447" t="str">
            <v>ASEAN</v>
          </cell>
          <cell r="F447" t="str">
            <v>P4 2.8Ghz, 256MB, 80GB 72,48X CD,  XP-PH</v>
          </cell>
          <cell r="G447">
            <v>414.42</v>
          </cell>
          <cell r="H447">
            <v>414.77</v>
          </cell>
          <cell r="I447">
            <v>414.77</v>
          </cell>
        </row>
        <row r="448">
          <cell r="C448" t="str">
            <v>8197E3A</v>
          </cell>
          <cell r="D448" t="str">
            <v>IIPC</v>
          </cell>
          <cell r="E448" t="str">
            <v>ASEAN</v>
          </cell>
          <cell r="F448" t="str">
            <v>P4 2.8Ghz, 256MB, 80GB,48X COMBO,  XPH</v>
          </cell>
          <cell r="G448">
            <v>583.41</v>
          </cell>
          <cell r="H448">
            <v>583.76</v>
          </cell>
          <cell r="I448">
            <v>583.76</v>
          </cell>
        </row>
        <row r="449">
          <cell r="C449" t="str">
            <v>81223WA</v>
          </cell>
          <cell r="D449" t="str">
            <v>IIPC</v>
          </cell>
          <cell r="E449" t="str">
            <v>ASEAN</v>
          </cell>
          <cell r="F449" t="str">
            <v>P4 3.0Ghz, 256MB, 80GB, 48xCD, FDD, XPP</v>
          </cell>
          <cell r="G449">
            <v>406.43</v>
          </cell>
          <cell r="H449">
            <v>406.52</v>
          </cell>
          <cell r="I449">
            <v>406.52</v>
          </cell>
        </row>
        <row r="450">
          <cell r="C450" t="str">
            <v>812332A</v>
          </cell>
          <cell r="D450" t="str">
            <v>IIPC</v>
          </cell>
          <cell r="E450" t="str">
            <v>ASEAN</v>
          </cell>
          <cell r="F450" t="str">
            <v>Pres 3.0Ghz, 256MB, 80GB, 16xDVD, XPP</v>
          </cell>
          <cell r="G450">
            <v>413.5</v>
          </cell>
          <cell r="H450">
            <v>413.59</v>
          </cell>
          <cell r="I450">
            <v>413.59</v>
          </cell>
        </row>
        <row r="451">
          <cell r="C451" t="str">
            <v>812332T</v>
          </cell>
          <cell r="D451" t="str">
            <v>IIPC</v>
          </cell>
          <cell r="E451" t="str">
            <v>ASEAN</v>
          </cell>
          <cell r="F451" t="str">
            <v>Pres 3.0Ghz, 256MB, 80GB, 16xDVD, XPP</v>
          </cell>
          <cell r="G451">
            <v>413.5</v>
          </cell>
          <cell r="H451">
            <v>413.59</v>
          </cell>
          <cell r="I451">
            <v>413.59</v>
          </cell>
        </row>
        <row r="452">
          <cell r="C452" t="str">
            <v>812336A</v>
          </cell>
          <cell r="D452" t="str">
            <v>IIPC</v>
          </cell>
          <cell r="E452" t="str">
            <v>ASEAN</v>
          </cell>
          <cell r="F452" t="str">
            <v>Pres 3.0Ghz, 256MB, 80GB, 48X CD, XPP</v>
          </cell>
          <cell r="G452">
            <v>406.43</v>
          </cell>
          <cell r="H452">
            <v>406.52</v>
          </cell>
          <cell r="I452">
            <v>406.52</v>
          </cell>
        </row>
        <row r="453">
          <cell r="C453" t="str">
            <v>812337A</v>
          </cell>
          <cell r="D453" t="str">
            <v>IIPC</v>
          </cell>
          <cell r="E453" t="str">
            <v>ASEAN</v>
          </cell>
          <cell r="F453" t="str">
            <v>P4 3.0Ghz, 256MB, 80GB, 16X DVD, XPP</v>
          </cell>
          <cell r="G453">
            <v>413.62</v>
          </cell>
          <cell r="H453">
            <v>413.71</v>
          </cell>
          <cell r="I453">
            <v>413.71</v>
          </cell>
        </row>
        <row r="454">
          <cell r="C454" t="str">
            <v>81234BA</v>
          </cell>
          <cell r="D454" t="str">
            <v>IIPC</v>
          </cell>
          <cell r="E454" t="str">
            <v>ASEAN</v>
          </cell>
          <cell r="F454" t="str">
            <v>P4 3.2Ghz, 512MB, 80GB, DVD, XPP</v>
          </cell>
          <cell r="G454">
            <v>478.81</v>
          </cell>
          <cell r="H454">
            <v>479.25</v>
          </cell>
          <cell r="I454">
            <v>479.25</v>
          </cell>
        </row>
        <row r="455">
          <cell r="C455" t="str">
            <v>81234CA</v>
          </cell>
          <cell r="D455" t="str">
            <v>IIPC</v>
          </cell>
          <cell r="E455" t="str">
            <v>ASEAN</v>
          </cell>
          <cell r="F455" t="str">
            <v>P4 3.2Ghz, 256MB, 80GB, 48X CD, XPP</v>
          </cell>
          <cell r="G455">
            <v>438.11</v>
          </cell>
          <cell r="H455">
            <v>438.2</v>
          </cell>
          <cell r="I455">
            <v>438.2</v>
          </cell>
        </row>
        <row r="456">
          <cell r="C456" t="str">
            <v>812353A</v>
          </cell>
          <cell r="D456" t="str">
            <v>IIPC</v>
          </cell>
          <cell r="E456" t="str">
            <v>ASEAN</v>
          </cell>
          <cell r="F456" t="str">
            <v>P4 3.4Ghz, 512MB, 80GB, 16X DVD,  XPP</v>
          </cell>
          <cell r="G456">
            <v>524.6</v>
          </cell>
          <cell r="H456">
            <v>525.04</v>
          </cell>
          <cell r="I456">
            <v>525.04</v>
          </cell>
        </row>
        <row r="457">
          <cell r="C457" t="str">
            <v>812436A</v>
          </cell>
          <cell r="D457" t="str">
            <v>IIPC</v>
          </cell>
          <cell r="E457" t="str">
            <v>ASEAN</v>
          </cell>
          <cell r="F457" t="str">
            <v>Pres 3.0Ghz, 256MB, 80GB, 16xDVD, FDD, XPP</v>
          </cell>
          <cell r="G457">
            <v>413.5</v>
          </cell>
          <cell r="H457">
            <v>413.59</v>
          </cell>
          <cell r="I457">
            <v>413.59</v>
          </cell>
        </row>
        <row r="458">
          <cell r="C458" t="str">
            <v>812436T</v>
          </cell>
          <cell r="D458" t="str">
            <v>IIPC</v>
          </cell>
          <cell r="E458" t="str">
            <v>ASEAN</v>
          </cell>
          <cell r="F458" t="str">
            <v>Pres 3.0Ghz, 256MB, 80GB, 16xDVD, FDD, XPP</v>
          </cell>
          <cell r="G458">
            <v>413.5</v>
          </cell>
          <cell r="H458">
            <v>413.59</v>
          </cell>
          <cell r="I458">
            <v>413.59</v>
          </cell>
        </row>
        <row r="459">
          <cell r="C459" t="str">
            <v>81243CA</v>
          </cell>
          <cell r="D459" t="str">
            <v>IIPC</v>
          </cell>
          <cell r="E459" t="str">
            <v>ASEAN</v>
          </cell>
          <cell r="F459" t="str">
            <v>P4 3.0Ghz, 256MB, 80GB, 16X DVD, FDD, XPP</v>
          </cell>
          <cell r="G459">
            <v>414.41</v>
          </cell>
          <cell r="H459">
            <v>414.5</v>
          </cell>
          <cell r="I459">
            <v>414.5</v>
          </cell>
        </row>
        <row r="460">
          <cell r="C460" t="str">
            <v>81243DA</v>
          </cell>
          <cell r="D460" t="str">
            <v>IIPC</v>
          </cell>
          <cell r="E460" t="str">
            <v>ASEAN</v>
          </cell>
          <cell r="F460" t="str">
            <v>P4 3.0Ghz, 256MB, 80GB, CDROM, FDD, XPP</v>
          </cell>
          <cell r="G460">
            <v>407.21</v>
          </cell>
          <cell r="H460">
            <v>407.3</v>
          </cell>
          <cell r="I460">
            <v>407.3</v>
          </cell>
        </row>
        <row r="461">
          <cell r="C461" t="str">
            <v>81244DA</v>
          </cell>
          <cell r="D461" t="str">
            <v>IIPC</v>
          </cell>
          <cell r="E461" t="str">
            <v>ASEAN</v>
          </cell>
          <cell r="F461" t="str">
            <v>P4 3.2Ghz, 256MB, 40GB, CDROM, FDD, XPP</v>
          </cell>
          <cell r="G461">
            <v>438.11</v>
          </cell>
          <cell r="H461">
            <v>438.2</v>
          </cell>
          <cell r="I461">
            <v>438.2</v>
          </cell>
        </row>
        <row r="462">
          <cell r="C462" t="str">
            <v>81244EA</v>
          </cell>
          <cell r="D462" t="str">
            <v>IIPC</v>
          </cell>
          <cell r="E462" t="str">
            <v>ASEAN</v>
          </cell>
          <cell r="F462" t="str">
            <v>P4 3.2Ghz, 512MB, 80GB, DVD 16X, FDD, XPP</v>
          </cell>
          <cell r="G462">
            <v>466.93</v>
          </cell>
          <cell r="H462">
            <v>467.37</v>
          </cell>
          <cell r="I462">
            <v>467.37</v>
          </cell>
        </row>
        <row r="463">
          <cell r="C463" t="str">
            <v>81245CA</v>
          </cell>
          <cell r="D463" t="str">
            <v>IIPC</v>
          </cell>
          <cell r="E463" t="str">
            <v>ASEAN</v>
          </cell>
          <cell r="F463" t="str">
            <v>P4 3.4Ghz, 512MB, 80GB, DVD 16X, FDD, XPP</v>
          </cell>
          <cell r="G463">
            <v>536.47</v>
          </cell>
          <cell r="H463">
            <v>536.91</v>
          </cell>
          <cell r="I463">
            <v>536.91</v>
          </cell>
        </row>
        <row r="464">
          <cell r="C464" t="str">
            <v>813511A</v>
          </cell>
          <cell r="D464" t="str">
            <v>IIPC</v>
          </cell>
          <cell r="E464" t="str">
            <v>ASEAN</v>
          </cell>
          <cell r="F464" t="str">
            <v>Pres 2.66Ghz, 256MB, 40GB, 48xCD, FDD, XPH</v>
          </cell>
          <cell r="G464">
            <v>399.22</v>
          </cell>
          <cell r="H464">
            <v>399.37</v>
          </cell>
          <cell r="I464">
            <v>399.37</v>
          </cell>
        </row>
        <row r="465">
          <cell r="C465" t="str">
            <v>813511T</v>
          </cell>
          <cell r="D465" t="str">
            <v>IIPC</v>
          </cell>
          <cell r="E465" t="str">
            <v>ASEAN</v>
          </cell>
          <cell r="F465" t="str">
            <v>Pres 2.66Ghz, 256MB, 40GB, 48xCD, FDD, XPH</v>
          </cell>
          <cell r="G465">
            <v>399.22</v>
          </cell>
          <cell r="H465">
            <v>399.37</v>
          </cell>
          <cell r="I465">
            <v>399.37</v>
          </cell>
        </row>
        <row r="466">
          <cell r="C466" t="str">
            <v>813531A</v>
          </cell>
          <cell r="D466" t="str">
            <v>IIPC</v>
          </cell>
          <cell r="E466" t="str">
            <v>ASEAN</v>
          </cell>
          <cell r="F466" t="str">
            <v>Pres 3.0Ghz, 256MB, 80GB, 16xDVD, FDD, XPP</v>
          </cell>
          <cell r="G466">
            <v>417.72</v>
          </cell>
          <cell r="H466">
            <v>417.81</v>
          </cell>
          <cell r="I466">
            <v>417.81</v>
          </cell>
        </row>
        <row r="467">
          <cell r="C467" t="str">
            <v>813531T</v>
          </cell>
          <cell r="D467" t="str">
            <v>IIPC</v>
          </cell>
          <cell r="E467" t="str">
            <v>ASEAN</v>
          </cell>
          <cell r="F467" t="str">
            <v>Pres 3.0Ghz, 256MB, 80GB, 16xDVD, FDD, XPP</v>
          </cell>
          <cell r="G467">
            <v>417.72</v>
          </cell>
          <cell r="H467">
            <v>417.81</v>
          </cell>
          <cell r="I467">
            <v>417.81</v>
          </cell>
        </row>
        <row r="468">
          <cell r="C468" t="str">
            <v>813533A</v>
          </cell>
          <cell r="D468" t="str">
            <v>IIPC</v>
          </cell>
          <cell r="E468" t="str">
            <v>ASEAN</v>
          </cell>
          <cell r="F468" t="str">
            <v>Pres 3.0Ghz, 256MB, 40GB, 48xCD, FDD, XPP</v>
          </cell>
          <cell r="G468">
            <v>414.66</v>
          </cell>
          <cell r="H468">
            <v>414.82</v>
          </cell>
          <cell r="I468">
            <v>414.82</v>
          </cell>
        </row>
        <row r="469">
          <cell r="C469" t="str">
            <v>813533T</v>
          </cell>
          <cell r="D469" t="str">
            <v>IIPC</v>
          </cell>
          <cell r="E469" t="str">
            <v>ASEAN</v>
          </cell>
          <cell r="F469" t="str">
            <v>Pres 3.0Ghz, 256MB, 40GB, 48xCD, FDD, XPP</v>
          </cell>
          <cell r="G469">
            <v>414.66</v>
          </cell>
          <cell r="H469">
            <v>414.82</v>
          </cell>
          <cell r="I469">
            <v>414.82</v>
          </cell>
        </row>
        <row r="470">
          <cell r="C470" t="str">
            <v>813534A</v>
          </cell>
          <cell r="D470" t="str">
            <v>IIPC</v>
          </cell>
          <cell r="E470" t="str">
            <v>ASEAN</v>
          </cell>
          <cell r="F470" t="str">
            <v>P4 3.0Ghz, 256MB, 80GB, 16X DVD, FDD, XPP</v>
          </cell>
          <cell r="G470">
            <v>417.85</v>
          </cell>
          <cell r="H470">
            <v>417.94</v>
          </cell>
          <cell r="I470">
            <v>417.94</v>
          </cell>
        </row>
        <row r="471">
          <cell r="C471" t="str">
            <v>813536A</v>
          </cell>
          <cell r="D471" t="str">
            <v>IIPC</v>
          </cell>
          <cell r="E471" t="str">
            <v>ASEAN</v>
          </cell>
          <cell r="F471" t="str">
            <v>P4 3.0Ghz, 256MB, 80GB, CDROM, FDD, XPP</v>
          </cell>
          <cell r="G471">
            <v>411.44</v>
          </cell>
          <cell r="H471">
            <v>411.52</v>
          </cell>
          <cell r="I471">
            <v>411.52</v>
          </cell>
        </row>
        <row r="472">
          <cell r="C472" t="str">
            <v>813547A</v>
          </cell>
          <cell r="D472" t="str">
            <v>IIPC</v>
          </cell>
          <cell r="E472" t="str">
            <v>ASEAN</v>
          </cell>
          <cell r="F472" t="str">
            <v>P4 3.2Ghz, 512MB, 80GB, DVD 16X, FDD, XPP</v>
          </cell>
          <cell r="G472">
            <v>481.05</v>
          </cell>
          <cell r="H472">
            <v>481.49</v>
          </cell>
          <cell r="I472">
            <v>481.49</v>
          </cell>
        </row>
        <row r="473">
          <cell r="C473" t="str">
            <v>813548A</v>
          </cell>
          <cell r="D473" t="str">
            <v>IIPC</v>
          </cell>
          <cell r="E473" t="str">
            <v>ASEAN</v>
          </cell>
          <cell r="F473" t="str">
            <v>P4 3.2Ghz, 256MB, 80GB, CDROM, FDD, XPP</v>
          </cell>
          <cell r="G473">
            <v>442.33</v>
          </cell>
          <cell r="H473">
            <v>442.42</v>
          </cell>
          <cell r="I473">
            <v>442.42</v>
          </cell>
        </row>
        <row r="474">
          <cell r="C474" t="str">
            <v>813553A</v>
          </cell>
          <cell r="D474" t="str">
            <v>IIPC</v>
          </cell>
          <cell r="E474" t="str">
            <v>ASEAN</v>
          </cell>
          <cell r="F474" t="str">
            <v>P4 3.4Ghz, 512MB, 80GB, DVD 16X, FDD, XPP</v>
          </cell>
          <cell r="G474">
            <v>528.82000000000005</v>
          </cell>
          <cell r="H474">
            <v>529.26</v>
          </cell>
          <cell r="I474">
            <v>529.26</v>
          </cell>
        </row>
        <row r="475">
          <cell r="C475" t="str">
            <v>813631A</v>
          </cell>
          <cell r="D475" t="str">
            <v>IIPC</v>
          </cell>
          <cell r="E475" t="str">
            <v>ASEAN</v>
          </cell>
          <cell r="F475" t="str">
            <v>Pres 3.0GHz, 80GB, 256MB, 48xCD, FDD, XPP</v>
          </cell>
          <cell r="G475">
            <v>409.74</v>
          </cell>
          <cell r="H475">
            <v>409.83</v>
          </cell>
          <cell r="I475">
            <v>409.83</v>
          </cell>
        </row>
        <row r="476">
          <cell r="C476" t="str">
            <v>813631T</v>
          </cell>
          <cell r="D476" t="str">
            <v>IIPC</v>
          </cell>
          <cell r="E476" t="str">
            <v>ASEAN</v>
          </cell>
          <cell r="F476" t="str">
            <v>Pres 3.0GHz, 80GB, 256MB, 48xCD, FDD, XPP</v>
          </cell>
          <cell r="G476">
            <v>409.74</v>
          </cell>
          <cell r="H476">
            <v>409.83</v>
          </cell>
          <cell r="I476">
            <v>409.83</v>
          </cell>
        </row>
        <row r="477">
          <cell r="C477" t="str">
            <v>813637A</v>
          </cell>
          <cell r="D477" t="str">
            <v>IIPC</v>
          </cell>
          <cell r="E477" t="str">
            <v>ASEAN</v>
          </cell>
          <cell r="F477" t="str">
            <v>P4 3.0Ghz, 256MB, 80GB, CDROM, FDD, XPP</v>
          </cell>
          <cell r="G477">
            <v>411.44</v>
          </cell>
          <cell r="H477">
            <v>411.52</v>
          </cell>
          <cell r="I477">
            <v>411.52</v>
          </cell>
        </row>
        <row r="478">
          <cell r="C478" t="str">
            <v>813645A</v>
          </cell>
          <cell r="D478" t="str">
            <v>IIPC</v>
          </cell>
          <cell r="E478" t="str">
            <v>ASEAN</v>
          </cell>
          <cell r="F478" t="str">
            <v>P4 3.2Ghz, 256MB, 80GB, CDROM, FDD, XPP</v>
          </cell>
          <cell r="G478">
            <v>442.33</v>
          </cell>
          <cell r="H478">
            <v>442.42</v>
          </cell>
          <cell r="I478">
            <v>442.42</v>
          </cell>
        </row>
        <row r="479">
          <cell r="C479" t="str">
            <v>813646A</v>
          </cell>
          <cell r="D479" t="str">
            <v>IIPC</v>
          </cell>
          <cell r="E479" t="str">
            <v>ASEAN</v>
          </cell>
          <cell r="F479" t="str">
            <v>P4 3.2Ghz, 512MB, 80GB, DVD 16X, FDD, XPP</v>
          </cell>
          <cell r="G479">
            <v>481.05</v>
          </cell>
          <cell r="H479">
            <v>481.49</v>
          </cell>
          <cell r="I479">
            <v>481.49</v>
          </cell>
        </row>
        <row r="480">
          <cell r="C480" t="str">
            <v>813654A</v>
          </cell>
          <cell r="D480" t="str">
            <v>IIPC</v>
          </cell>
          <cell r="E480" t="str">
            <v>ASEAN</v>
          </cell>
          <cell r="F480" t="str">
            <v>P4 3.4Ghz, 512MB, 80GB, DVD 16X, FDD, XPP</v>
          </cell>
          <cell r="G480">
            <v>528.82000000000005</v>
          </cell>
          <cell r="H480">
            <v>529.26</v>
          </cell>
          <cell r="I480">
            <v>529.26</v>
          </cell>
        </row>
        <row r="481">
          <cell r="C481" t="str">
            <v>812344Q</v>
          </cell>
          <cell r="D481" t="str">
            <v>IIPC</v>
          </cell>
          <cell r="E481" t="str">
            <v>ASEAN</v>
          </cell>
          <cell r="F481" t="str">
            <v>P4 3.2G/800 1M, 512MB, 80GB S, 48X CD, XP-P, G</v>
          </cell>
          <cell r="G481">
            <v>465.32</v>
          </cell>
          <cell r="H481">
            <v>465.89</v>
          </cell>
          <cell r="I481">
            <v>465.89</v>
          </cell>
        </row>
        <row r="482">
          <cell r="C482" t="str">
            <v>812436Q</v>
          </cell>
          <cell r="D482" t="str">
            <v>IIPC</v>
          </cell>
          <cell r="E482" t="str">
            <v>ASEAN</v>
          </cell>
          <cell r="F482" t="str">
            <v>P4 3.0G/800 1M, 256MB, 80GB S, DVD, XP-P, GV</v>
          </cell>
          <cell r="G482">
            <v>409.72</v>
          </cell>
          <cell r="H482">
            <v>409.95</v>
          </cell>
          <cell r="I482">
            <v>409.95</v>
          </cell>
        </row>
        <row r="483">
          <cell r="C483" t="str">
            <v>813531Q</v>
          </cell>
          <cell r="D483" t="str">
            <v>IIPC</v>
          </cell>
          <cell r="E483" t="str">
            <v>ASEAN</v>
          </cell>
          <cell r="F483" t="str">
            <v>P4 3.0G/800 1M, 256MB, 80GB S, DVD, XP-P, GV</v>
          </cell>
          <cell r="G483">
            <v>411.74</v>
          </cell>
          <cell r="H483">
            <v>411.96</v>
          </cell>
          <cell r="I483">
            <v>411.96</v>
          </cell>
        </row>
        <row r="484">
          <cell r="C484" t="str">
            <v>813533Q</v>
          </cell>
          <cell r="D484" t="str">
            <v>IIPC</v>
          </cell>
          <cell r="E484" t="str">
            <v>ASEAN</v>
          </cell>
          <cell r="F484" t="str">
            <v>P4 3.0G/800 1M, 256MB, 40GB S, 48X CD, XP-P, G</v>
          </cell>
          <cell r="G484">
            <v>414.87</v>
          </cell>
          <cell r="H484">
            <v>415.03</v>
          </cell>
          <cell r="I484">
            <v>415.03</v>
          </cell>
        </row>
        <row r="485">
          <cell r="C485" t="str">
            <v>813631Q</v>
          </cell>
          <cell r="D485" t="str">
            <v>IIPC</v>
          </cell>
          <cell r="E485" t="str">
            <v>ASEAN</v>
          </cell>
          <cell r="F485" t="str">
            <v>P4 3.0G/800 1M, 256MB, 80GB S, 48X CD, XP-P, GV</v>
          </cell>
          <cell r="G485">
            <v>403.76</v>
          </cell>
          <cell r="H485">
            <v>403.98</v>
          </cell>
          <cell r="I485">
            <v>403.98</v>
          </cell>
        </row>
        <row r="486">
          <cell r="C486" t="str">
            <v>921211A</v>
          </cell>
          <cell r="D486" t="str">
            <v>IIPC</v>
          </cell>
          <cell r="E486" t="str">
            <v>ASEAN</v>
          </cell>
          <cell r="F486" t="str">
            <v>P4 2.66G/533, 256MB, 40GB S, 48X CD, XP-P, G</v>
          </cell>
          <cell r="G486">
            <v>405.16</v>
          </cell>
          <cell r="H486">
            <v>405.31</v>
          </cell>
          <cell r="I486">
            <v>405.31</v>
          </cell>
        </row>
        <row r="487">
          <cell r="C487" t="str">
            <v>921211Q</v>
          </cell>
          <cell r="D487" t="str">
            <v>IIPC</v>
          </cell>
          <cell r="E487" t="str">
            <v>ASEAN</v>
          </cell>
          <cell r="F487" t="str">
            <v>P4 2.66G/533, 256MB, 40GB S, 48X CD, XP-P, G</v>
          </cell>
          <cell r="G487">
            <v>405.16</v>
          </cell>
          <cell r="H487">
            <v>405.31</v>
          </cell>
          <cell r="I487">
            <v>405.31</v>
          </cell>
        </row>
        <row r="488">
          <cell r="C488" t="str">
            <v>921211T</v>
          </cell>
          <cell r="D488" t="str">
            <v>IIPC</v>
          </cell>
          <cell r="E488" t="str">
            <v>ASEAN</v>
          </cell>
          <cell r="F488" t="str">
            <v>P4 2.66G/533, 256MB, 40GB S, 48X CD, XP-P, G</v>
          </cell>
          <cell r="G488">
            <v>405.16</v>
          </cell>
          <cell r="H488">
            <v>405.31</v>
          </cell>
          <cell r="I488">
            <v>405.31</v>
          </cell>
        </row>
        <row r="489">
          <cell r="C489" t="str">
            <v>921231A</v>
          </cell>
          <cell r="D489" t="str">
            <v>IIPC</v>
          </cell>
          <cell r="E489" t="str">
            <v>ASEAN</v>
          </cell>
          <cell r="F489" t="str">
            <v>P4 3.0G/800, 256MB, 40GB S, 16X DVD, XP-P, G</v>
          </cell>
          <cell r="G489">
            <v>427.8</v>
          </cell>
          <cell r="H489">
            <v>427.95</v>
          </cell>
          <cell r="I489">
            <v>427.95</v>
          </cell>
        </row>
        <row r="490">
          <cell r="C490" t="str">
            <v>921231Q</v>
          </cell>
          <cell r="D490" t="str">
            <v>IIPC</v>
          </cell>
          <cell r="E490" t="str">
            <v>ASEAN</v>
          </cell>
          <cell r="F490" t="str">
            <v>P4 3.0G/800, 256MB, 40GB S, DVD, XP-P, G</v>
          </cell>
          <cell r="G490">
            <v>427.8</v>
          </cell>
          <cell r="H490">
            <v>427.95</v>
          </cell>
          <cell r="I490">
            <v>427.95</v>
          </cell>
        </row>
        <row r="491">
          <cell r="C491" t="str">
            <v>921231T</v>
          </cell>
          <cell r="D491" t="str">
            <v>IIPC</v>
          </cell>
          <cell r="E491" t="str">
            <v>ASEAN</v>
          </cell>
          <cell r="F491" t="str">
            <v>P4 3.0G/800, 256MB, 40GB S, 16X DVD, XP-P, G</v>
          </cell>
          <cell r="G491">
            <v>427.8</v>
          </cell>
          <cell r="H491">
            <v>427.95</v>
          </cell>
          <cell r="I491">
            <v>427.95</v>
          </cell>
        </row>
        <row r="492">
          <cell r="C492" t="str">
            <v>84253GA</v>
          </cell>
          <cell r="D492" t="str">
            <v>IIPC</v>
          </cell>
          <cell r="E492" t="str">
            <v>ASEAN</v>
          </cell>
          <cell r="F492" t="str">
            <v>SFF, P4 3.2GHz, 80GB, 256MB, FDD, Combo, XPH</v>
          </cell>
          <cell r="G492">
            <v>493.71</v>
          </cell>
          <cell r="H492">
            <v>493.49</v>
          </cell>
          <cell r="I492">
            <v>493.71</v>
          </cell>
        </row>
        <row r="493">
          <cell r="C493" t="str">
            <v>842216A</v>
          </cell>
          <cell r="D493" t="str">
            <v>IIPC</v>
          </cell>
          <cell r="E493" t="str">
            <v>ASEAN</v>
          </cell>
          <cell r="F493" t="str">
            <v>P4 2.93Ghz/533, 256MB, 80GB S, 48X CD, XP-Pro</v>
          </cell>
          <cell r="G493">
            <v>376.2</v>
          </cell>
          <cell r="H493">
            <v>375.93</v>
          </cell>
          <cell r="I493">
            <v>376.2</v>
          </cell>
        </row>
        <row r="494">
          <cell r="C494" t="str">
            <v>842264A</v>
          </cell>
          <cell r="D494" t="str">
            <v>IIPC</v>
          </cell>
          <cell r="E494" t="str">
            <v>ASEAN</v>
          </cell>
          <cell r="F494" t="str">
            <v>P4 3.8Ghz/800 IM, 256MBx2, 80GB S, COMBO, XP-Pro</v>
          </cell>
          <cell r="G494">
            <v>909.43</v>
          </cell>
          <cell r="H494">
            <v>909.51</v>
          </cell>
          <cell r="I494">
            <v>909.51</v>
          </cell>
        </row>
        <row r="495">
          <cell r="C495" t="str">
            <v>842315A</v>
          </cell>
          <cell r="D495" t="str">
            <v>IIPC</v>
          </cell>
          <cell r="E495" t="str">
            <v>ASEAN</v>
          </cell>
          <cell r="F495" t="str">
            <v>P4 2.93Ghz/IM, 256MB, 80GB S, 48X CD, XP-H</v>
          </cell>
          <cell r="G495">
            <v>393.82</v>
          </cell>
          <cell r="H495">
            <v>393.55</v>
          </cell>
          <cell r="I495">
            <v>393.82</v>
          </cell>
        </row>
        <row r="496">
          <cell r="C496" t="str">
            <v>842361A</v>
          </cell>
          <cell r="D496" t="str">
            <v>IIPC</v>
          </cell>
          <cell r="E496" t="str">
            <v>ASEAN</v>
          </cell>
          <cell r="F496" t="str">
            <v>P4 3.8Ghz/800 IM, 2x256MB, 80GB S, COMBO, XP-H, PCI 64MB</v>
          </cell>
          <cell r="G496">
            <v>985.27</v>
          </cell>
          <cell r="H496">
            <v>985.35</v>
          </cell>
          <cell r="I496">
            <v>985.35</v>
          </cell>
        </row>
        <row r="497">
          <cell r="C497" t="str">
            <v>842361Q</v>
          </cell>
          <cell r="D497" t="str">
            <v>IIPC</v>
          </cell>
          <cell r="E497" t="str">
            <v>ASEAN</v>
          </cell>
          <cell r="F497" t="str">
            <v>P4 3.8Ghz/800 IM, 2x256MB, 80GB S, COMBO, XP-H, PCI 64MB</v>
          </cell>
          <cell r="G497">
            <v>985.27</v>
          </cell>
          <cell r="H497">
            <v>985.35</v>
          </cell>
          <cell r="I497">
            <v>985.35</v>
          </cell>
        </row>
        <row r="498">
          <cell r="C498" t="str">
            <v>842011A</v>
          </cell>
          <cell r="D498" t="str">
            <v>IIPC</v>
          </cell>
          <cell r="E498" t="str">
            <v>ASEAN</v>
          </cell>
          <cell r="F498" t="str">
            <v>P42.8Ghz, 256MB, 40GB, 48X , XP-Pro</v>
          </cell>
          <cell r="G498">
            <v>410.82</v>
          </cell>
          <cell r="H498">
            <v>410.55</v>
          </cell>
          <cell r="I498">
            <v>410.82</v>
          </cell>
        </row>
        <row r="499">
          <cell r="C499" t="str">
            <v>842031A</v>
          </cell>
          <cell r="D499" t="str">
            <v>IIPC</v>
          </cell>
          <cell r="E499" t="str">
            <v>ASEAN</v>
          </cell>
          <cell r="F499" t="str">
            <v>P4 3.2Ghz, 256MB, 80GB S, 48XCD , XP-Pro</v>
          </cell>
          <cell r="G499">
            <v>457.43</v>
          </cell>
          <cell r="H499">
            <v>457.16</v>
          </cell>
          <cell r="I499">
            <v>457.43</v>
          </cell>
        </row>
        <row r="500">
          <cell r="C500" t="str">
            <v>842031Q</v>
          </cell>
          <cell r="D500" t="str">
            <v>IIPC</v>
          </cell>
          <cell r="E500" t="str">
            <v>ASEAN</v>
          </cell>
          <cell r="F500" t="str">
            <v>P4 3.2Ghz, 256MB, 80GB S, 48XCD , XP-Pro</v>
          </cell>
          <cell r="G500">
            <v>457.43</v>
          </cell>
          <cell r="H500">
            <v>457.16</v>
          </cell>
          <cell r="I500">
            <v>457.43</v>
          </cell>
        </row>
        <row r="501">
          <cell r="C501" t="str">
            <v>842211Q</v>
          </cell>
          <cell r="D501" t="str">
            <v>IIPC</v>
          </cell>
          <cell r="E501" t="str">
            <v>ASEAN</v>
          </cell>
          <cell r="F501" t="str">
            <v>Prescott 2.8Ghz, 256MB, 40GB S, 48X CD,  XP-Pro</v>
          </cell>
          <cell r="G501">
            <v>428.16</v>
          </cell>
          <cell r="H501">
            <v>427.9</v>
          </cell>
          <cell r="I501">
            <v>428.16</v>
          </cell>
        </row>
        <row r="502">
          <cell r="C502" t="str">
            <v>842221A</v>
          </cell>
          <cell r="D502" t="str">
            <v>IIPC</v>
          </cell>
          <cell r="E502" t="str">
            <v>ASEAN</v>
          </cell>
          <cell r="F502" t="str">
            <v>Prescott 3.0Ghz, 256MB, 40GB S, 48XCD,  XP-Pro</v>
          </cell>
          <cell r="G502">
            <v>434.24</v>
          </cell>
          <cell r="H502">
            <v>433.97</v>
          </cell>
          <cell r="I502">
            <v>434.24</v>
          </cell>
        </row>
        <row r="503">
          <cell r="C503" t="str">
            <v>842221Q</v>
          </cell>
          <cell r="D503" t="str">
            <v>IIPC</v>
          </cell>
          <cell r="E503" t="str">
            <v>ASEAN</v>
          </cell>
          <cell r="F503" t="str">
            <v>Prescott 3.0Ghz/800, 256MB, 40GB S, 48X CD,  XP-Pro</v>
          </cell>
          <cell r="G503">
            <v>434.24</v>
          </cell>
          <cell r="H503">
            <v>433.97</v>
          </cell>
          <cell r="I503">
            <v>434.24</v>
          </cell>
        </row>
        <row r="504">
          <cell r="C504" t="str">
            <v>842232A</v>
          </cell>
          <cell r="D504" t="str">
            <v>IIPC</v>
          </cell>
          <cell r="E504" t="str">
            <v>ASEAN</v>
          </cell>
          <cell r="F504" t="str">
            <v>P4 3.2Ghz/IM, 512MB, 40GB S, CDRW, XP-Pro</v>
          </cell>
          <cell r="G504">
            <v>497.87</v>
          </cell>
          <cell r="H504">
            <v>497.96</v>
          </cell>
          <cell r="I504">
            <v>497.96</v>
          </cell>
        </row>
        <row r="505">
          <cell r="C505" t="str">
            <v>842233A</v>
          </cell>
          <cell r="D505" t="str">
            <v>IIPC</v>
          </cell>
          <cell r="E505" t="str">
            <v>ASEAN</v>
          </cell>
          <cell r="F505" t="str">
            <v>P4 3.2Ghz/IM, 512MB, 160GB S, RAMBO IV, XP-Pro, 128 PCI</v>
          </cell>
          <cell r="G505">
            <v>743.85</v>
          </cell>
          <cell r="H505">
            <v>743.93</v>
          </cell>
          <cell r="I505">
            <v>743.93</v>
          </cell>
        </row>
        <row r="506">
          <cell r="C506" t="str">
            <v>842321A</v>
          </cell>
          <cell r="D506" t="str">
            <v>IIPC</v>
          </cell>
          <cell r="E506" t="str">
            <v>ASEAN</v>
          </cell>
          <cell r="F506" t="str">
            <v>P43.0G/IM, 256MB, 80GB S, CDRW, XP-H</v>
          </cell>
          <cell r="G506">
            <v>462.36</v>
          </cell>
          <cell r="H506">
            <v>462.09</v>
          </cell>
          <cell r="I506">
            <v>462.36</v>
          </cell>
        </row>
        <row r="507">
          <cell r="C507" t="str">
            <v>842333A</v>
          </cell>
          <cell r="D507" t="str">
            <v>IIPC</v>
          </cell>
          <cell r="E507" t="str">
            <v>ASEAN</v>
          </cell>
          <cell r="F507" t="str">
            <v>P43.2G/IM, 512MB, 80GB S, COMBO, XP-H, PCI 64</v>
          </cell>
          <cell r="G507">
            <v>584.59</v>
          </cell>
          <cell r="H507">
            <v>584.67999999999995</v>
          </cell>
          <cell r="I507">
            <v>584.67999999999995</v>
          </cell>
        </row>
        <row r="508">
          <cell r="C508" t="str">
            <v>842531A</v>
          </cell>
          <cell r="D508" t="str">
            <v>IIPC</v>
          </cell>
          <cell r="E508" t="str">
            <v>ASEAN</v>
          </cell>
          <cell r="F508" t="str">
            <v>SFF P43.2G/800 IM, 256MB, 80GB S, COMBO, XP-H</v>
          </cell>
          <cell r="G508">
            <v>501.38</v>
          </cell>
          <cell r="H508">
            <v>501.52</v>
          </cell>
          <cell r="I508">
            <v>501.52</v>
          </cell>
        </row>
        <row r="509">
          <cell r="C509" t="str">
            <v>8183BEA</v>
          </cell>
          <cell r="D509" t="str">
            <v>IIPC</v>
          </cell>
          <cell r="E509" t="str">
            <v>ASEAN</v>
          </cell>
          <cell r="F509" t="str">
            <v>SFF, North 2.8Ghz, 256MB, 40GB72, 48XCD, XP-Pro</v>
          </cell>
          <cell r="G509">
            <v>397.87</v>
          </cell>
          <cell r="H509">
            <v>398.22</v>
          </cell>
          <cell r="I509">
            <v>398.22</v>
          </cell>
        </row>
        <row r="510">
          <cell r="C510" t="str">
            <v>8183BGA</v>
          </cell>
          <cell r="D510" t="str">
            <v>IIPC</v>
          </cell>
          <cell r="E510" t="str">
            <v>ASEAN</v>
          </cell>
          <cell r="F510" t="str">
            <v>SFF, North 2.8Ghz, 256MB, 40GB72, 48XCD, XP-Pro</v>
          </cell>
          <cell r="G510">
            <v>402.35</v>
          </cell>
          <cell r="H510">
            <v>402.7</v>
          </cell>
          <cell r="I510">
            <v>402.7</v>
          </cell>
        </row>
        <row r="511">
          <cell r="C511" t="str">
            <v>8183BGT</v>
          </cell>
          <cell r="D511" t="str">
            <v>IIPC</v>
          </cell>
          <cell r="E511" t="str">
            <v>ASEAN</v>
          </cell>
          <cell r="F511" t="str">
            <v>SFF, North 2.8Ghz, 256MB, 40GB72, 48XCD, XP-Pro</v>
          </cell>
          <cell r="G511">
            <v>402.35</v>
          </cell>
          <cell r="H511">
            <v>402.7</v>
          </cell>
          <cell r="I511">
            <v>402.7</v>
          </cell>
        </row>
        <row r="512">
          <cell r="C512" t="str">
            <v>8183D7A</v>
          </cell>
          <cell r="D512" t="str">
            <v>IIPC</v>
          </cell>
          <cell r="E512" t="str">
            <v>ASEAN</v>
          </cell>
          <cell r="F512" t="str">
            <v>SFF, North 3.0Ghz, 512MB, 40GB72, 48XCD, XP-Pro</v>
          </cell>
          <cell r="G512">
            <v>423.98</v>
          </cell>
          <cell r="H512">
            <v>424.68</v>
          </cell>
          <cell r="I512">
            <v>424.68</v>
          </cell>
        </row>
        <row r="513">
          <cell r="C513" t="str">
            <v>8183D8A</v>
          </cell>
          <cell r="D513" t="str">
            <v>IIPC</v>
          </cell>
          <cell r="E513" t="str">
            <v>ASEAN</v>
          </cell>
          <cell r="F513" t="str">
            <v>SFF, P4 3.0Ghz, 256MB, 40GB72, 48X CD, XP-Pro</v>
          </cell>
          <cell r="G513">
            <v>397.87</v>
          </cell>
          <cell r="H513">
            <v>398.22</v>
          </cell>
          <cell r="I513">
            <v>398.22</v>
          </cell>
        </row>
        <row r="514">
          <cell r="C514" t="str">
            <v>8183D8T</v>
          </cell>
          <cell r="D514" t="str">
            <v>IIPC</v>
          </cell>
          <cell r="E514" t="str">
            <v>ASEAN</v>
          </cell>
          <cell r="F514" t="str">
            <v>SFF, P4 3.0Ghz, 256MB, 40GB72, 48X CD, XP-Pro</v>
          </cell>
          <cell r="G514">
            <v>397.87</v>
          </cell>
          <cell r="H514">
            <v>398.22</v>
          </cell>
          <cell r="I514">
            <v>398.22</v>
          </cell>
        </row>
        <row r="515">
          <cell r="C515" t="str">
            <v>8183LA9</v>
          </cell>
          <cell r="D515" t="str">
            <v>IIPC</v>
          </cell>
          <cell r="E515" t="str">
            <v>ASEAN</v>
          </cell>
          <cell r="F515" t="str">
            <v>SFF, P4 3.0Ghz/800, 256MB, 40GB, CD RW, XP-Pro</v>
          </cell>
          <cell r="G515">
            <v>408.99</v>
          </cell>
          <cell r="H515">
            <v>409.34</v>
          </cell>
          <cell r="I515">
            <v>409.34</v>
          </cell>
        </row>
        <row r="516">
          <cell r="C516" t="str">
            <v>8183LT9</v>
          </cell>
          <cell r="D516" t="str">
            <v>IIPC</v>
          </cell>
          <cell r="E516" t="str">
            <v>ASEAN</v>
          </cell>
          <cell r="F516" t="str">
            <v>SFF, P4 3.0Ghz/800, 256MB, 80GB, 48X CD, XP-Pro</v>
          </cell>
          <cell r="G516">
            <v>405.31</v>
          </cell>
          <cell r="H516">
            <v>405.66</v>
          </cell>
          <cell r="I516">
            <v>405.66</v>
          </cell>
        </row>
        <row r="517">
          <cell r="C517" t="str">
            <v>8183PAE</v>
          </cell>
          <cell r="D517" t="str">
            <v>IIPC</v>
          </cell>
          <cell r="E517" t="str">
            <v>ASEAN</v>
          </cell>
          <cell r="F517" t="str">
            <v>SFF, P4 3.0Ghz/800, 256MB, 40GB72, XP-Pro</v>
          </cell>
          <cell r="G517">
            <v>387.49</v>
          </cell>
          <cell r="H517">
            <v>387.85</v>
          </cell>
          <cell r="I517">
            <v>387.85</v>
          </cell>
        </row>
        <row r="518">
          <cell r="C518" t="str">
            <v>8184D7A</v>
          </cell>
          <cell r="D518" t="str">
            <v>IIPC</v>
          </cell>
          <cell r="E518" t="str">
            <v>ASEAN</v>
          </cell>
          <cell r="F518" t="str">
            <v>SFF, P4 3.0G/800, 512MB, 40G, 48X CD, XP-P</v>
          </cell>
          <cell r="G518">
            <v>423.38</v>
          </cell>
          <cell r="H518">
            <v>424.08</v>
          </cell>
          <cell r="I518">
            <v>424.08</v>
          </cell>
        </row>
        <row r="519">
          <cell r="C519" t="str">
            <v>8184D7T</v>
          </cell>
          <cell r="D519" t="str">
            <v>IIPC</v>
          </cell>
          <cell r="E519" t="str">
            <v>ASEAN</v>
          </cell>
          <cell r="F519" t="str">
            <v>SFF, P4 3.0G/800, 512MB, 40G, 48X CD, XP-P</v>
          </cell>
          <cell r="G519">
            <v>423.38</v>
          </cell>
          <cell r="H519">
            <v>424.08</v>
          </cell>
          <cell r="I519">
            <v>424.08</v>
          </cell>
        </row>
        <row r="520">
          <cell r="C520" t="str">
            <v>8184KAZ</v>
          </cell>
          <cell r="D520" t="str">
            <v>IIPC</v>
          </cell>
          <cell r="E520" t="str">
            <v>ASEAN</v>
          </cell>
          <cell r="F520" t="str">
            <v>SFF, Cel Pres 2.53G/533, 256MB, 40G, XP-P</v>
          </cell>
          <cell r="G520">
            <v>258.98</v>
          </cell>
          <cell r="H520">
            <v>259.33</v>
          </cell>
          <cell r="I520">
            <v>259.33</v>
          </cell>
        </row>
        <row r="521">
          <cell r="C521" t="str">
            <v>8184KT7</v>
          </cell>
          <cell r="D521" t="str">
            <v>IIPC</v>
          </cell>
          <cell r="E521" t="str">
            <v>ASEAN</v>
          </cell>
          <cell r="F521" t="str">
            <v>SFF, P4 3.0G/800, 256MB, 80G, 48X CD, XP-P</v>
          </cell>
          <cell r="G521">
            <v>404.71</v>
          </cell>
          <cell r="H521">
            <v>405.06</v>
          </cell>
          <cell r="I521">
            <v>405.06</v>
          </cell>
        </row>
        <row r="522">
          <cell r="C522" t="str">
            <v>8184PAC</v>
          </cell>
          <cell r="D522" t="str">
            <v>IIPC</v>
          </cell>
          <cell r="E522" t="str">
            <v>ASEAN</v>
          </cell>
          <cell r="F522" t="str">
            <v>SFF, P4 3.0G/800, 256MB, 40G, CDRW, XP-P</v>
          </cell>
          <cell r="G522">
            <v>408.39</v>
          </cell>
          <cell r="H522">
            <v>408.74</v>
          </cell>
          <cell r="I522">
            <v>408.74</v>
          </cell>
        </row>
        <row r="523">
          <cell r="C523" t="str">
            <v>8183GNA</v>
          </cell>
          <cell r="D523" t="str">
            <v>IIPC</v>
          </cell>
          <cell r="E523" t="str">
            <v>ASEAN</v>
          </cell>
          <cell r="F523" t="str">
            <v>SFF, P4 Pres 3.2/800, 512MB, 40GB72, 16XDVD, Giga, XP-Pro</v>
          </cell>
          <cell r="G523">
            <v>467.28</v>
          </cell>
          <cell r="H523">
            <v>467.98</v>
          </cell>
          <cell r="I523">
            <v>467.98</v>
          </cell>
        </row>
        <row r="524">
          <cell r="C524" t="str">
            <v>818432A</v>
          </cell>
          <cell r="D524" t="str">
            <v>IIPC</v>
          </cell>
          <cell r="E524" t="str">
            <v>ASEAN</v>
          </cell>
          <cell r="F524" t="str">
            <v>SFF, P4 Pres 3.2/800, 512MB, 40GB72, 16XDVD, Giga, XP-Pro</v>
          </cell>
          <cell r="G524">
            <v>467.69</v>
          </cell>
          <cell r="H524">
            <v>468.4</v>
          </cell>
          <cell r="I524">
            <v>468.4</v>
          </cell>
        </row>
        <row r="525">
          <cell r="C525" t="str">
            <v>818314A</v>
          </cell>
          <cell r="D525" t="str">
            <v>IIPC</v>
          </cell>
          <cell r="E525" t="str">
            <v>ASEAN</v>
          </cell>
          <cell r="F525" t="str">
            <v>SFF, North 2.4 Ghz, 128MB, 40GB72, 48X CD, XP-Pro</v>
          </cell>
          <cell r="G525">
            <v>382.26</v>
          </cell>
          <cell r="H525">
            <v>382.26</v>
          </cell>
          <cell r="I525">
            <v>382.26</v>
          </cell>
        </row>
        <row r="526">
          <cell r="C526" t="str">
            <v>818321A</v>
          </cell>
          <cell r="D526" t="str">
            <v>IIPC</v>
          </cell>
          <cell r="E526" t="str">
            <v>ASEAN</v>
          </cell>
          <cell r="F526" t="str">
            <v>SFF, P4 2.66 Ghz, 256MB, 40GB72, 48X CD, XP-Pro</v>
          </cell>
          <cell r="G526">
            <v>378.14</v>
          </cell>
          <cell r="H526">
            <v>378.49</v>
          </cell>
          <cell r="I526">
            <v>378.49</v>
          </cell>
        </row>
        <row r="527">
          <cell r="C527" t="str">
            <v>818321T</v>
          </cell>
          <cell r="D527" t="str">
            <v>IIPC</v>
          </cell>
          <cell r="E527" t="str">
            <v>ASEAN</v>
          </cell>
          <cell r="F527" t="str">
            <v>SFF, North 2.66 Ghz, 256MB, 40GB72, 48X CD, XP-Pro</v>
          </cell>
          <cell r="G527">
            <v>378.14</v>
          </cell>
          <cell r="H527">
            <v>378.49</v>
          </cell>
          <cell r="I527">
            <v>378.49</v>
          </cell>
        </row>
        <row r="528">
          <cell r="C528" t="str">
            <v>818326A</v>
          </cell>
          <cell r="D528" t="str">
            <v>IIPC</v>
          </cell>
          <cell r="E528" t="str">
            <v>ASEAN</v>
          </cell>
          <cell r="F528" t="str">
            <v>SFF, North 2.66 Ghz, 256MB, 40GB72, 48X CD, XP-Pro</v>
          </cell>
          <cell r="G528">
            <v>398.07</v>
          </cell>
          <cell r="H528">
            <v>398.42</v>
          </cell>
          <cell r="I528">
            <v>398.42</v>
          </cell>
        </row>
        <row r="529">
          <cell r="C529" t="str">
            <v>81833HA</v>
          </cell>
          <cell r="D529" t="str">
            <v>IIPC</v>
          </cell>
          <cell r="E529" t="str">
            <v>ASEAN</v>
          </cell>
          <cell r="F529" t="str">
            <v>SFF, P4 2.8Ghz, 256MB, 40GB72, 48X CD, XP-Pro</v>
          </cell>
          <cell r="G529">
            <v>398.07</v>
          </cell>
          <cell r="H529">
            <v>398.42</v>
          </cell>
          <cell r="I529">
            <v>398.42</v>
          </cell>
        </row>
        <row r="530">
          <cell r="C530" t="str">
            <v>81833HT</v>
          </cell>
          <cell r="D530" t="str">
            <v>IIPC</v>
          </cell>
          <cell r="E530" t="str">
            <v>ASEAN</v>
          </cell>
          <cell r="F530" t="str">
            <v>SFF, North 2.8Ghz, 256MB, 40GB72, 48X CD, XP-Pro</v>
          </cell>
          <cell r="G530">
            <v>398.07</v>
          </cell>
          <cell r="H530">
            <v>398.42</v>
          </cell>
          <cell r="I530">
            <v>398.42</v>
          </cell>
        </row>
        <row r="531">
          <cell r="C531" t="str">
            <v>818341A</v>
          </cell>
          <cell r="D531" t="str">
            <v>IIPC</v>
          </cell>
          <cell r="E531" t="str">
            <v>ASEAN</v>
          </cell>
          <cell r="F531" t="str">
            <v>SFF, North 3.2 Ghz, 256MB, 40GB72, 48X CD, XP-Pro</v>
          </cell>
          <cell r="G531">
            <v>426.73</v>
          </cell>
          <cell r="H531">
            <v>427.08</v>
          </cell>
          <cell r="I531">
            <v>427.08</v>
          </cell>
        </row>
        <row r="532">
          <cell r="C532" t="str">
            <v>818343A</v>
          </cell>
          <cell r="D532" t="str">
            <v>IIPC</v>
          </cell>
          <cell r="E532" t="str">
            <v>ASEAN</v>
          </cell>
          <cell r="F532" t="str">
            <v>SFF, North 3.0 Ghz, 512MB, 40GB72, 16XDVD, XP-Pro</v>
          </cell>
          <cell r="G532">
            <v>433.49</v>
          </cell>
          <cell r="H532">
            <v>434.2</v>
          </cell>
          <cell r="I532">
            <v>434.2</v>
          </cell>
        </row>
        <row r="533">
          <cell r="C533" t="str">
            <v>81834HA</v>
          </cell>
          <cell r="D533" t="str">
            <v>IIPC</v>
          </cell>
          <cell r="E533" t="str">
            <v>ASEAN</v>
          </cell>
          <cell r="F533" t="str">
            <v>SFF, North 3.0Ghz, 256MB, 40GB72, 48X CD, XP-Pro</v>
          </cell>
          <cell r="G533">
            <v>400.32</v>
          </cell>
          <cell r="H533">
            <v>400.67</v>
          </cell>
          <cell r="I533">
            <v>400.67</v>
          </cell>
        </row>
        <row r="534">
          <cell r="C534" t="str">
            <v>81834JA</v>
          </cell>
          <cell r="D534" t="str">
            <v>IIPC</v>
          </cell>
          <cell r="E534" t="str">
            <v>ASEAN</v>
          </cell>
          <cell r="F534" t="str">
            <v>SFF, North 3.0Ghz, 512MB, 80GB, DVD, XP-Pro, POV</v>
          </cell>
          <cell r="G534">
            <v>430.35</v>
          </cell>
          <cell r="H534">
            <v>431.05</v>
          </cell>
          <cell r="I534">
            <v>431.05</v>
          </cell>
        </row>
        <row r="535">
          <cell r="C535" t="str">
            <v>81834KA</v>
          </cell>
          <cell r="D535" t="str">
            <v>IIPC</v>
          </cell>
          <cell r="E535" t="str">
            <v>ASEAN</v>
          </cell>
          <cell r="F535" t="str">
            <v>SFF, North 3.0Ghz, 512MB, 80GB72, 16XDVD, XP-Pro</v>
          </cell>
          <cell r="G535">
            <v>434.83</v>
          </cell>
          <cell r="H535">
            <v>435.53</v>
          </cell>
          <cell r="I535">
            <v>435.53</v>
          </cell>
        </row>
        <row r="536">
          <cell r="C536" t="str">
            <v>81839BA</v>
          </cell>
          <cell r="D536" t="str">
            <v>IIPC</v>
          </cell>
          <cell r="E536" t="str">
            <v>ASEAN</v>
          </cell>
          <cell r="F536" t="str">
            <v>SFF, North 3.0 Ghz/800, 512MB, 40GB72, 48X CD, XP-Pro</v>
          </cell>
          <cell r="G536">
            <v>421.94</v>
          </cell>
          <cell r="H536">
            <v>422.64</v>
          </cell>
          <cell r="I536">
            <v>422.64</v>
          </cell>
        </row>
        <row r="537">
          <cell r="C537" t="str">
            <v>81839BT</v>
          </cell>
          <cell r="D537" t="str">
            <v>IIPC</v>
          </cell>
          <cell r="E537" t="str">
            <v>ASEAN</v>
          </cell>
          <cell r="F537" t="str">
            <v>SFF, North 3.0Ghz, 512MB, 40GB72, 48X CD, XP-Pro</v>
          </cell>
          <cell r="G537">
            <v>421.94</v>
          </cell>
          <cell r="H537">
            <v>422.64</v>
          </cell>
          <cell r="I537">
            <v>422.64</v>
          </cell>
        </row>
        <row r="538">
          <cell r="C538" t="str">
            <v>8183KAR</v>
          </cell>
          <cell r="D538" t="str">
            <v>IIPC</v>
          </cell>
          <cell r="E538" t="str">
            <v>ASEAN</v>
          </cell>
          <cell r="F538" t="str">
            <v>SFF, North 2.6Ghz, 256MB, 40GB72, 48X CD, XP-Pro</v>
          </cell>
          <cell r="G538">
            <v>393.59</v>
          </cell>
          <cell r="H538">
            <v>393.94</v>
          </cell>
          <cell r="I538">
            <v>393.94</v>
          </cell>
        </row>
        <row r="539">
          <cell r="C539" t="str">
            <v>8183KTR</v>
          </cell>
          <cell r="D539" t="str">
            <v>IIPC</v>
          </cell>
          <cell r="E539" t="str">
            <v>ASEAN</v>
          </cell>
          <cell r="F539" t="str">
            <v>SFF, North 2.6Ghz, 256MB, 40GB72, 48X CD, XP-Pro</v>
          </cell>
          <cell r="G539">
            <v>393.59</v>
          </cell>
          <cell r="H539">
            <v>393.94</v>
          </cell>
          <cell r="I539">
            <v>393.94</v>
          </cell>
        </row>
        <row r="540">
          <cell r="C540" t="str">
            <v>8183MAP</v>
          </cell>
          <cell r="D540" t="str">
            <v>IIPC</v>
          </cell>
          <cell r="E540" t="str">
            <v>ASEAN</v>
          </cell>
          <cell r="F540" t="str">
            <v>SFF, P4 3.0Ghz/800, 512MB, 40GB72, CD RW, XP-Pro</v>
          </cell>
          <cell r="G540">
            <v>429.01</v>
          </cell>
          <cell r="H540">
            <v>429.71</v>
          </cell>
          <cell r="I540">
            <v>429.71</v>
          </cell>
        </row>
        <row r="541">
          <cell r="C541" t="str">
            <v>8183MAQ</v>
          </cell>
          <cell r="D541" t="str">
            <v>IIPC</v>
          </cell>
          <cell r="E541" t="str">
            <v>ASEAN</v>
          </cell>
          <cell r="F541" t="str">
            <v>SFF, P4 3.0Ghz/800, 512MB, 40GB72, XP-Pro</v>
          </cell>
          <cell r="G541">
            <v>405.73</v>
          </cell>
          <cell r="H541">
            <v>406.43</v>
          </cell>
          <cell r="I541">
            <v>406.43</v>
          </cell>
        </row>
        <row r="542">
          <cell r="C542" t="str">
            <v>8183U2A</v>
          </cell>
          <cell r="D542" t="str">
            <v>IIPC</v>
          </cell>
          <cell r="E542" t="str">
            <v>ASEAN</v>
          </cell>
          <cell r="F542" t="str">
            <v>SFF, Cel Prescott 2.53Ghz/533, 512MB, 40GB, XP-Pro</v>
          </cell>
          <cell r="G542">
            <v>280.08999999999997</v>
          </cell>
          <cell r="H542">
            <v>280.79000000000002</v>
          </cell>
          <cell r="I542">
            <v>280.79000000000002</v>
          </cell>
        </row>
        <row r="543">
          <cell r="C543" t="str">
            <v>8183U3A</v>
          </cell>
          <cell r="D543" t="str">
            <v>IIPC</v>
          </cell>
          <cell r="E543" t="str">
            <v>ASEAN</v>
          </cell>
          <cell r="F543" t="str">
            <v>SFF, Cel Prescott 2.8Ghz/533, 256MB, 40GB72, 48X CD, XP-Pro</v>
          </cell>
          <cell r="G543">
            <v>280.92</v>
          </cell>
          <cell r="H543">
            <v>281.27</v>
          </cell>
          <cell r="I543">
            <v>281.27</v>
          </cell>
        </row>
        <row r="544">
          <cell r="C544" t="str">
            <v>8183ULA</v>
          </cell>
          <cell r="D544" t="str">
            <v>IIPC</v>
          </cell>
          <cell r="E544" t="str">
            <v>ASEAN</v>
          </cell>
          <cell r="F544" t="str">
            <v>SFF, P4 2.8Ghz/533, 256MB, 40GB72, 48X CD, XP-Pro</v>
          </cell>
          <cell r="G544">
            <v>382.43</v>
          </cell>
          <cell r="H544">
            <v>382.78</v>
          </cell>
          <cell r="I544">
            <v>382.78</v>
          </cell>
        </row>
        <row r="545">
          <cell r="C545" t="str">
            <v>8183XXX</v>
          </cell>
          <cell r="D545" t="str">
            <v>IIPC</v>
          </cell>
          <cell r="E545" t="str">
            <v>ASEAN</v>
          </cell>
          <cell r="F545" t="str">
            <v>SFF, North 2.4 Ghz, 256MB, 40GB72, 48X CD, XP-Pro</v>
          </cell>
          <cell r="G545">
            <v>378.14</v>
          </cell>
          <cell r="H545">
            <v>378.49</v>
          </cell>
          <cell r="I545">
            <v>378.49</v>
          </cell>
        </row>
        <row r="546">
          <cell r="C546" t="str">
            <v>818421A</v>
          </cell>
          <cell r="D546" t="str">
            <v>IIPC</v>
          </cell>
          <cell r="E546" t="str">
            <v>ASEAN</v>
          </cell>
          <cell r="F546" t="str">
            <v>SFF, North 2.66Ghz, 256MB, 40GB72, 48X CD, XP-Pro,</v>
          </cell>
          <cell r="G546">
            <v>377.39</v>
          </cell>
          <cell r="H546">
            <v>377.74</v>
          </cell>
          <cell r="I546">
            <v>377.74</v>
          </cell>
        </row>
        <row r="547">
          <cell r="C547" t="str">
            <v>818431A</v>
          </cell>
          <cell r="D547" t="str">
            <v>IIPC</v>
          </cell>
          <cell r="E547" t="str">
            <v>ASEAN</v>
          </cell>
          <cell r="F547" t="str">
            <v>SFF, North 2.8 Ghz, 256MB, 40GB72, 48X CD, XP-Pro, Giga</v>
          </cell>
          <cell r="G547">
            <v>381.02</v>
          </cell>
          <cell r="H547">
            <v>381.37</v>
          </cell>
          <cell r="I547">
            <v>381.37</v>
          </cell>
        </row>
        <row r="548">
          <cell r="C548" t="str">
            <v>818431T</v>
          </cell>
          <cell r="D548" t="str">
            <v>IIPC</v>
          </cell>
          <cell r="E548" t="str">
            <v>ASEAN</v>
          </cell>
          <cell r="F548" t="str">
            <v>SFF, North 2.8 Ghz, 256MB, 40GB72, 48X CD, XP-Pro, Giga</v>
          </cell>
          <cell r="G548">
            <v>381.02</v>
          </cell>
          <cell r="H548">
            <v>381.37</v>
          </cell>
          <cell r="I548">
            <v>381.37</v>
          </cell>
        </row>
        <row r="549">
          <cell r="C549" t="str">
            <v>818436A</v>
          </cell>
          <cell r="D549" t="str">
            <v>IIPC</v>
          </cell>
          <cell r="E549" t="str">
            <v>ASEAN</v>
          </cell>
          <cell r="F549" t="str">
            <v>SFF, North 2.8 Ghz, 512MB, 40GB72, 48X CD, XP-Pro, Giga</v>
          </cell>
          <cell r="G549">
            <v>419.7</v>
          </cell>
          <cell r="H549">
            <v>420.4</v>
          </cell>
          <cell r="I549">
            <v>420.4</v>
          </cell>
        </row>
        <row r="550">
          <cell r="C550" t="str">
            <v>818443A</v>
          </cell>
          <cell r="D550" t="str">
            <v>IIPC</v>
          </cell>
          <cell r="E550" t="str">
            <v>ASEAN</v>
          </cell>
          <cell r="F550" t="str">
            <v>SFF, North 3.0Ghz, 512MB, 40GB72, 16X DVD, XP-Pro</v>
          </cell>
          <cell r="G550">
            <v>433.49</v>
          </cell>
          <cell r="H550">
            <v>434.2</v>
          </cell>
          <cell r="I550">
            <v>434.2</v>
          </cell>
        </row>
        <row r="551">
          <cell r="C551" t="str">
            <v>8184MAH</v>
          </cell>
          <cell r="D551" t="str">
            <v>IIPC</v>
          </cell>
          <cell r="E551" t="str">
            <v>ASEAN</v>
          </cell>
          <cell r="F551" t="str">
            <v>SFF, P4 3.0Ghz/800, 512MB, 40GB, 48X CD, Dos</v>
          </cell>
          <cell r="G551">
            <v>423.5</v>
          </cell>
          <cell r="H551">
            <v>424.2</v>
          </cell>
          <cell r="I551">
            <v>424.2</v>
          </cell>
        </row>
        <row r="552">
          <cell r="C552" t="str">
            <v>8099B1A</v>
          </cell>
          <cell r="D552" t="str">
            <v>IIPC</v>
          </cell>
          <cell r="E552" t="str">
            <v>ASEAN</v>
          </cell>
          <cell r="F552" t="str">
            <v>SFF, Cel 2.93GHz/341, 80GB, 256MB, 48xCD-ROM, FDD, XPP</v>
          </cell>
          <cell r="G552">
            <v>326.16000000000003</v>
          </cell>
          <cell r="H552">
            <v>326.18</v>
          </cell>
          <cell r="I552">
            <v>326.18</v>
          </cell>
        </row>
        <row r="553">
          <cell r="C553" t="str">
            <v>8099B1T</v>
          </cell>
          <cell r="D553" t="str">
            <v>IIPC</v>
          </cell>
          <cell r="E553" t="str">
            <v>ASEAN</v>
          </cell>
          <cell r="F553" t="str">
            <v>SFF, Cel 2.93GHz/341, 80GB, 256MB, 48xCD-ROM, FDD, XPP</v>
          </cell>
          <cell r="G553">
            <v>326.16000000000003</v>
          </cell>
          <cell r="H553">
            <v>326.18</v>
          </cell>
          <cell r="I553">
            <v>326.18</v>
          </cell>
        </row>
        <row r="554">
          <cell r="C554" t="str">
            <v>8110B1A</v>
          </cell>
          <cell r="D554" t="str">
            <v>IIPC</v>
          </cell>
          <cell r="E554" t="str">
            <v>ASEAN</v>
          </cell>
          <cell r="F554" t="str">
            <v>Celeron 2.93GHz/341, 80GB, 256MB, 48xCD-ROM, FDD, XPP</v>
          </cell>
          <cell r="G554">
            <v>324.56</v>
          </cell>
          <cell r="H554">
            <v>324.41000000000003</v>
          </cell>
          <cell r="I554">
            <v>324.56</v>
          </cell>
        </row>
        <row r="555">
          <cell r="C555" t="str">
            <v>8110B1T</v>
          </cell>
          <cell r="D555" t="str">
            <v>IIPC</v>
          </cell>
          <cell r="E555" t="str">
            <v>ASEAN</v>
          </cell>
          <cell r="F555" t="str">
            <v>Celeron 2.93GHz/341, 80GB, 256MB, 48xCD-ROM, FDD, XPP</v>
          </cell>
          <cell r="G555">
            <v>324.56</v>
          </cell>
          <cell r="H555">
            <v>324.41000000000003</v>
          </cell>
          <cell r="I555">
            <v>324.56</v>
          </cell>
        </row>
        <row r="556">
          <cell r="C556" t="str">
            <v>811222A</v>
          </cell>
          <cell r="D556" t="str">
            <v>IIPC</v>
          </cell>
          <cell r="E556" t="str">
            <v>ASEAN</v>
          </cell>
          <cell r="F556" t="str">
            <v>P4 3.0GHz/531, 80GB, 256MB, 48xCD-ROM, FDD, XPP</v>
          </cell>
          <cell r="G556">
            <v>431.21</v>
          </cell>
          <cell r="H556">
            <v>431.06</v>
          </cell>
          <cell r="I556">
            <v>431.21</v>
          </cell>
        </row>
        <row r="557">
          <cell r="C557" t="str">
            <v>811222T</v>
          </cell>
          <cell r="D557" t="str">
            <v>IIPC</v>
          </cell>
          <cell r="E557" t="str">
            <v>ASEAN</v>
          </cell>
          <cell r="F557" t="str">
            <v>P4 3.0GHz/531, 80GB, 256MB, 48xCD-ROM, FDD, XPP</v>
          </cell>
          <cell r="G557">
            <v>431.21</v>
          </cell>
          <cell r="H557">
            <v>431.06</v>
          </cell>
          <cell r="I557">
            <v>431.21</v>
          </cell>
        </row>
        <row r="558">
          <cell r="C558" t="str">
            <v>811232A</v>
          </cell>
          <cell r="D558" t="str">
            <v>IIPC</v>
          </cell>
          <cell r="E558" t="str">
            <v>ASEAN</v>
          </cell>
          <cell r="F558" t="str">
            <v>P4 3.2GHz/541, 80GB, 2*256MB, 48xCD-ROM, FDD, XPP</v>
          </cell>
          <cell r="G558">
            <v>483.73</v>
          </cell>
          <cell r="H558">
            <v>483.93</v>
          </cell>
          <cell r="I558">
            <v>483.93</v>
          </cell>
        </row>
        <row r="559">
          <cell r="C559" t="str">
            <v>811232T</v>
          </cell>
          <cell r="D559" t="str">
            <v>IIPC</v>
          </cell>
          <cell r="E559" t="str">
            <v>ASEAN</v>
          </cell>
          <cell r="F559" t="str">
            <v>P4 3.2GHz/541, 80GB, 2*256MB, 48xCD-ROM, FDD, XPP</v>
          </cell>
          <cell r="G559">
            <v>483.73</v>
          </cell>
          <cell r="H559">
            <v>483.93</v>
          </cell>
          <cell r="I559">
            <v>483.93</v>
          </cell>
        </row>
        <row r="560">
          <cell r="C560" t="str">
            <v>811325A</v>
          </cell>
          <cell r="D560" t="str">
            <v>IIPC</v>
          </cell>
          <cell r="E560" t="str">
            <v>ASEAN</v>
          </cell>
          <cell r="F560" t="str">
            <v>P4 3.0GHz/531, 80GB, 256MB, 48xCD-ROM, FDD, XPP</v>
          </cell>
          <cell r="G560">
            <v>431.21</v>
          </cell>
          <cell r="H560">
            <v>431.06</v>
          </cell>
          <cell r="I560">
            <v>431.21</v>
          </cell>
        </row>
        <row r="561">
          <cell r="C561" t="str">
            <v>811325T</v>
          </cell>
          <cell r="D561" t="str">
            <v>IIPC</v>
          </cell>
          <cell r="E561" t="str">
            <v>ASEAN</v>
          </cell>
          <cell r="F561" t="str">
            <v>P4 3.0GHz/531, 80GB, 256MB, 48xCD-ROM, FDD, XPP</v>
          </cell>
          <cell r="G561">
            <v>431.21</v>
          </cell>
          <cell r="H561">
            <v>431.06</v>
          </cell>
          <cell r="I561">
            <v>431.21</v>
          </cell>
        </row>
        <row r="562">
          <cell r="C562" t="str">
            <v>811328A</v>
          </cell>
          <cell r="D562" t="str">
            <v>IIPC</v>
          </cell>
          <cell r="E562" t="str">
            <v>ASEAN</v>
          </cell>
          <cell r="F562" t="str">
            <v>P4 3.0GHz/531, 80GB, 512MB, FDD, DVD, XPP</v>
          </cell>
          <cell r="G562">
            <v>459.28</v>
          </cell>
          <cell r="H562">
            <v>459.5</v>
          </cell>
          <cell r="I562">
            <v>459.5</v>
          </cell>
        </row>
        <row r="563">
          <cell r="C563" t="str">
            <v>811335A</v>
          </cell>
          <cell r="D563" t="str">
            <v>IIPC</v>
          </cell>
          <cell r="E563" t="str">
            <v>ASEAN</v>
          </cell>
          <cell r="F563" t="str">
            <v>P4 3.2GHz/541, 80GB, 512MB, 16xDVD-ROM, FDD, XPP</v>
          </cell>
          <cell r="G563">
            <v>490.18</v>
          </cell>
          <cell r="H563">
            <v>490.39</v>
          </cell>
          <cell r="I563">
            <v>490.39</v>
          </cell>
        </row>
        <row r="564">
          <cell r="C564" t="str">
            <v>811335T</v>
          </cell>
          <cell r="D564" t="str">
            <v>IIPC</v>
          </cell>
          <cell r="E564" t="str">
            <v>ASEAN</v>
          </cell>
          <cell r="F564" t="str">
            <v>P4 3.2GHz/541, 80GB, 512MB, 16xDVD-ROM, FDD, XPP</v>
          </cell>
          <cell r="G564">
            <v>490.18</v>
          </cell>
          <cell r="H564">
            <v>490.39</v>
          </cell>
          <cell r="I564">
            <v>490.39</v>
          </cell>
        </row>
        <row r="565">
          <cell r="C565" t="str">
            <v>811337A</v>
          </cell>
          <cell r="D565" t="str">
            <v>IIPC</v>
          </cell>
          <cell r="E565" t="str">
            <v>ASEAN</v>
          </cell>
          <cell r="F565" t="str">
            <v>P4 3.2GHz/541, 80GB, 2*256MB, 16xDVD-ROM, FDD, XPP</v>
          </cell>
          <cell r="G565">
            <v>483.73</v>
          </cell>
          <cell r="H565">
            <v>483.93</v>
          </cell>
          <cell r="I565">
            <v>483.93</v>
          </cell>
        </row>
        <row r="566">
          <cell r="C566" t="str">
            <v>811337T</v>
          </cell>
          <cell r="D566" t="str">
            <v>IIPC</v>
          </cell>
          <cell r="E566" t="str">
            <v>ASEAN</v>
          </cell>
          <cell r="F566" t="str">
            <v>P4 3.2GHz/541, 80GB, 2*256MB, 16xDVD-ROM, FDD, XPP</v>
          </cell>
          <cell r="G566">
            <v>483.73</v>
          </cell>
          <cell r="H566">
            <v>483.93</v>
          </cell>
          <cell r="I566">
            <v>483.93</v>
          </cell>
        </row>
        <row r="567">
          <cell r="C567" t="str">
            <v>811338A</v>
          </cell>
          <cell r="D567" t="str">
            <v>IIPC</v>
          </cell>
          <cell r="E567" t="str">
            <v>ASEAN</v>
          </cell>
          <cell r="F567" t="str">
            <v>P4 3.2GHz/541, 80GB, 2*256MB, 16xDVD-ROM, FDD, XPP</v>
          </cell>
          <cell r="G567">
            <v>510.62</v>
          </cell>
          <cell r="H567">
            <v>510.82</v>
          </cell>
          <cell r="I567">
            <v>510.82</v>
          </cell>
        </row>
        <row r="568">
          <cell r="C568" t="str">
            <v>811338T</v>
          </cell>
          <cell r="D568" t="str">
            <v>IIPC</v>
          </cell>
          <cell r="E568" t="str">
            <v>ASEAN</v>
          </cell>
          <cell r="F568" t="str">
            <v>P4 3.2Ghz, 80GB, 2*256MB, FDD, CDROM, XPP</v>
          </cell>
          <cell r="G568">
            <v>510.62</v>
          </cell>
          <cell r="H568">
            <v>510.82</v>
          </cell>
          <cell r="I568">
            <v>510.82</v>
          </cell>
        </row>
        <row r="569">
          <cell r="C569" t="str">
            <v>811345A</v>
          </cell>
          <cell r="D569" t="str">
            <v>IIPC</v>
          </cell>
          <cell r="E569" t="str">
            <v>ASEAN</v>
          </cell>
          <cell r="F569" t="str">
            <v>P4 3.4GHz/551, 80GB, 512MB, 16xDVD-ROM, FDD, XPP</v>
          </cell>
          <cell r="G569">
            <v>547.85</v>
          </cell>
          <cell r="H569">
            <v>548.05999999999995</v>
          </cell>
          <cell r="I569">
            <v>548.05999999999995</v>
          </cell>
        </row>
        <row r="570">
          <cell r="C570" t="str">
            <v>811345T</v>
          </cell>
          <cell r="D570" t="str">
            <v>IIPC</v>
          </cell>
          <cell r="E570" t="str">
            <v>ASEAN</v>
          </cell>
          <cell r="F570" t="str">
            <v>P4 3.4GHz/551, 80GB, 512MB, 16xDVD-ROM, FDD, XPP</v>
          </cell>
          <cell r="G570">
            <v>547.85</v>
          </cell>
          <cell r="H570">
            <v>548.05999999999995</v>
          </cell>
          <cell r="I570">
            <v>548.05999999999995</v>
          </cell>
        </row>
        <row r="571">
          <cell r="C571" t="str">
            <v>8113D1A</v>
          </cell>
          <cell r="D571" t="str">
            <v>IIPC</v>
          </cell>
          <cell r="E571" t="str">
            <v>ASEAN</v>
          </cell>
          <cell r="F571" t="str">
            <v>P4 3.0GHz/630, 80GB, 512MB, FDD, DVD, XPP</v>
          </cell>
          <cell r="G571">
            <v>490.58</v>
          </cell>
          <cell r="H571">
            <v>464.85</v>
          </cell>
          <cell r="I571">
            <v>490.58</v>
          </cell>
        </row>
        <row r="572">
          <cell r="C572" t="str">
            <v>811429A</v>
          </cell>
          <cell r="D572" t="str">
            <v>IIPC</v>
          </cell>
          <cell r="E572" t="str">
            <v>ASEAN</v>
          </cell>
          <cell r="F572" t="str">
            <v>P4 3.0GHz/531, 80GB, 512MB, FDD, DVD, XPP</v>
          </cell>
          <cell r="G572">
            <v>459.28</v>
          </cell>
          <cell r="H572">
            <v>459.5</v>
          </cell>
          <cell r="I572">
            <v>459.5</v>
          </cell>
        </row>
        <row r="573">
          <cell r="C573" t="str">
            <v>811435A</v>
          </cell>
          <cell r="D573" t="str">
            <v>IIPC</v>
          </cell>
          <cell r="E573" t="str">
            <v>ASEAN</v>
          </cell>
          <cell r="F573" t="str">
            <v>P4 3.2GHz/541, 80GB, 512MB, 16xDVD-ROM, FDD, XPP</v>
          </cell>
          <cell r="G573">
            <v>490.18</v>
          </cell>
          <cell r="H573">
            <v>490.39</v>
          </cell>
          <cell r="I573">
            <v>490.39</v>
          </cell>
        </row>
        <row r="574">
          <cell r="C574" t="str">
            <v>811435T</v>
          </cell>
          <cell r="D574" t="str">
            <v>IIPC</v>
          </cell>
          <cell r="E574" t="str">
            <v>ASEAN</v>
          </cell>
          <cell r="F574" t="str">
            <v>P4 3.2GHz/541, 80GB, 512MB, 16xDVD-ROM, FDD, XPP</v>
          </cell>
          <cell r="G574">
            <v>490.18</v>
          </cell>
          <cell r="H574">
            <v>490.39</v>
          </cell>
          <cell r="I574">
            <v>490.39</v>
          </cell>
        </row>
        <row r="575">
          <cell r="C575" t="str">
            <v>811445A</v>
          </cell>
          <cell r="D575" t="str">
            <v>IIPC</v>
          </cell>
          <cell r="E575" t="str">
            <v>ASEAN</v>
          </cell>
          <cell r="F575" t="str">
            <v>P4 3.4GHz/551, 80GB, 512MB, 16xDVD-ROM, FDD, XPP</v>
          </cell>
          <cell r="G575">
            <v>547.85</v>
          </cell>
          <cell r="H575">
            <v>548.05999999999995</v>
          </cell>
          <cell r="I575">
            <v>548.05999999999995</v>
          </cell>
        </row>
        <row r="576">
          <cell r="C576" t="str">
            <v>811445T</v>
          </cell>
          <cell r="D576" t="str">
            <v>IIPC</v>
          </cell>
          <cell r="E576" t="str">
            <v>ASEAN</v>
          </cell>
          <cell r="F576" t="str">
            <v>P4 3.4GHz/551, 80GB, 512MB, 16xDVD-ROM, FDD, XPP</v>
          </cell>
          <cell r="G576">
            <v>547.85</v>
          </cell>
          <cell r="H576">
            <v>548.05999999999995</v>
          </cell>
          <cell r="I576">
            <v>548.05999999999995</v>
          </cell>
        </row>
        <row r="577">
          <cell r="C577" t="str">
            <v>8114D1A</v>
          </cell>
          <cell r="D577" t="str">
            <v>IIPC</v>
          </cell>
          <cell r="E577" t="str">
            <v>ASEAN</v>
          </cell>
          <cell r="F577" t="str">
            <v>P4 3.0GHz/630, 80GB, 512MB, FDD, DVD, XPP</v>
          </cell>
          <cell r="G577">
            <v>490.58</v>
          </cell>
          <cell r="H577">
            <v>464.85</v>
          </cell>
          <cell r="I577">
            <v>490.58</v>
          </cell>
        </row>
        <row r="578">
          <cell r="C578" t="str">
            <v>811545A</v>
          </cell>
          <cell r="D578" t="str">
            <v>IIPC</v>
          </cell>
          <cell r="E578" t="str">
            <v>ASEAN</v>
          </cell>
          <cell r="F578" t="str">
            <v>P4 3.4GHz/551, 80GB, 512MB, 16xDVD-ROM, FDD, XPP</v>
          </cell>
          <cell r="G578">
            <v>547.85</v>
          </cell>
          <cell r="H578">
            <v>548.05999999999995</v>
          </cell>
          <cell r="I578">
            <v>548.05999999999995</v>
          </cell>
        </row>
        <row r="579">
          <cell r="C579" t="str">
            <v>811545T</v>
          </cell>
          <cell r="D579" t="str">
            <v>IIPC</v>
          </cell>
          <cell r="E579" t="str">
            <v>ASEAN</v>
          </cell>
          <cell r="F579" t="str">
            <v>P4 3.4GHz/551, 80GB, 512MB, 16xDVD-ROM, FDD, XPP</v>
          </cell>
          <cell r="G579">
            <v>547.85</v>
          </cell>
          <cell r="H579">
            <v>548.05999999999995</v>
          </cell>
          <cell r="I579">
            <v>548.05999999999995</v>
          </cell>
        </row>
        <row r="580">
          <cell r="C580" t="str">
            <v>811621A</v>
          </cell>
          <cell r="D580" t="str">
            <v>IIPC</v>
          </cell>
          <cell r="E580" t="str">
            <v>ASEAN</v>
          </cell>
          <cell r="F580" t="str">
            <v>P4 3.0GHz/531, 80GB, 256MB, 48xCD-ROM, FDD, XPP</v>
          </cell>
          <cell r="G580">
            <v>432.81</v>
          </cell>
          <cell r="H580">
            <v>432.83</v>
          </cell>
          <cell r="I580">
            <v>432.83</v>
          </cell>
        </row>
        <row r="581">
          <cell r="C581" t="str">
            <v>811621T</v>
          </cell>
          <cell r="D581" t="str">
            <v>IIPC</v>
          </cell>
          <cell r="E581" t="str">
            <v>ASEAN</v>
          </cell>
          <cell r="F581" t="str">
            <v>P4 3.0GHz/531, 80GB, 256MB, 48xCD-ROM, FDD, XPP</v>
          </cell>
          <cell r="G581">
            <v>432.81</v>
          </cell>
          <cell r="H581">
            <v>432.83</v>
          </cell>
          <cell r="I581">
            <v>432.83</v>
          </cell>
        </row>
        <row r="582">
          <cell r="C582" t="str">
            <v>811631A</v>
          </cell>
          <cell r="D582" t="str">
            <v>IIPC</v>
          </cell>
          <cell r="E582" t="str">
            <v>ASEAN</v>
          </cell>
          <cell r="F582" t="str">
            <v>P4 3.2GHz/541, 80GB, 2*256MB, 48xCD-ROM, FDD, XPP</v>
          </cell>
          <cell r="G582">
            <v>485.33</v>
          </cell>
          <cell r="H582">
            <v>485.7</v>
          </cell>
          <cell r="I582">
            <v>485.7</v>
          </cell>
        </row>
        <row r="583">
          <cell r="C583" t="str">
            <v>811631T</v>
          </cell>
          <cell r="D583" t="str">
            <v>IIPC</v>
          </cell>
          <cell r="E583" t="str">
            <v>ASEAN</v>
          </cell>
          <cell r="F583" t="str">
            <v>P4 3.0GHz/541, 80GB, 2*256MB, 16xDVD-ROM, FDD, XPP</v>
          </cell>
          <cell r="G583">
            <v>485.33</v>
          </cell>
          <cell r="H583">
            <v>485.7</v>
          </cell>
          <cell r="I583">
            <v>485.7</v>
          </cell>
        </row>
        <row r="584">
          <cell r="C584" t="str">
            <v>821526A</v>
          </cell>
          <cell r="D584" t="str">
            <v>IIPC</v>
          </cell>
          <cell r="E584" t="str">
            <v>ASEAN</v>
          </cell>
          <cell r="F584" t="str">
            <v>P4 3.0GHz/531, 80GB, 256MB, 48xCD-ROM, FDD, XPP</v>
          </cell>
          <cell r="G584">
            <v>432.81</v>
          </cell>
          <cell r="H584">
            <v>432.83</v>
          </cell>
          <cell r="I584">
            <v>432.83</v>
          </cell>
        </row>
        <row r="585">
          <cell r="C585" t="str">
            <v>821526T</v>
          </cell>
          <cell r="D585" t="str">
            <v>IIPC</v>
          </cell>
          <cell r="E585" t="str">
            <v>ASEAN</v>
          </cell>
          <cell r="F585" t="str">
            <v>P4 3.0GHz/531, 80GB, 256MB, 48xCD-ROM, FDD, XPP</v>
          </cell>
          <cell r="G585">
            <v>432.81</v>
          </cell>
          <cell r="H585">
            <v>432.83</v>
          </cell>
          <cell r="I585">
            <v>432.83</v>
          </cell>
        </row>
        <row r="586">
          <cell r="C586" t="str">
            <v>821529A</v>
          </cell>
          <cell r="D586" t="str">
            <v>IIPC</v>
          </cell>
          <cell r="E586" t="str">
            <v>ASEAN</v>
          </cell>
          <cell r="F586" t="str">
            <v>SFF P4 3.0GHz/531, 80GB, 512MB, FDD, DVD, XPP</v>
          </cell>
          <cell r="G586">
            <v>461.69</v>
          </cell>
          <cell r="H586">
            <v>462.08</v>
          </cell>
          <cell r="I586">
            <v>462.08</v>
          </cell>
        </row>
        <row r="587">
          <cell r="C587" t="str">
            <v>821535A</v>
          </cell>
          <cell r="D587" t="str">
            <v>IIPC</v>
          </cell>
          <cell r="E587" t="str">
            <v>ASEAN</v>
          </cell>
          <cell r="F587" t="str">
            <v>P4 3.2GHz/541, 80GB, 512MB, 16xDVD-ROM, FDD, XPP</v>
          </cell>
          <cell r="G587">
            <v>492.59</v>
          </cell>
          <cell r="H587">
            <v>492.97</v>
          </cell>
          <cell r="I587">
            <v>492.97</v>
          </cell>
        </row>
        <row r="588">
          <cell r="C588" t="str">
            <v>821535T</v>
          </cell>
          <cell r="D588" t="str">
            <v>IIPC</v>
          </cell>
          <cell r="E588" t="str">
            <v>ASEAN</v>
          </cell>
          <cell r="F588" t="str">
            <v>P4 3.2GHz/541, 80GB, 512MB, 16xDVD-ROM, FDD, XPP</v>
          </cell>
          <cell r="G588">
            <v>492.59</v>
          </cell>
          <cell r="H588">
            <v>492.97</v>
          </cell>
          <cell r="I588">
            <v>492.97</v>
          </cell>
        </row>
        <row r="589">
          <cell r="C589" t="str">
            <v>821537A</v>
          </cell>
          <cell r="D589" t="str">
            <v>IIPC</v>
          </cell>
          <cell r="E589" t="str">
            <v>ASEAN</v>
          </cell>
          <cell r="F589" t="str">
            <v>P4 3.2GHz/541, 80GB, 2*256MB, 48xCD-ROM, FDD, XPP</v>
          </cell>
          <cell r="G589">
            <v>485.33</v>
          </cell>
          <cell r="H589">
            <v>485.7</v>
          </cell>
          <cell r="I589">
            <v>485.7</v>
          </cell>
        </row>
        <row r="590">
          <cell r="C590" t="str">
            <v>821537T</v>
          </cell>
          <cell r="D590" t="str">
            <v>IIPC</v>
          </cell>
          <cell r="E590" t="str">
            <v>ASEAN</v>
          </cell>
          <cell r="F590" t="str">
            <v>P4 3.2GHz/541, 80GB, 2*256MB, 48xCD-ROM, FDD, XPP</v>
          </cell>
          <cell r="G590">
            <v>485.33</v>
          </cell>
          <cell r="H590">
            <v>485.7</v>
          </cell>
          <cell r="I590">
            <v>485.7</v>
          </cell>
        </row>
        <row r="591">
          <cell r="C591" t="str">
            <v>821538A</v>
          </cell>
          <cell r="D591" t="str">
            <v>IIPC</v>
          </cell>
          <cell r="E591" t="str">
            <v>ASEAN</v>
          </cell>
          <cell r="F591" t="str">
            <v>P4 3.2GHz/541, 80GB, 2*256MB, 48xCD-ROM, FDD, XPP</v>
          </cell>
          <cell r="G591">
            <v>512.22</v>
          </cell>
          <cell r="H591">
            <v>512.59</v>
          </cell>
          <cell r="I591">
            <v>512.59</v>
          </cell>
        </row>
        <row r="592">
          <cell r="C592" t="str">
            <v>821538T</v>
          </cell>
          <cell r="D592" t="str">
            <v>IIPC</v>
          </cell>
          <cell r="E592" t="str">
            <v>ASEAN</v>
          </cell>
          <cell r="F592" t="str">
            <v>P4 3.2GHz/541, 80GB, 2*256MB, 48xCD-ROM, FDD, XPP</v>
          </cell>
          <cell r="G592">
            <v>512.22</v>
          </cell>
          <cell r="H592">
            <v>512.59</v>
          </cell>
          <cell r="I592">
            <v>512.59</v>
          </cell>
        </row>
        <row r="593">
          <cell r="C593" t="str">
            <v>821545A</v>
          </cell>
          <cell r="D593" t="str">
            <v>IIPC</v>
          </cell>
          <cell r="E593" t="str">
            <v>ASEAN</v>
          </cell>
          <cell r="F593" t="str">
            <v>P4 3.4GHz/551, 80GB, 512MB, 16xDVD-ROM, FDD, XPP</v>
          </cell>
          <cell r="G593">
            <v>550.26</v>
          </cell>
          <cell r="H593">
            <v>550.64</v>
          </cell>
          <cell r="I593">
            <v>550.64</v>
          </cell>
        </row>
        <row r="594">
          <cell r="C594" t="str">
            <v>821545T</v>
          </cell>
          <cell r="D594" t="str">
            <v>IIPC</v>
          </cell>
          <cell r="E594" t="str">
            <v>ASEAN</v>
          </cell>
          <cell r="F594" t="str">
            <v>SFF. P4 3.4GHz/551, 80GB, 512MB, 16xDVD-ROM, FDD, XPP</v>
          </cell>
          <cell r="G594">
            <v>550.26</v>
          </cell>
          <cell r="H594">
            <v>550.64</v>
          </cell>
          <cell r="I594">
            <v>550.64</v>
          </cell>
        </row>
        <row r="595">
          <cell r="C595" t="str">
            <v>8215D1A</v>
          </cell>
          <cell r="D595" t="str">
            <v>IIPC</v>
          </cell>
          <cell r="E595" t="str">
            <v>ASEAN</v>
          </cell>
          <cell r="F595" t="str">
            <v>SFF P4 3.0GHz/630, 80GB, 512MB, FDD, DVD, XPP</v>
          </cell>
          <cell r="G595">
            <v>492.99</v>
          </cell>
          <cell r="H595">
            <v>467.43</v>
          </cell>
          <cell r="I595">
            <v>492.99</v>
          </cell>
        </row>
        <row r="596">
          <cell r="C596" t="str">
            <v>921029A</v>
          </cell>
          <cell r="D596" t="str">
            <v>IIPC</v>
          </cell>
          <cell r="E596" t="str">
            <v>ASEAN</v>
          </cell>
          <cell r="F596" t="str">
            <v>SFF P4 3.0GHz/531, 80GB, 512MB, FDD, DVD, XPP</v>
          </cell>
          <cell r="G596">
            <v>461.69</v>
          </cell>
          <cell r="H596">
            <v>462.08</v>
          </cell>
          <cell r="I596">
            <v>462.08</v>
          </cell>
        </row>
        <row r="597">
          <cell r="C597" t="str">
            <v>921035A</v>
          </cell>
          <cell r="D597" t="str">
            <v>IIPC</v>
          </cell>
          <cell r="E597" t="str">
            <v>ASEAN</v>
          </cell>
          <cell r="F597" t="str">
            <v>P4 3.2GHz/541, 80GB, 512MB, 16xDVD-ROM, FDD, XPP</v>
          </cell>
          <cell r="G597">
            <v>492.59</v>
          </cell>
          <cell r="H597">
            <v>492.97</v>
          </cell>
          <cell r="I597">
            <v>492.97</v>
          </cell>
        </row>
        <row r="598">
          <cell r="C598" t="str">
            <v>921035T</v>
          </cell>
          <cell r="D598" t="str">
            <v>IIPC</v>
          </cell>
          <cell r="E598" t="str">
            <v>ASEAN</v>
          </cell>
          <cell r="F598" t="str">
            <v>P4 3.2GHz/541, 80GB, 512MB, 16xDVD-ROM, FDD, XPP</v>
          </cell>
          <cell r="G598">
            <v>492.59</v>
          </cell>
          <cell r="H598">
            <v>492.97</v>
          </cell>
          <cell r="I598">
            <v>492.97</v>
          </cell>
        </row>
        <row r="599">
          <cell r="C599" t="str">
            <v>921045A</v>
          </cell>
          <cell r="D599" t="str">
            <v>IIPC</v>
          </cell>
          <cell r="E599" t="str">
            <v>ASEAN</v>
          </cell>
          <cell r="F599" t="str">
            <v>P4 3.4GHz/551, 80GB, 512MB, 16xDVD-ROM, FDD, XPP</v>
          </cell>
          <cell r="G599">
            <v>550.26</v>
          </cell>
          <cell r="H599">
            <v>550.64</v>
          </cell>
          <cell r="I599">
            <v>550.64</v>
          </cell>
        </row>
        <row r="600">
          <cell r="C600" t="str">
            <v>921045T</v>
          </cell>
          <cell r="D600" t="str">
            <v>IIPC</v>
          </cell>
          <cell r="E600" t="str">
            <v>ASEAN</v>
          </cell>
          <cell r="F600" t="str">
            <v>P4 3.4GHz/551, 80GB, 512MB, 16xDVD-ROM, FDD, XPP</v>
          </cell>
          <cell r="G600">
            <v>550.26</v>
          </cell>
          <cell r="H600">
            <v>550.64</v>
          </cell>
          <cell r="I600">
            <v>550.64</v>
          </cell>
        </row>
        <row r="601">
          <cell r="C601" t="str">
            <v>9210D1A</v>
          </cell>
          <cell r="D601" t="str">
            <v>IIPC</v>
          </cell>
          <cell r="E601" t="str">
            <v>ASEAN</v>
          </cell>
          <cell r="F601" t="str">
            <v>SFF P4 3.0GHz/630, 80GB, 512MB, FDD, DVD, XPP</v>
          </cell>
          <cell r="G601">
            <v>492.99</v>
          </cell>
          <cell r="H601">
            <v>467.43</v>
          </cell>
          <cell r="I601">
            <v>492.99</v>
          </cell>
        </row>
        <row r="602">
          <cell r="C602" t="str">
            <v>921145A</v>
          </cell>
          <cell r="D602" t="str">
            <v>IIPC</v>
          </cell>
          <cell r="E602" t="str">
            <v>ASEAN</v>
          </cell>
          <cell r="F602" t="str">
            <v>P4 3.40GHz/551, 80GB, 512MB, 16xDVD-ROM, FDD, XPP</v>
          </cell>
          <cell r="G602">
            <v>550.26</v>
          </cell>
          <cell r="H602">
            <v>550.64</v>
          </cell>
          <cell r="I602">
            <v>550.64</v>
          </cell>
        </row>
        <row r="603">
          <cell r="C603" t="str">
            <v>921145T</v>
          </cell>
          <cell r="D603" t="str">
            <v>IIPC</v>
          </cell>
          <cell r="E603" t="str">
            <v>ASEAN</v>
          </cell>
          <cell r="F603" t="str">
            <v>P4 3.40GHz/551, 80GB, 512MB, 16xDVD-ROM, FDD, XPP</v>
          </cell>
          <cell r="G603">
            <v>550.26</v>
          </cell>
          <cell r="H603">
            <v>550.64</v>
          </cell>
          <cell r="I603">
            <v>550.64</v>
          </cell>
        </row>
        <row r="604">
          <cell r="C604" t="str">
            <v>8110B1Q</v>
          </cell>
          <cell r="D604" t="str">
            <v>IIPC</v>
          </cell>
          <cell r="E604" t="str">
            <v>ASEAN</v>
          </cell>
          <cell r="F604" t="str">
            <v>P4 3.0Ghz/800, 256MB/PC2-4200, 80GB S, 48X CD, XP-P, G</v>
          </cell>
          <cell r="G604">
            <v>325.49</v>
          </cell>
          <cell r="H604">
            <v>325.35000000000002</v>
          </cell>
          <cell r="I604">
            <v>325.49</v>
          </cell>
        </row>
        <row r="605">
          <cell r="C605" t="str">
            <v>811221Q</v>
          </cell>
          <cell r="D605" t="str">
            <v>IIPC</v>
          </cell>
          <cell r="E605" t="str">
            <v>ASEAN</v>
          </cell>
          <cell r="F605" t="str">
            <v>P4 3.0Ghz/800, 256MB/PC2-4200, 80GB S, 48X CD, Dos-Lic, G</v>
          </cell>
          <cell r="G605">
            <v>428.27</v>
          </cell>
          <cell r="H605">
            <v>428.14</v>
          </cell>
          <cell r="I605">
            <v>428.27</v>
          </cell>
        </row>
        <row r="606">
          <cell r="C606" t="str">
            <v>811222Q</v>
          </cell>
          <cell r="D606" t="str">
            <v>IIPC</v>
          </cell>
          <cell r="E606" t="str">
            <v>ASEAN</v>
          </cell>
          <cell r="F606" t="str">
            <v>P4 3.0Ghz/800, 256MB/PC2-4200, 80GB S, 48X CD, XP-P, G</v>
          </cell>
          <cell r="G606">
            <v>433.09</v>
          </cell>
          <cell r="H606">
            <v>432.95</v>
          </cell>
          <cell r="I606">
            <v>433.09</v>
          </cell>
        </row>
        <row r="607">
          <cell r="C607" t="str">
            <v>811232Q</v>
          </cell>
          <cell r="D607" t="str">
            <v>IIPC</v>
          </cell>
          <cell r="E607" t="str">
            <v>ASEAN</v>
          </cell>
          <cell r="F607" t="str">
            <v>P4 3.2Ghz/800, 2X256MB/PC2-4200, 80GB S, 48X CD, XP-P, G</v>
          </cell>
          <cell r="G607">
            <v>485.61</v>
          </cell>
          <cell r="H607">
            <v>485.83</v>
          </cell>
          <cell r="I607">
            <v>485.83</v>
          </cell>
        </row>
        <row r="608">
          <cell r="C608" t="str">
            <v>811233Q</v>
          </cell>
          <cell r="D608" t="str">
            <v>IIPC</v>
          </cell>
          <cell r="E608" t="str">
            <v>ASEAN</v>
          </cell>
          <cell r="F608" t="str">
            <v>P4 3.2Ghz/800, 512MB/PC2-4200, 80GB S, 16X DVD, XP-P, G</v>
          </cell>
          <cell r="G608">
            <v>487.99</v>
          </cell>
          <cell r="H608">
            <v>488.2</v>
          </cell>
          <cell r="I608">
            <v>488.2</v>
          </cell>
        </row>
        <row r="609">
          <cell r="C609" t="str">
            <v>811325Q</v>
          </cell>
          <cell r="D609" t="str">
            <v>IIPC</v>
          </cell>
          <cell r="E609" t="str">
            <v>ASEAN</v>
          </cell>
          <cell r="F609" t="str">
            <v>P4 3.0Ghz/800, 256MB/PC2-4200, 80GB S, 48X CD, XP-P, G</v>
          </cell>
          <cell r="G609">
            <v>431.92</v>
          </cell>
          <cell r="H609">
            <v>431.79</v>
          </cell>
          <cell r="I609">
            <v>431.92</v>
          </cell>
        </row>
        <row r="610">
          <cell r="C610" t="str">
            <v>811335Q</v>
          </cell>
          <cell r="D610" t="str">
            <v>IIPC</v>
          </cell>
          <cell r="E610" t="str">
            <v>ASEAN</v>
          </cell>
          <cell r="F610" t="str">
            <v>P4 3.2Ghz/800, 512MB/PC2-4200, 80GB S, 16X DVD, XP-P, G</v>
          </cell>
          <cell r="G610">
            <v>491.4</v>
          </cell>
          <cell r="H610">
            <v>491.62</v>
          </cell>
          <cell r="I610">
            <v>491.62</v>
          </cell>
        </row>
        <row r="611">
          <cell r="C611" t="str">
            <v>811337Q</v>
          </cell>
          <cell r="D611" t="str">
            <v>IIPC</v>
          </cell>
          <cell r="E611" t="str">
            <v>ASEAN</v>
          </cell>
          <cell r="F611" t="str">
            <v>P4 3.2Ghz/800, 2x256MB/PC2-4200, 80GB S, 48X CD, XP-P, G</v>
          </cell>
          <cell r="G611">
            <v>484.44</v>
          </cell>
          <cell r="H611">
            <v>484.66</v>
          </cell>
          <cell r="I611">
            <v>484.66</v>
          </cell>
        </row>
        <row r="612">
          <cell r="C612" t="str">
            <v>811338Q</v>
          </cell>
          <cell r="D612" t="str">
            <v>IIPC</v>
          </cell>
          <cell r="E612" t="str">
            <v>ASEAN</v>
          </cell>
          <cell r="F612" t="str">
            <v>P4 3.2Ghz/800, 2x256MB/PC2-4200, 80GB S, 48X CD, XP-P, G</v>
          </cell>
          <cell r="G612">
            <v>511.33</v>
          </cell>
          <cell r="H612">
            <v>511.55</v>
          </cell>
          <cell r="I612">
            <v>511.55</v>
          </cell>
        </row>
        <row r="613">
          <cell r="C613" t="str">
            <v>811621Q</v>
          </cell>
          <cell r="D613" t="str">
            <v>IIPC</v>
          </cell>
          <cell r="E613" t="str">
            <v>ASEAN</v>
          </cell>
          <cell r="F613" t="str">
            <v>P4 3.0Ghz/800, 256MB/PC2-4200, 80GB S, 48X CD, XP-P, G</v>
          </cell>
          <cell r="G613">
            <v>431.6</v>
          </cell>
          <cell r="H613">
            <v>431.64</v>
          </cell>
          <cell r="I613">
            <v>431.64</v>
          </cell>
        </row>
        <row r="614">
          <cell r="C614" t="str">
            <v>811631Q</v>
          </cell>
          <cell r="D614" t="str">
            <v>IIPC</v>
          </cell>
          <cell r="E614" t="str">
            <v>ASEAN</v>
          </cell>
          <cell r="F614" t="str">
            <v>P4 3.2Ghz/800, 2X256MB/PC2-4200, 80GB S, 48X CD, XP-P, G</v>
          </cell>
          <cell r="G614">
            <v>484.12</v>
          </cell>
          <cell r="H614">
            <v>484.51</v>
          </cell>
          <cell r="I614">
            <v>484.51</v>
          </cell>
        </row>
        <row r="615">
          <cell r="C615" t="str">
            <v>821112Q</v>
          </cell>
          <cell r="D615" t="str">
            <v>IIPC</v>
          </cell>
          <cell r="E615" t="str">
            <v>ASEAN</v>
          </cell>
          <cell r="F615" t="str">
            <v>P4 3.0Ghz/800, 256MB/PC2-4200, 80GB S, 48X CD, XP-P, G</v>
          </cell>
          <cell r="G615">
            <v>431.37</v>
          </cell>
          <cell r="H615">
            <v>431.4</v>
          </cell>
          <cell r="I615">
            <v>431.4</v>
          </cell>
        </row>
        <row r="616">
          <cell r="C616" t="str">
            <v>821526Q</v>
          </cell>
          <cell r="D616" t="str">
            <v>IIPC</v>
          </cell>
          <cell r="E616" t="str">
            <v>ASEAN</v>
          </cell>
          <cell r="F616" t="str">
            <v>P4 3.0Ghz/800, 256MB/PC2-4200, 80GB S, 48X CD, XP-P, G</v>
          </cell>
          <cell r="G616">
            <v>431.37</v>
          </cell>
          <cell r="H616">
            <v>431.4</v>
          </cell>
          <cell r="I616">
            <v>431.4</v>
          </cell>
        </row>
        <row r="617">
          <cell r="C617" t="str">
            <v>821535Q</v>
          </cell>
          <cell r="D617" t="str">
            <v>IIPC</v>
          </cell>
          <cell r="E617" t="str">
            <v>ASEAN</v>
          </cell>
          <cell r="F617" t="str">
            <v>P4 3.2Ghz/800, 512MB/PC2-4200, 80GB S, 16X DVD, XP-P, G</v>
          </cell>
          <cell r="G617">
            <v>491.66</v>
          </cell>
          <cell r="H617">
            <v>492.04</v>
          </cell>
          <cell r="I617">
            <v>492.04</v>
          </cell>
        </row>
        <row r="618">
          <cell r="C618" t="str">
            <v>821537Q</v>
          </cell>
          <cell r="D618" t="str">
            <v>IIPC</v>
          </cell>
          <cell r="E618" t="str">
            <v>ASEAN</v>
          </cell>
          <cell r="F618" t="str">
            <v>P4 3.2Ghz/800, 2x256MB/PC2-4200, 80GB S, 48X CD, XP-P, G</v>
          </cell>
          <cell r="G618">
            <v>483.89</v>
          </cell>
          <cell r="H618">
            <v>484.27</v>
          </cell>
          <cell r="I618">
            <v>484.27</v>
          </cell>
        </row>
        <row r="619">
          <cell r="C619" t="str">
            <v>821538Q</v>
          </cell>
          <cell r="D619" t="str">
            <v>IIPC</v>
          </cell>
          <cell r="E619" t="str">
            <v>ASEAN</v>
          </cell>
          <cell r="F619" t="str">
            <v>P4 3.2Ghz/800, 2x256MB/PC2-4200, 80GB S, 48X CD, XP-P, G</v>
          </cell>
          <cell r="G619">
            <v>510.77</v>
          </cell>
          <cell r="H619">
            <v>511.16</v>
          </cell>
          <cell r="I619">
            <v>511.16</v>
          </cell>
        </row>
        <row r="620">
          <cell r="C620" t="str">
            <v>821545Q</v>
          </cell>
          <cell r="D620" t="str">
            <v>IIPC</v>
          </cell>
          <cell r="E620" t="str">
            <v>ASEAN</v>
          </cell>
          <cell r="F620" t="str">
            <v>P4 3.4Ghz/800, 512MB/PC2-4200, 80GB S, 16X DVD, XP-P, G</v>
          </cell>
          <cell r="G620">
            <v>549.32000000000005</v>
          </cell>
          <cell r="H620">
            <v>549.71</v>
          </cell>
          <cell r="I620">
            <v>549.71</v>
          </cell>
        </row>
        <row r="621">
          <cell r="C621" t="str">
            <v>80861BA</v>
          </cell>
          <cell r="D621" t="str">
            <v>IIPC</v>
          </cell>
          <cell r="E621" t="str">
            <v>ASEAN</v>
          </cell>
          <cell r="F621" t="str">
            <v>Prescott 2.8Ghz, 256MB, 40GB, 24xCD, Security, XPP</v>
          </cell>
          <cell r="G621">
            <v>386.55</v>
          </cell>
          <cell r="H621">
            <v>386.9</v>
          </cell>
          <cell r="I621">
            <v>386.9</v>
          </cell>
        </row>
        <row r="622">
          <cell r="C622" t="str">
            <v>80861BT</v>
          </cell>
          <cell r="D622" t="str">
            <v>IIPC</v>
          </cell>
          <cell r="E622" t="str">
            <v>ASEAN</v>
          </cell>
          <cell r="F622" t="str">
            <v>Prescott 2.8Ghz, 256MB, 40GB, 24xCD, Security, XPP</v>
          </cell>
          <cell r="G622">
            <v>386.55</v>
          </cell>
          <cell r="H622">
            <v>386.9</v>
          </cell>
          <cell r="I622">
            <v>386.9</v>
          </cell>
        </row>
        <row r="623">
          <cell r="C623" t="str">
            <v>808641A</v>
          </cell>
          <cell r="D623" t="str">
            <v>IIPC</v>
          </cell>
          <cell r="E623" t="str">
            <v>ASEAN</v>
          </cell>
          <cell r="F623" t="str">
            <v>USFF P4 3.4G/800, 256MB, 40GB, 24X CD, XP-Pro</v>
          </cell>
          <cell r="G623">
            <v>493.99</v>
          </cell>
          <cell r="H623">
            <v>494.34</v>
          </cell>
          <cell r="I623">
            <v>494.34</v>
          </cell>
        </row>
        <row r="624">
          <cell r="C624" t="str">
            <v>808641Q</v>
          </cell>
          <cell r="D624" t="str">
            <v>IIPC</v>
          </cell>
          <cell r="E624" t="str">
            <v>ASEAN</v>
          </cell>
          <cell r="F624" t="str">
            <v>USFF P4 3.4G/800, 256MB, 40GB, 24X CD, XP-Pro</v>
          </cell>
          <cell r="G624">
            <v>493.99</v>
          </cell>
          <cell r="H624">
            <v>494.34</v>
          </cell>
          <cell r="I624">
            <v>494.34</v>
          </cell>
        </row>
        <row r="625">
          <cell r="C625" t="str">
            <v>808641T</v>
          </cell>
          <cell r="D625" t="str">
            <v>IIPC</v>
          </cell>
          <cell r="E625" t="str">
            <v>ASEAN</v>
          </cell>
          <cell r="F625" t="str">
            <v>USFF P4 3.4G/800, 256MB, 40GB, 24X CD, XP-Pro</v>
          </cell>
          <cell r="G625">
            <v>493.99</v>
          </cell>
          <cell r="H625">
            <v>494.34</v>
          </cell>
          <cell r="I625">
            <v>494.34</v>
          </cell>
        </row>
        <row r="626">
          <cell r="C626" t="str">
            <v>809411A</v>
          </cell>
          <cell r="D626" t="str">
            <v>IIPC</v>
          </cell>
          <cell r="E626" t="str">
            <v>ASEAN</v>
          </cell>
          <cell r="F626" t="str">
            <v>USFF P4 2.80G/533, 256MB, 40GB, 24X CD, XP-Pro</v>
          </cell>
          <cell r="G626">
            <v>384.37</v>
          </cell>
          <cell r="H626">
            <v>384.73</v>
          </cell>
          <cell r="I626">
            <v>384.73</v>
          </cell>
        </row>
        <row r="627">
          <cell r="C627" t="str">
            <v>809411Q</v>
          </cell>
          <cell r="D627" t="str">
            <v>IIPC</v>
          </cell>
          <cell r="E627" t="str">
            <v>ASEAN</v>
          </cell>
          <cell r="F627" t="str">
            <v>USFF P4 2.80G/533, 256MB, 40GB, 24X CD, XP-Pro</v>
          </cell>
          <cell r="G627">
            <v>384.37</v>
          </cell>
          <cell r="H627">
            <v>384.73</v>
          </cell>
          <cell r="I627">
            <v>384.73</v>
          </cell>
        </row>
        <row r="628">
          <cell r="C628" t="str">
            <v>809411T</v>
          </cell>
          <cell r="D628" t="str">
            <v>IIPC</v>
          </cell>
          <cell r="E628" t="str">
            <v>ASEAN</v>
          </cell>
          <cell r="F628" t="str">
            <v>USFF P4 2.80G/533, 256MB, 40GB, 24X CD, XP-Pro</v>
          </cell>
          <cell r="G628">
            <v>384.37</v>
          </cell>
          <cell r="H628">
            <v>384.73</v>
          </cell>
          <cell r="I628">
            <v>384.73</v>
          </cell>
        </row>
        <row r="629">
          <cell r="C629" t="str">
            <v>808623A</v>
          </cell>
          <cell r="D629" t="str">
            <v>IIPC</v>
          </cell>
          <cell r="E629" t="str">
            <v>ASEAN</v>
          </cell>
          <cell r="F629" t="str">
            <v>USFF Pres 3.0/800, 256MB, 40GB, 24X CD, XP-Pro</v>
          </cell>
          <cell r="G629">
            <v>395.65</v>
          </cell>
          <cell r="H629">
            <v>396</v>
          </cell>
          <cell r="I629">
            <v>396</v>
          </cell>
        </row>
        <row r="630">
          <cell r="C630" t="str">
            <v>80862BA</v>
          </cell>
          <cell r="D630" t="str">
            <v>IIPC</v>
          </cell>
          <cell r="E630" t="str">
            <v>ASEAN</v>
          </cell>
          <cell r="F630" t="str">
            <v>USFF Pres 3.0G/800, 256MB, 40GB, 24X CD, XP-Pro, GIGA</v>
          </cell>
          <cell r="G630">
            <v>398.84</v>
          </cell>
          <cell r="H630">
            <v>399.19</v>
          </cell>
          <cell r="I630">
            <v>399.19</v>
          </cell>
        </row>
        <row r="631">
          <cell r="C631" t="str">
            <v>80862BQ</v>
          </cell>
          <cell r="D631" t="str">
            <v>IIPC</v>
          </cell>
          <cell r="E631" t="str">
            <v>ASEAN</v>
          </cell>
          <cell r="F631" t="str">
            <v>USFF Pres 3.0G/800, 256MB, 40GB, 24X CD, XP-Pro, GIGA</v>
          </cell>
          <cell r="G631">
            <v>398.84</v>
          </cell>
          <cell r="H631">
            <v>399.19</v>
          </cell>
          <cell r="I631">
            <v>399.19</v>
          </cell>
        </row>
        <row r="632">
          <cell r="C632" t="str">
            <v>80862BT</v>
          </cell>
          <cell r="D632" t="str">
            <v>IIPC</v>
          </cell>
          <cell r="E632" t="str">
            <v>ASEAN</v>
          </cell>
          <cell r="F632" t="str">
            <v>USFF Pres 3.0G/800, 256MB, 40GB, 24X CD, XP-Pro, GIGA</v>
          </cell>
          <cell r="G632">
            <v>398.84</v>
          </cell>
          <cell r="H632">
            <v>399.19</v>
          </cell>
          <cell r="I632">
            <v>399.19</v>
          </cell>
        </row>
        <row r="633">
          <cell r="C633" t="str">
            <v>808636A</v>
          </cell>
          <cell r="D633" t="str">
            <v>IIPC</v>
          </cell>
          <cell r="E633" t="str">
            <v>ASEAN</v>
          </cell>
          <cell r="F633" t="str">
            <v>USFF Pres 3.2G/800, 512MB, 40GB, 24X CD, XP-Pro</v>
          </cell>
          <cell r="G633">
            <v>451.36</v>
          </cell>
          <cell r="H633">
            <v>452.06</v>
          </cell>
          <cell r="I633">
            <v>452.06</v>
          </cell>
        </row>
        <row r="634">
          <cell r="C634" t="str">
            <v>808636Q</v>
          </cell>
          <cell r="D634" t="str">
            <v>IIPC</v>
          </cell>
          <cell r="E634" t="str">
            <v>ASEAN</v>
          </cell>
          <cell r="F634" t="str">
            <v>USFF Pres 3.2G/800, 512MB, 40GB, 24X CD, XP-Pro</v>
          </cell>
          <cell r="G634">
            <v>451.36</v>
          </cell>
          <cell r="H634">
            <v>452.06</v>
          </cell>
          <cell r="I634">
            <v>452.06</v>
          </cell>
        </row>
        <row r="635">
          <cell r="C635" t="str">
            <v>808636T</v>
          </cell>
          <cell r="D635" t="str">
            <v>IIPC</v>
          </cell>
          <cell r="E635" t="str">
            <v>ASEAN</v>
          </cell>
          <cell r="F635" t="str">
            <v>USFF Pres 3.2G/800, 512MB, 40GB, 24X CD, XP-Pro</v>
          </cell>
          <cell r="G635">
            <v>451.36</v>
          </cell>
          <cell r="H635">
            <v>452.06</v>
          </cell>
          <cell r="I635">
            <v>452.06</v>
          </cell>
        </row>
        <row r="636">
          <cell r="C636" t="str">
            <v>8086KAC</v>
          </cell>
          <cell r="D636" t="str">
            <v>IIPC</v>
          </cell>
          <cell r="E636" t="str">
            <v>ASEAN</v>
          </cell>
          <cell r="F636" t="str">
            <v>USFF Pres 3.0G/800, 256MB, 40GB, COMBO, XP-Pro, GIGA</v>
          </cell>
          <cell r="G636">
            <v>419.43</v>
          </cell>
          <cell r="H636">
            <v>419.78</v>
          </cell>
          <cell r="I636">
            <v>419.78</v>
          </cell>
        </row>
        <row r="637">
          <cell r="C637" t="str">
            <v>8086KAP</v>
          </cell>
          <cell r="D637" t="str">
            <v>IIPC</v>
          </cell>
          <cell r="E637" t="str">
            <v>ASEAN</v>
          </cell>
          <cell r="F637" t="str">
            <v>USFF P4 2.80G/400, 256MB/2700, 40GB, XP-Pro, GIGA</v>
          </cell>
          <cell r="G637">
            <v>361.66</v>
          </cell>
          <cell r="H637">
            <v>362.01</v>
          </cell>
          <cell r="I637">
            <v>362.01</v>
          </cell>
        </row>
        <row r="638">
          <cell r="C638" t="str">
            <v>808736A</v>
          </cell>
          <cell r="D638" t="str">
            <v>IIPC</v>
          </cell>
          <cell r="E638" t="str">
            <v>ASEAN</v>
          </cell>
          <cell r="F638" t="str">
            <v>USFF Pres 3.2G/800 1M, 512MB, 40GB, 24X CD, XP-Pro,GIGA</v>
          </cell>
          <cell r="G638">
            <v>452.94</v>
          </cell>
          <cell r="H638">
            <v>453.64</v>
          </cell>
          <cell r="I638">
            <v>453.64</v>
          </cell>
        </row>
        <row r="639">
          <cell r="C639" t="str">
            <v>808736Q</v>
          </cell>
          <cell r="D639" t="str">
            <v>IIPC</v>
          </cell>
          <cell r="E639" t="str">
            <v>ASEAN</v>
          </cell>
          <cell r="F639" t="str">
            <v>USFF Pres 3.2G/800 1M, 512MB, 40GB, 24X CD, XP-Pro,GIGA</v>
          </cell>
          <cell r="G639">
            <v>452.94</v>
          </cell>
          <cell r="H639">
            <v>453.64</v>
          </cell>
          <cell r="I639">
            <v>453.64</v>
          </cell>
        </row>
        <row r="640">
          <cell r="C640" t="str">
            <v>808736T</v>
          </cell>
          <cell r="D640" t="str">
            <v>IIPC</v>
          </cell>
          <cell r="E640" t="str">
            <v>ASEAN</v>
          </cell>
          <cell r="F640" t="str">
            <v>USFF Pres 3.2G/800 1M, 512MB, 40GB, 24X CD, XP-Pro,GIGA</v>
          </cell>
          <cell r="G640">
            <v>452.94</v>
          </cell>
          <cell r="H640">
            <v>453.64</v>
          </cell>
          <cell r="I640">
            <v>453.64</v>
          </cell>
        </row>
        <row r="641">
          <cell r="C641" t="str">
            <v>808899A</v>
          </cell>
          <cell r="D641" t="str">
            <v>IIPC</v>
          </cell>
          <cell r="E641" t="str">
            <v>ASEAN</v>
          </cell>
          <cell r="F641" t="str">
            <v>USFF Pres 3.2G/800 1M, 512MB, 40GB, 24X CD, XP-Pro,GIGA</v>
          </cell>
          <cell r="G641">
            <v>452.94</v>
          </cell>
          <cell r="H641">
            <v>453.64</v>
          </cell>
          <cell r="I641">
            <v>453.64</v>
          </cell>
        </row>
        <row r="642">
          <cell r="C642" t="str">
            <v>808899Q</v>
          </cell>
          <cell r="D642" t="str">
            <v>IIPC</v>
          </cell>
          <cell r="E642" t="str">
            <v>ASEAN</v>
          </cell>
          <cell r="F642" t="str">
            <v>USFF Pres 3.2G/800 1M, 512MB, 40GB, 24X CD, XP-Pro,GIGA</v>
          </cell>
          <cell r="G642">
            <v>452.94</v>
          </cell>
          <cell r="H642">
            <v>453.64</v>
          </cell>
          <cell r="I642">
            <v>453.64</v>
          </cell>
        </row>
        <row r="643">
          <cell r="C643" t="str">
            <v>808899T</v>
          </cell>
          <cell r="D643" t="str">
            <v>IIPC</v>
          </cell>
          <cell r="E643" t="str">
            <v>ASEAN</v>
          </cell>
          <cell r="F643" t="str">
            <v>USFF Pres 3.2G/800 1M, 512MB, 40GB, 24X CD, XP-Pro,GIGA</v>
          </cell>
          <cell r="G643">
            <v>452.94</v>
          </cell>
          <cell r="H643">
            <v>453.64</v>
          </cell>
          <cell r="I643">
            <v>453.64</v>
          </cell>
        </row>
        <row r="648">
          <cell r="C648" t="str">
            <v>8142KAF"</v>
          </cell>
          <cell r="I648">
            <v>419.65</v>
          </cell>
        </row>
        <row r="649">
          <cell r="C649" t="str">
            <v>EASTHAM-2-C</v>
          </cell>
          <cell r="D649" t="str">
            <v>8142KAF</v>
          </cell>
          <cell r="I649">
            <v>419.65</v>
          </cell>
        </row>
        <row r="650">
          <cell r="I650">
            <v>419.65</v>
          </cell>
        </row>
        <row r="652">
          <cell r="C652" t="str">
            <v>8087KAB</v>
          </cell>
          <cell r="I652">
            <v>422.64</v>
          </cell>
        </row>
        <row r="653">
          <cell r="C653" t="str">
            <v>WELLFLEET-C</v>
          </cell>
          <cell r="D653" t="str">
            <v>808736A</v>
          </cell>
          <cell r="I653">
            <v>453.64</v>
          </cell>
        </row>
        <row r="654">
          <cell r="D654" t="str">
            <v>remove 3.2</v>
          </cell>
          <cell r="I654">
            <v>-204</v>
          </cell>
        </row>
        <row r="655">
          <cell r="D655" t="str">
            <v>add 3.0</v>
          </cell>
          <cell r="I655">
            <v>174</v>
          </cell>
        </row>
        <row r="656">
          <cell r="D656" t="str">
            <v>remove 512MB</v>
          </cell>
          <cell r="I656">
            <v>-42</v>
          </cell>
        </row>
        <row r="657">
          <cell r="D657" t="str">
            <v>add 256MB</v>
          </cell>
          <cell r="I657">
            <v>21</v>
          </cell>
        </row>
        <row r="658">
          <cell r="D658" t="str">
            <v>remove CD</v>
          </cell>
          <cell r="I658">
            <v>-21.1</v>
          </cell>
        </row>
        <row r="659">
          <cell r="D659" t="str">
            <v>add COMBO</v>
          </cell>
          <cell r="I659">
            <v>41.1</v>
          </cell>
        </row>
        <row r="660">
          <cell r="I660">
            <v>422.64</v>
          </cell>
        </row>
        <row r="662">
          <cell r="C662" t="str">
            <v>8172KAT"</v>
          </cell>
          <cell r="I662">
            <v>427.99</v>
          </cell>
        </row>
        <row r="663">
          <cell r="C663" t="str">
            <v>BREWSTER-2-C</v>
          </cell>
          <cell r="D663" t="str">
            <v>81723FA</v>
          </cell>
          <cell r="I663">
            <v>485.93</v>
          </cell>
        </row>
        <row r="664">
          <cell r="D664" t="str">
            <v>remove 3.2</v>
          </cell>
          <cell r="I664">
            <v>-204</v>
          </cell>
        </row>
        <row r="665">
          <cell r="D665" t="str">
            <v>add 3.0</v>
          </cell>
          <cell r="I665">
            <v>174</v>
          </cell>
        </row>
        <row r="666">
          <cell r="D666" t="str">
            <v>remove 512</v>
          </cell>
          <cell r="I666">
            <v>-42</v>
          </cell>
        </row>
        <row r="667">
          <cell r="D667" t="str">
            <v>add 256</v>
          </cell>
          <cell r="I667">
            <v>21</v>
          </cell>
        </row>
        <row r="668">
          <cell r="D668" t="str">
            <v>remove dvd</v>
          </cell>
          <cell r="I668">
            <v>-18.75</v>
          </cell>
        </row>
        <row r="669">
          <cell r="D669" t="str">
            <v>add cd</v>
          </cell>
          <cell r="I669">
            <v>11.81</v>
          </cell>
        </row>
        <row r="670">
          <cell r="I670">
            <v>427.99</v>
          </cell>
        </row>
        <row r="672">
          <cell r="C672" t="str">
            <v>8124KAA</v>
          </cell>
          <cell r="I672">
            <v>371.65</v>
          </cell>
        </row>
        <row r="673">
          <cell r="C673" t="str">
            <v>MILLBROOK CTO</v>
          </cell>
          <cell r="D673" t="str">
            <v>812436A</v>
          </cell>
          <cell r="I673">
            <v>413.59</v>
          </cell>
        </row>
        <row r="674">
          <cell r="D674" t="str">
            <v>remove 3.0E/800</v>
          </cell>
          <cell r="I674">
            <v>-174</v>
          </cell>
        </row>
        <row r="675">
          <cell r="D675" t="str">
            <v>add P4 2.93E/533</v>
          </cell>
          <cell r="I675">
            <v>139</v>
          </cell>
        </row>
        <row r="676">
          <cell r="D676" t="str">
            <v>less DVD-ROM</v>
          </cell>
          <cell r="I676">
            <v>-18.75</v>
          </cell>
        </row>
        <row r="677">
          <cell r="D677" t="str">
            <v>add CD-ROM</v>
          </cell>
          <cell r="I677">
            <v>11.81</v>
          </cell>
        </row>
        <row r="678">
          <cell r="I678">
            <v>371.65</v>
          </cell>
        </row>
        <row r="680">
          <cell r="C680" t="str">
            <v>8124KAB</v>
          </cell>
          <cell r="I680">
            <v>402.76</v>
          </cell>
        </row>
        <row r="681">
          <cell r="C681" t="str">
            <v>MILLBROOK CTO</v>
          </cell>
          <cell r="D681" t="str">
            <v>812436A</v>
          </cell>
          <cell r="I681">
            <v>413.59</v>
          </cell>
        </row>
        <row r="682">
          <cell r="D682" t="str">
            <v>remove 3.0E/800</v>
          </cell>
          <cell r="I682">
            <v>-174</v>
          </cell>
        </row>
        <row r="683">
          <cell r="D683" t="str">
            <v>add P4 2.8E/800</v>
          </cell>
          <cell r="I683">
            <v>159</v>
          </cell>
        </row>
        <row r="684">
          <cell r="D684" t="str">
            <v>less DVD-ROM</v>
          </cell>
          <cell r="I684">
            <v>-18.75</v>
          </cell>
        </row>
        <row r="685">
          <cell r="D685" t="str">
            <v>add CD-RW</v>
          </cell>
          <cell r="I685">
            <v>22.92</v>
          </cell>
        </row>
        <row r="686">
          <cell r="I686">
            <v>402.76</v>
          </cell>
        </row>
        <row r="688">
          <cell r="C688" t="str">
            <v>8124KAC</v>
          </cell>
          <cell r="I688">
            <v>437.63</v>
          </cell>
        </row>
        <row r="689">
          <cell r="C689" t="str">
            <v>MILLBROOK CTO</v>
          </cell>
          <cell r="D689" t="str">
            <v>812436A</v>
          </cell>
          <cell r="I689">
            <v>413.59</v>
          </cell>
        </row>
        <row r="690">
          <cell r="D690" t="str">
            <v>less DVD-ROM</v>
          </cell>
          <cell r="I690">
            <v>-18.75</v>
          </cell>
        </row>
        <row r="691">
          <cell r="D691" t="str">
            <v>add Combo</v>
          </cell>
          <cell r="I691">
            <v>32</v>
          </cell>
        </row>
        <row r="692">
          <cell r="D692" t="str">
            <v>Less Barbados 915GV/Enet</v>
          </cell>
          <cell r="I692">
            <v>-62.33</v>
          </cell>
        </row>
        <row r="693">
          <cell r="D693" t="str">
            <v>Add Barbados 915G/Giga</v>
          </cell>
          <cell r="I693">
            <v>73.12</v>
          </cell>
        </row>
        <row r="694">
          <cell r="I694">
            <v>437.63</v>
          </cell>
        </row>
        <row r="696">
          <cell r="C696" t="str">
            <v>8136KAA</v>
          </cell>
          <cell r="I696">
            <v>462.58</v>
          </cell>
        </row>
        <row r="697">
          <cell r="C697" t="str">
            <v>MILLBROOK CTO</v>
          </cell>
          <cell r="D697" t="str">
            <v>813631A</v>
          </cell>
          <cell r="I697">
            <v>409.83</v>
          </cell>
        </row>
        <row r="698">
          <cell r="D698" t="str">
            <v>less CD-ROM</v>
          </cell>
          <cell r="I698">
            <v>-11.81</v>
          </cell>
        </row>
        <row r="699">
          <cell r="D699" t="str">
            <v>add Combo</v>
          </cell>
          <cell r="I699">
            <v>32</v>
          </cell>
        </row>
        <row r="700">
          <cell r="D700" t="str">
            <v>Less Barbados 915GV/Enet</v>
          </cell>
          <cell r="I700">
            <v>-62.33</v>
          </cell>
        </row>
        <row r="701">
          <cell r="D701" t="str">
            <v>Add Barbados 915G/Giga</v>
          </cell>
          <cell r="I701">
            <v>73.12</v>
          </cell>
        </row>
        <row r="702">
          <cell r="D702" t="str">
            <v>add 256MB</v>
          </cell>
          <cell r="I702">
            <v>21</v>
          </cell>
        </row>
        <row r="703">
          <cell r="D703" t="str">
            <v>add internal speaker</v>
          </cell>
          <cell r="I703">
            <v>0.77</v>
          </cell>
        </row>
        <row r="704">
          <cell r="I704">
            <v>462.58</v>
          </cell>
        </row>
        <row r="706">
          <cell r="C706" t="str">
            <v>8122KAA</v>
          </cell>
          <cell r="I706">
            <v>370.95</v>
          </cell>
        </row>
        <row r="707">
          <cell r="C707" t="str">
            <v>MILLBROOK CTO</v>
          </cell>
          <cell r="D707" t="str">
            <v>812436A</v>
          </cell>
          <cell r="I707">
            <v>413.59</v>
          </cell>
        </row>
        <row r="708">
          <cell r="D708" t="str">
            <v>remove 3.0E/800</v>
          </cell>
          <cell r="I708">
            <v>-174</v>
          </cell>
        </row>
        <row r="709">
          <cell r="D709" t="str">
            <v>add P4 2.93E/533</v>
          </cell>
          <cell r="I709">
            <v>139</v>
          </cell>
        </row>
        <row r="710">
          <cell r="D710" t="str">
            <v>less DVD-ROM</v>
          </cell>
          <cell r="I710">
            <v>-18.75</v>
          </cell>
        </row>
        <row r="711">
          <cell r="D711" t="str">
            <v>add CD-ROM</v>
          </cell>
          <cell r="I711">
            <v>11.81</v>
          </cell>
        </row>
        <row r="712">
          <cell r="D712" t="str">
            <v>remove 80</v>
          </cell>
          <cell r="I712">
            <v>-45</v>
          </cell>
        </row>
        <row r="713">
          <cell r="D713" t="str">
            <v>add 40</v>
          </cell>
          <cell r="I713">
            <v>44.3</v>
          </cell>
        </row>
        <row r="714">
          <cell r="I714">
            <v>370.95</v>
          </cell>
        </row>
        <row r="717">
          <cell r="C717" t="str">
            <v>8122LAK</v>
          </cell>
          <cell r="I717">
            <v>371.65</v>
          </cell>
        </row>
        <row r="718">
          <cell r="C718" t="str">
            <v>MILLBROOK CTO</v>
          </cell>
          <cell r="D718" t="str">
            <v>812436A</v>
          </cell>
          <cell r="I718">
            <v>413.59</v>
          </cell>
        </row>
        <row r="719">
          <cell r="D719" t="str">
            <v>remove 3.0E/800</v>
          </cell>
          <cell r="I719">
            <v>-174</v>
          </cell>
        </row>
        <row r="720">
          <cell r="D720" t="str">
            <v>add P4 3.06E/533</v>
          </cell>
          <cell r="I720">
            <v>139</v>
          </cell>
        </row>
        <row r="721">
          <cell r="D721" t="str">
            <v>less DVD-ROM</v>
          </cell>
          <cell r="I721">
            <v>-18.75</v>
          </cell>
        </row>
        <row r="722">
          <cell r="D722" t="str">
            <v>add CD-ROM</v>
          </cell>
          <cell r="I722">
            <v>11.81</v>
          </cell>
        </row>
        <row r="723">
          <cell r="I723">
            <v>371.65</v>
          </cell>
        </row>
        <row r="726">
          <cell r="C726" t="str">
            <v>8124MNA</v>
          </cell>
          <cell r="I726">
            <v>371.65</v>
          </cell>
        </row>
        <row r="727">
          <cell r="C727" t="str">
            <v>MILLBROOK CTO</v>
          </cell>
          <cell r="D727" t="str">
            <v>812436A</v>
          </cell>
          <cell r="I727">
            <v>413.59</v>
          </cell>
        </row>
        <row r="728">
          <cell r="D728" t="str">
            <v>remove 3.0E/800</v>
          </cell>
          <cell r="I728">
            <v>-174</v>
          </cell>
        </row>
        <row r="729">
          <cell r="D729" t="str">
            <v>add P4 3.06E/533</v>
          </cell>
          <cell r="I729">
            <v>139</v>
          </cell>
        </row>
        <row r="730">
          <cell r="D730" t="str">
            <v>remove 256MB PC3200</v>
          </cell>
          <cell r="I730">
            <v>-21</v>
          </cell>
        </row>
        <row r="731">
          <cell r="D731" t="str">
            <v>add 256MB PC4200</v>
          </cell>
          <cell r="I731">
            <v>21</v>
          </cell>
        </row>
        <row r="732">
          <cell r="D732" t="str">
            <v>less DVD-ROM</v>
          </cell>
          <cell r="I732">
            <v>-18.75</v>
          </cell>
        </row>
        <row r="733">
          <cell r="D733" t="str">
            <v>add CD-ROM</v>
          </cell>
          <cell r="I733">
            <v>11.81</v>
          </cell>
        </row>
        <row r="734">
          <cell r="I734">
            <v>371.65</v>
          </cell>
        </row>
        <row r="737">
          <cell r="C737" t="str">
            <v>8113KAE</v>
          </cell>
          <cell r="I737">
            <v>436.56</v>
          </cell>
        </row>
        <row r="738">
          <cell r="C738" t="str">
            <v>VERBANK CTO</v>
          </cell>
          <cell r="D738" t="str">
            <v>811328A</v>
          </cell>
          <cell r="I738">
            <v>459.5</v>
          </cell>
        </row>
        <row r="739">
          <cell r="D739" t="str">
            <v>remove 3.0E/800</v>
          </cell>
          <cell r="I739">
            <v>-174</v>
          </cell>
        </row>
        <row r="740">
          <cell r="D740" t="str">
            <v>add 630 P4 3.0E/800</v>
          </cell>
          <cell r="I740">
            <v>179</v>
          </cell>
        </row>
        <row r="741">
          <cell r="D741" t="str">
            <v>remove 512MB</v>
          </cell>
          <cell r="I741">
            <v>-42</v>
          </cell>
        </row>
        <row r="742">
          <cell r="D742" t="str">
            <v>add 256MB PC4200</v>
          </cell>
          <cell r="I742">
            <v>21</v>
          </cell>
        </row>
        <row r="743">
          <cell r="D743" t="str">
            <v>less DVD-ROM</v>
          </cell>
          <cell r="I743">
            <v>-18.75</v>
          </cell>
        </row>
        <row r="744">
          <cell r="D744" t="str">
            <v>add CD-ROM</v>
          </cell>
          <cell r="I744">
            <v>11.81</v>
          </cell>
        </row>
        <row r="745">
          <cell r="I745">
            <v>436.56</v>
          </cell>
        </row>
        <row r="748">
          <cell r="C748" t="str">
            <v>8113KAC</v>
          </cell>
          <cell r="I748">
            <v>504.85</v>
          </cell>
        </row>
        <row r="749">
          <cell r="C749" t="str">
            <v>VERBANK CTO</v>
          </cell>
          <cell r="D749" t="str">
            <v>811328A</v>
          </cell>
          <cell r="I749">
            <v>459.5</v>
          </cell>
        </row>
        <row r="750">
          <cell r="D750" t="str">
            <v>remove 3.0E/800</v>
          </cell>
          <cell r="I750">
            <v>-174</v>
          </cell>
        </row>
        <row r="751">
          <cell r="D751" t="str">
            <v>add 640 P4 3.2E/800</v>
          </cell>
          <cell r="I751">
            <v>209</v>
          </cell>
        </row>
        <row r="752">
          <cell r="D752" t="str">
            <v>less DVD-ROM</v>
          </cell>
          <cell r="I752">
            <v>-18.75</v>
          </cell>
        </row>
        <row r="753">
          <cell r="D753" t="str">
            <v>add Combo</v>
          </cell>
          <cell r="I753">
            <v>29.1</v>
          </cell>
        </row>
        <row r="754">
          <cell r="I754">
            <v>504.85</v>
          </cell>
        </row>
        <row r="758">
          <cell r="C758" t="str">
            <v>8215KAF</v>
          </cell>
          <cell r="I758">
            <v>439.14</v>
          </cell>
        </row>
        <row r="759">
          <cell r="C759" t="str">
            <v>VERBANK CTO</v>
          </cell>
          <cell r="D759" t="str">
            <v>821529A</v>
          </cell>
          <cell r="I759">
            <v>462.08</v>
          </cell>
        </row>
        <row r="760">
          <cell r="D760" t="str">
            <v>remove 3.0E/800</v>
          </cell>
          <cell r="I760">
            <v>-174</v>
          </cell>
        </row>
        <row r="761">
          <cell r="D761" t="str">
            <v>add 630 P4 3.0E/800</v>
          </cell>
          <cell r="I761">
            <v>179</v>
          </cell>
        </row>
        <row r="762">
          <cell r="D762" t="str">
            <v>remove 512MB</v>
          </cell>
          <cell r="I762">
            <v>-42</v>
          </cell>
        </row>
        <row r="763">
          <cell r="D763" t="str">
            <v>add 256MB PC4200</v>
          </cell>
          <cell r="I763">
            <v>21</v>
          </cell>
        </row>
        <row r="764">
          <cell r="D764" t="str">
            <v>less DVD-ROM</v>
          </cell>
          <cell r="I764">
            <v>-18.75</v>
          </cell>
        </row>
        <row r="765">
          <cell r="D765" t="str">
            <v>add CD-ROM</v>
          </cell>
          <cell r="I765">
            <v>11.81</v>
          </cell>
        </row>
        <row r="766">
          <cell r="I766">
            <v>439.14</v>
          </cell>
        </row>
        <row r="769">
          <cell r="C769" t="str">
            <v>8104KAF</v>
          </cell>
          <cell r="I769">
            <v>436.05</v>
          </cell>
        </row>
        <row r="770">
          <cell r="C770" t="str">
            <v>GREER CTO</v>
          </cell>
          <cell r="D770" t="str">
            <v>810421A</v>
          </cell>
          <cell r="I770">
            <v>431.05</v>
          </cell>
        </row>
        <row r="771">
          <cell r="D771" t="str">
            <v>remove 3.0E/800</v>
          </cell>
          <cell r="I771">
            <v>-174</v>
          </cell>
        </row>
        <row r="772">
          <cell r="D772" t="str">
            <v>add 630 P4 3.0E/800</v>
          </cell>
          <cell r="I772">
            <v>179</v>
          </cell>
        </row>
        <row r="773">
          <cell r="I773">
            <v>436.05</v>
          </cell>
        </row>
        <row r="777">
          <cell r="C777" t="str">
            <v>8126KAD</v>
          </cell>
          <cell r="I777">
            <v>249.51</v>
          </cell>
        </row>
        <row r="778">
          <cell r="C778" t="str">
            <v>CHATHAM-2-C</v>
          </cell>
          <cell r="D778" t="str">
            <v>8126KAA</v>
          </cell>
          <cell r="I778">
            <v>253.51</v>
          </cell>
        </row>
        <row r="779">
          <cell r="D779" t="str">
            <v>Less 128MB</v>
          </cell>
          <cell r="I779">
            <v>-25</v>
          </cell>
        </row>
        <row r="780">
          <cell r="D780" t="str">
            <v>Add 256MB</v>
          </cell>
          <cell r="I780">
            <v>21</v>
          </cell>
        </row>
        <row r="781">
          <cell r="I781">
            <v>249.51</v>
          </cell>
        </row>
        <row r="783">
          <cell r="C783" t="str">
            <v>8126KAN</v>
          </cell>
          <cell r="I783">
            <v>260.3</v>
          </cell>
        </row>
        <row r="784">
          <cell r="C784" t="str">
            <v>CHATHAM-2-C</v>
          </cell>
          <cell r="D784" t="str">
            <v>8126D3A</v>
          </cell>
          <cell r="I784">
            <v>253.51</v>
          </cell>
        </row>
        <row r="785">
          <cell r="D785" t="str">
            <v>Less 128MB</v>
          </cell>
          <cell r="I785">
            <v>-25</v>
          </cell>
        </row>
        <row r="786">
          <cell r="D786" t="str">
            <v>Add 256MB</v>
          </cell>
          <cell r="I786">
            <v>21</v>
          </cell>
        </row>
        <row r="787">
          <cell r="D787" t="str">
            <v>remove CD</v>
          </cell>
          <cell r="I787">
            <v>-11.81</v>
          </cell>
        </row>
        <row r="788">
          <cell r="D788" t="str">
            <v>add CDRW</v>
          </cell>
          <cell r="I788">
            <v>22.6</v>
          </cell>
        </row>
        <row r="789">
          <cell r="I789">
            <v>260.3</v>
          </cell>
        </row>
        <row r="791">
          <cell r="C791" t="str">
            <v>8123KAB</v>
          </cell>
          <cell r="I791">
            <v>371.65</v>
          </cell>
        </row>
        <row r="792">
          <cell r="C792" t="str">
            <v>MILLBROOK CTO</v>
          </cell>
          <cell r="D792" t="str">
            <v>812332A</v>
          </cell>
          <cell r="I792">
            <v>413.59</v>
          </cell>
        </row>
        <row r="793">
          <cell r="D793" t="str">
            <v>remove 3.0E/800</v>
          </cell>
          <cell r="I793">
            <v>-174</v>
          </cell>
        </row>
        <row r="794">
          <cell r="D794" t="str">
            <v>add P4 2.93E/533</v>
          </cell>
          <cell r="I794">
            <v>139</v>
          </cell>
        </row>
        <row r="795">
          <cell r="D795" t="str">
            <v>less DVD-ROM</v>
          </cell>
          <cell r="I795">
            <v>-18.75</v>
          </cell>
        </row>
        <row r="796">
          <cell r="D796" t="str">
            <v>add CD-ROM</v>
          </cell>
          <cell r="I796">
            <v>11.81</v>
          </cell>
        </row>
        <row r="797">
          <cell r="I797">
            <v>371.65</v>
          </cell>
        </row>
        <row r="799">
          <cell r="C799" t="str">
            <v>8123KAC</v>
          </cell>
          <cell r="I799">
            <v>428.55</v>
          </cell>
        </row>
        <row r="800">
          <cell r="C800" t="str">
            <v>MILLBROOK CTO</v>
          </cell>
          <cell r="D800" t="str">
            <v>812332A</v>
          </cell>
          <cell r="I800">
            <v>413.59</v>
          </cell>
        </row>
        <row r="801">
          <cell r="D801" t="str">
            <v>Less Barbados 915GV/Enet</v>
          </cell>
          <cell r="I801">
            <v>-62.33</v>
          </cell>
        </row>
        <row r="802">
          <cell r="D802" t="str">
            <v>Add Barbados 915G/Giga</v>
          </cell>
          <cell r="I802">
            <v>73.12</v>
          </cell>
        </row>
        <row r="803">
          <cell r="D803" t="str">
            <v>less DVD-ROM</v>
          </cell>
          <cell r="I803">
            <v>-18.75</v>
          </cell>
        </row>
        <row r="804">
          <cell r="D804" t="str">
            <v>add CD-RW</v>
          </cell>
          <cell r="I804">
            <v>22.92</v>
          </cell>
        </row>
        <row r="805">
          <cell r="I805">
            <v>428.55</v>
          </cell>
        </row>
        <row r="807">
          <cell r="C807" t="str">
            <v>8087KAP</v>
          </cell>
          <cell r="I807">
            <v>446.51</v>
          </cell>
        </row>
        <row r="808">
          <cell r="C808" t="str">
            <v>WELLFLEET-C</v>
          </cell>
          <cell r="D808" t="str">
            <v>808736A</v>
          </cell>
          <cell r="I808">
            <v>453.64</v>
          </cell>
        </row>
        <row r="809">
          <cell r="D809" t="str">
            <v>remove 3.2</v>
          </cell>
          <cell r="I809">
            <v>-204</v>
          </cell>
        </row>
        <row r="810">
          <cell r="D810" t="str">
            <v>add 3.0</v>
          </cell>
          <cell r="I810">
            <v>174</v>
          </cell>
        </row>
        <row r="811">
          <cell r="D811" t="str">
            <v>remove 40GB</v>
          </cell>
          <cell r="I811">
            <v>-43.83</v>
          </cell>
        </row>
        <row r="812">
          <cell r="D812" t="str">
            <v xml:space="preserve">add 80GB </v>
          </cell>
          <cell r="I812">
            <v>46.7</v>
          </cell>
        </row>
        <row r="813">
          <cell r="D813" t="str">
            <v>remove CD</v>
          </cell>
          <cell r="I813">
            <v>-21.1</v>
          </cell>
        </row>
        <row r="814">
          <cell r="D814" t="str">
            <v>add Combo</v>
          </cell>
          <cell r="I814">
            <v>41.1</v>
          </cell>
        </row>
        <row r="815">
          <cell r="I815">
            <v>446.51</v>
          </cell>
        </row>
        <row r="817">
          <cell r="C817" t="str">
            <v>8122KAB</v>
          </cell>
          <cell r="I817">
            <v>370.95</v>
          </cell>
        </row>
        <row r="818">
          <cell r="C818" t="str">
            <v>MILLBROOK CTO</v>
          </cell>
          <cell r="D818" t="str">
            <v>812332A</v>
          </cell>
          <cell r="I818">
            <v>413.59</v>
          </cell>
        </row>
        <row r="819">
          <cell r="D819" t="str">
            <v>remove 3.0E/800</v>
          </cell>
          <cell r="I819">
            <v>-174</v>
          </cell>
        </row>
        <row r="820">
          <cell r="D820" t="str">
            <v>add P4 2.93E/533</v>
          </cell>
          <cell r="I820">
            <v>139</v>
          </cell>
        </row>
        <row r="821">
          <cell r="D821" t="str">
            <v>less DVD-ROM</v>
          </cell>
          <cell r="I821">
            <v>-18.75</v>
          </cell>
        </row>
        <row r="822">
          <cell r="D822" t="str">
            <v>add CD-ROM</v>
          </cell>
          <cell r="I822">
            <v>11.81</v>
          </cell>
        </row>
        <row r="823">
          <cell r="D823" t="str">
            <v>remove 80</v>
          </cell>
          <cell r="I823">
            <v>-45</v>
          </cell>
        </row>
        <row r="824">
          <cell r="D824" t="str">
            <v>add 40</v>
          </cell>
          <cell r="I824">
            <v>44.3</v>
          </cell>
        </row>
        <row r="825">
          <cell r="I825">
            <v>370.95</v>
          </cell>
        </row>
        <row r="827">
          <cell r="C827" t="str">
            <v>8123K3A</v>
          </cell>
          <cell r="I827">
            <v>371.65</v>
          </cell>
        </row>
        <row r="828">
          <cell r="C828" t="str">
            <v>MILLBROOK CTO</v>
          </cell>
          <cell r="D828" t="str">
            <v>812332A</v>
          </cell>
          <cell r="I828">
            <v>413.59</v>
          </cell>
        </row>
        <row r="829">
          <cell r="D829" t="str">
            <v>remove 3.0E/800</v>
          </cell>
          <cell r="I829">
            <v>-174</v>
          </cell>
        </row>
        <row r="830">
          <cell r="D830" t="str">
            <v>add P4 3.06E/533</v>
          </cell>
          <cell r="I830">
            <v>139</v>
          </cell>
        </row>
        <row r="831">
          <cell r="D831" t="str">
            <v>remove 256MB PC3200</v>
          </cell>
          <cell r="I831">
            <v>-21</v>
          </cell>
        </row>
        <row r="832">
          <cell r="D832" t="str">
            <v>add 256MB PC4200</v>
          </cell>
          <cell r="I832">
            <v>21</v>
          </cell>
        </row>
        <row r="833">
          <cell r="D833" t="str">
            <v>less DVD-ROM</v>
          </cell>
          <cell r="I833">
            <v>-18.75</v>
          </cell>
        </row>
        <row r="834">
          <cell r="D834" t="str">
            <v>add CD-ROM</v>
          </cell>
          <cell r="I834">
            <v>11.81</v>
          </cell>
        </row>
        <row r="835">
          <cell r="I835">
            <v>371.65</v>
          </cell>
        </row>
        <row r="837">
          <cell r="C837" t="str">
            <v>8122KAE</v>
          </cell>
          <cell r="I837">
            <v>371.65</v>
          </cell>
        </row>
        <row r="838">
          <cell r="C838" t="str">
            <v>MILLBROOK CTO</v>
          </cell>
          <cell r="D838" t="str">
            <v>812332A</v>
          </cell>
          <cell r="I838">
            <v>413.59</v>
          </cell>
        </row>
        <row r="839">
          <cell r="D839" t="str">
            <v>remove 3.0E/800</v>
          </cell>
          <cell r="I839">
            <v>-174</v>
          </cell>
        </row>
        <row r="840">
          <cell r="D840" t="str">
            <v>add P4 3.06E/533</v>
          </cell>
          <cell r="I840">
            <v>139</v>
          </cell>
        </row>
        <row r="841">
          <cell r="D841" t="str">
            <v>less DVD-ROM</v>
          </cell>
          <cell r="I841">
            <v>-18.75</v>
          </cell>
        </row>
        <row r="842">
          <cell r="D842" t="str">
            <v>add CD-ROM</v>
          </cell>
          <cell r="I842">
            <v>11.81</v>
          </cell>
        </row>
        <row r="843">
          <cell r="I843">
            <v>371.65</v>
          </cell>
        </row>
        <row r="846">
          <cell r="C846" t="str">
            <v>8123LAD</v>
          </cell>
          <cell r="I846">
            <v>403.44</v>
          </cell>
        </row>
        <row r="847">
          <cell r="C847" t="str">
            <v>MILLBROOK CTO</v>
          </cell>
          <cell r="D847" t="str">
            <v>812332A</v>
          </cell>
          <cell r="I847">
            <v>413.59</v>
          </cell>
        </row>
        <row r="848">
          <cell r="D848" t="str">
            <v>remove 3.0E/800</v>
          </cell>
          <cell r="I848">
            <v>-174</v>
          </cell>
        </row>
        <row r="849">
          <cell r="D849" t="str">
            <v>add P4 3.2E/800</v>
          </cell>
          <cell r="I849">
            <v>139</v>
          </cell>
        </row>
        <row r="850">
          <cell r="D850" t="str">
            <v xml:space="preserve">remove 256MB </v>
          </cell>
          <cell r="I850">
            <v>-21</v>
          </cell>
        </row>
        <row r="851">
          <cell r="D851" t="str">
            <v>add 512MB</v>
          </cell>
          <cell r="I851">
            <v>42</v>
          </cell>
        </row>
        <row r="852">
          <cell r="D852" t="str">
            <v>less DVD-ROM</v>
          </cell>
          <cell r="I852">
            <v>-18.75</v>
          </cell>
        </row>
        <row r="853">
          <cell r="D853" t="str">
            <v>add CD-ROM</v>
          </cell>
          <cell r="I853">
            <v>11.81</v>
          </cell>
        </row>
        <row r="854">
          <cell r="D854" t="str">
            <v>Less Barbados 915GV/Enet</v>
          </cell>
          <cell r="I854">
            <v>-62.33</v>
          </cell>
        </row>
        <row r="855">
          <cell r="D855" t="str">
            <v>Add Barbados 915G/Giga</v>
          </cell>
          <cell r="I855">
            <v>73.12</v>
          </cell>
        </row>
        <row r="856">
          <cell r="I856">
            <v>403.44</v>
          </cell>
        </row>
        <row r="859">
          <cell r="C859" t="str">
            <v>8104KAF</v>
          </cell>
          <cell r="I859">
            <v>477.45</v>
          </cell>
        </row>
        <row r="860">
          <cell r="C860" t="str">
            <v>GREER CTO</v>
          </cell>
          <cell r="D860" t="str">
            <v>810421A</v>
          </cell>
          <cell r="I860">
            <v>431.05</v>
          </cell>
        </row>
        <row r="861">
          <cell r="D861" t="str">
            <v>remove 3.0E/800</v>
          </cell>
          <cell r="I861">
            <v>-174</v>
          </cell>
        </row>
        <row r="862">
          <cell r="D862" t="str">
            <v>add 630 P4 3.0E/800</v>
          </cell>
          <cell r="I862">
            <v>179</v>
          </cell>
        </row>
        <row r="863">
          <cell r="D863" t="str">
            <v xml:space="preserve">remove 256MB </v>
          </cell>
          <cell r="I863">
            <v>-21</v>
          </cell>
        </row>
        <row r="864">
          <cell r="D864" t="str">
            <v>add 512MB</v>
          </cell>
          <cell r="I864">
            <v>42</v>
          </cell>
        </row>
        <row r="865">
          <cell r="D865" t="str">
            <v>less CD</v>
          </cell>
          <cell r="I865">
            <v>-21.1</v>
          </cell>
        </row>
        <row r="866">
          <cell r="D866" t="str">
            <v>Add Combo</v>
          </cell>
          <cell r="I866">
            <v>41.5</v>
          </cell>
        </row>
        <row r="867">
          <cell r="I867">
            <v>477.45</v>
          </cell>
        </row>
        <row r="872">
          <cell r="C872" t="str">
            <v>8087KTK</v>
          </cell>
          <cell r="I872">
            <v>402.64</v>
          </cell>
        </row>
        <row r="873">
          <cell r="C873" t="str">
            <v>WELLFLEET-C</v>
          </cell>
          <cell r="D873" t="str">
            <v>808736A</v>
          </cell>
          <cell r="I873">
            <v>453.64</v>
          </cell>
        </row>
        <row r="874">
          <cell r="D874" t="str">
            <v>remove 3.2</v>
          </cell>
          <cell r="I874">
            <v>-204</v>
          </cell>
        </row>
        <row r="875">
          <cell r="D875" t="str">
            <v>add 3.0</v>
          </cell>
          <cell r="I875">
            <v>174</v>
          </cell>
        </row>
        <row r="876">
          <cell r="D876" t="str">
            <v>remove 512</v>
          </cell>
          <cell r="I876">
            <v>-42</v>
          </cell>
        </row>
        <row r="877">
          <cell r="D877" t="str">
            <v>add 256</v>
          </cell>
          <cell r="I877">
            <v>21</v>
          </cell>
        </row>
        <row r="878">
          <cell r="I878">
            <v>402.64</v>
          </cell>
        </row>
        <row r="880">
          <cell r="C880" t="str">
            <v>8142LTB"</v>
          </cell>
          <cell r="I880">
            <v>421.43</v>
          </cell>
        </row>
        <row r="881">
          <cell r="C881" t="str">
            <v>EASTHAM-2-C</v>
          </cell>
          <cell r="D881" t="str">
            <v>814237A</v>
          </cell>
          <cell r="I881">
            <v>479.37</v>
          </cell>
        </row>
        <row r="882">
          <cell r="D882" t="str">
            <v>remove 3.2</v>
          </cell>
          <cell r="I882">
            <v>-204</v>
          </cell>
        </row>
        <row r="883">
          <cell r="D883" t="str">
            <v>add 3.0</v>
          </cell>
          <cell r="I883">
            <v>174</v>
          </cell>
        </row>
        <row r="884">
          <cell r="D884" t="str">
            <v>remove 256</v>
          </cell>
          <cell r="I884">
            <v>-21</v>
          </cell>
        </row>
        <row r="885">
          <cell r="D885" t="str">
            <v>remove dvd</v>
          </cell>
          <cell r="I885">
            <v>-18.75</v>
          </cell>
        </row>
        <row r="886">
          <cell r="D886" t="str">
            <v>add cd</v>
          </cell>
          <cell r="I886">
            <v>11.81</v>
          </cell>
        </row>
        <row r="887">
          <cell r="I887">
            <v>421.43</v>
          </cell>
        </row>
        <row r="889">
          <cell r="C889" t="str">
            <v>8172KTU"</v>
          </cell>
          <cell r="I889">
            <v>427.99</v>
          </cell>
        </row>
        <row r="890">
          <cell r="C890" t="str">
            <v>BREWSTER-2-C</v>
          </cell>
          <cell r="D890" t="str">
            <v>81723FA</v>
          </cell>
          <cell r="I890">
            <v>485.93</v>
          </cell>
        </row>
        <row r="891">
          <cell r="D891" t="str">
            <v>remove 3.2</v>
          </cell>
          <cell r="I891">
            <v>-204</v>
          </cell>
        </row>
        <row r="892">
          <cell r="D892" t="str">
            <v>add 3.0</v>
          </cell>
          <cell r="I892">
            <v>174</v>
          </cell>
        </row>
        <row r="893">
          <cell r="D893" t="str">
            <v>remove 512</v>
          </cell>
          <cell r="I893">
            <v>-42</v>
          </cell>
        </row>
        <row r="894">
          <cell r="D894" t="str">
            <v>add 256</v>
          </cell>
          <cell r="I894">
            <v>21</v>
          </cell>
        </row>
        <row r="895">
          <cell r="D895" t="str">
            <v>remove dvd</v>
          </cell>
          <cell r="I895">
            <v>-18.75</v>
          </cell>
        </row>
        <row r="896">
          <cell r="D896" t="str">
            <v>add cd</v>
          </cell>
          <cell r="I896">
            <v>11.81</v>
          </cell>
        </row>
        <row r="897">
          <cell r="I897">
            <v>427.99</v>
          </cell>
        </row>
        <row r="899">
          <cell r="C899" t="str">
            <v>8124KTA</v>
          </cell>
          <cell r="I899">
            <v>371.65</v>
          </cell>
        </row>
        <row r="900">
          <cell r="C900" t="str">
            <v>MILLBROOK CTO</v>
          </cell>
          <cell r="D900" t="str">
            <v>812436A</v>
          </cell>
          <cell r="I900">
            <v>413.59</v>
          </cell>
        </row>
        <row r="901">
          <cell r="D901" t="str">
            <v>remove 3.0E/800</v>
          </cell>
          <cell r="I901">
            <v>-174</v>
          </cell>
        </row>
        <row r="902">
          <cell r="D902" t="str">
            <v>add P4 2.93E/533</v>
          </cell>
          <cell r="I902">
            <v>139</v>
          </cell>
        </row>
        <row r="903">
          <cell r="D903" t="str">
            <v>less DVD-ROM</v>
          </cell>
          <cell r="I903">
            <v>-18.75</v>
          </cell>
        </row>
        <row r="904">
          <cell r="D904" t="str">
            <v>add CD-ROM</v>
          </cell>
          <cell r="I904">
            <v>11.81</v>
          </cell>
        </row>
        <row r="905">
          <cell r="I905">
            <v>371.65</v>
          </cell>
        </row>
        <row r="907">
          <cell r="C907" t="str">
            <v>8124KTE</v>
          </cell>
          <cell r="I907">
            <v>371.65</v>
          </cell>
        </row>
        <row r="908">
          <cell r="C908" t="str">
            <v>MILLBROOK CTO</v>
          </cell>
          <cell r="D908" t="str">
            <v>812436A</v>
          </cell>
          <cell r="I908">
            <v>413.59</v>
          </cell>
        </row>
        <row r="909">
          <cell r="D909" t="str">
            <v>remove 3.0E/800</v>
          </cell>
          <cell r="I909">
            <v>-174</v>
          </cell>
        </row>
        <row r="910">
          <cell r="D910" t="str">
            <v>add P4 2.93E/533</v>
          </cell>
          <cell r="I910">
            <v>139</v>
          </cell>
        </row>
        <row r="911">
          <cell r="D911" t="str">
            <v>less DVD-ROM</v>
          </cell>
          <cell r="I911">
            <v>-18.75</v>
          </cell>
        </row>
        <row r="912">
          <cell r="D912" t="str">
            <v>add CD-ROM</v>
          </cell>
          <cell r="I912">
            <v>11.81</v>
          </cell>
        </row>
        <row r="913">
          <cell r="I913">
            <v>371.65</v>
          </cell>
        </row>
        <row r="915">
          <cell r="C915" t="str">
            <v>8124KTD</v>
          </cell>
          <cell r="I915">
            <v>417.44</v>
          </cell>
        </row>
        <row r="916">
          <cell r="C916" t="str">
            <v>MILLBROOK CTO</v>
          </cell>
          <cell r="D916" t="str">
            <v>812436A</v>
          </cell>
          <cell r="I916">
            <v>413.59</v>
          </cell>
        </row>
        <row r="917">
          <cell r="D917" t="str">
            <v>Less Barbados 915GV/Enet</v>
          </cell>
          <cell r="I917">
            <v>-62.33</v>
          </cell>
        </row>
        <row r="918">
          <cell r="D918" t="str">
            <v>Add Barbados 915G/Giga</v>
          </cell>
          <cell r="I918">
            <v>73.12</v>
          </cell>
        </row>
        <row r="919">
          <cell r="D919" t="str">
            <v>less DVD-ROM</v>
          </cell>
          <cell r="I919">
            <v>-18.75</v>
          </cell>
        </row>
        <row r="920">
          <cell r="D920" t="str">
            <v>add CD-ROM</v>
          </cell>
          <cell r="I920">
            <v>11.81</v>
          </cell>
        </row>
        <row r="921">
          <cell r="I921">
            <v>417.44</v>
          </cell>
        </row>
        <row r="923">
          <cell r="C923" t="str">
            <v>8136KTC</v>
          </cell>
          <cell r="I923">
            <v>421.39</v>
          </cell>
        </row>
        <row r="924">
          <cell r="C924" t="str">
            <v>MILLBROOK CTO</v>
          </cell>
          <cell r="D924" t="str">
            <v>813631A</v>
          </cell>
          <cell r="I924">
            <v>409.83</v>
          </cell>
        </row>
        <row r="925">
          <cell r="D925" t="str">
            <v>Less Barbados 915GV/Enet</v>
          </cell>
          <cell r="I925">
            <v>-62.33</v>
          </cell>
        </row>
        <row r="926">
          <cell r="D926" t="str">
            <v>Add Barbados 915G/Giga</v>
          </cell>
          <cell r="I926">
            <v>73.12</v>
          </cell>
        </row>
        <row r="927">
          <cell r="D927" t="str">
            <v>add internal speaker</v>
          </cell>
          <cell r="I927">
            <v>0.77</v>
          </cell>
        </row>
        <row r="928">
          <cell r="I928">
            <v>421.39</v>
          </cell>
        </row>
        <row r="930">
          <cell r="C930" t="str">
            <v>8136KTB</v>
          </cell>
          <cell r="I930">
            <v>471.58</v>
          </cell>
        </row>
        <row r="931">
          <cell r="C931" t="str">
            <v>MILLBROOK CTO</v>
          </cell>
          <cell r="D931" t="str">
            <v>813631A</v>
          </cell>
          <cell r="I931">
            <v>409.83</v>
          </cell>
        </row>
        <row r="932">
          <cell r="D932" t="str">
            <v>remove 3.0E/800</v>
          </cell>
          <cell r="I932">
            <v>-174</v>
          </cell>
        </row>
        <row r="933">
          <cell r="D933" t="str">
            <v>add P4 3.2E/800</v>
          </cell>
          <cell r="I933">
            <v>204</v>
          </cell>
        </row>
        <row r="934">
          <cell r="D934" t="str">
            <v>Less Barbados 915GV/Enet</v>
          </cell>
          <cell r="I934">
            <v>-62.33</v>
          </cell>
        </row>
        <row r="935">
          <cell r="D935" t="str">
            <v>Add Barbados 915G/Giga</v>
          </cell>
          <cell r="I935">
            <v>73.12</v>
          </cell>
        </row>
        <row r="936">
          <cell r="D936" t="str">
            <v>add internal speaker</v>
          </cell>
          <cell r="I936">
            <v>0.77</v>
          </cell>
        </row>
        <row r="937">
          <cell r="D937" t="str">
            <v>less CD-ROM</v>
          </cell>
          <cell r="I937">
            <v>-11.81</v>
          </cell>
        </row>
        <row r="938">
          <cell r="D938" t="str">
            <v>add Combo</v>
          </cell>
          <cell r="I938">
            <v>32</v>
          </cell>
        </row>
        <row r="939">
          <cell r="I939">
            <v>471.58</v>
          </cell>
        </row>
        <row r="941">
          <cell r="C941" t="str">
            <v>8124KTQ</v>
          </cell>
          <cell r="I941">
            <v>292.64999999999998</v>
          </cell>
        </row>
        <row r="942">
          <cell r="C942" t="str">
            <v>MILLBROOK CTO</v>
          </cell>
          <cell r="D942" t="str">
            <v>812436A</v>
          </cell>
          <cell r="I942">
            <v>413.59</v>
          </cell>
        </row>
        <row r="943">
          <cell r="D943" t="str">
            <v>remove 3.0E/800</v>
          </cell>
          <cell r="I943">
            <v>-174</v>
          </cell>
        </row>
        <row r="944">
          <cell r="D944" t="str">
            <v>add Cel 2.8E/533</v>
          </cell>
          <cell r="I944">
            <v>60</v>
          </cell>
        </row>
        <row r="945">
          <cell r="D945" t="str">
            <v>less DVD-ROM</v>
          </cell>
          <cell r="I945">
            <v>-18.75</v>
          </cell>
        </row>
        <row r="946">
          <cell r="D946" t="str">
            <v>add CD-ROM</v>
          </cell>
          <cell r="I946">
            <v>11.81</v>
          </cell>
        </row>
        <row r="947">
          <cell r="I947">
            <v>292.64999999999998</v>
          </cell>
        </row>
        <row r="949">
          <cell r="C949" t="str">
            <v>8124KTN</v>
          </cell>
          <cell r="I949">
            <v>292.64999999999998</v>
          </cell>
        </row>
        <row r="950">
          <cell r="C950" t="str">
            <v>MILLBROOK CTO</v>
          </cell>
          <cell r="D950" t="str">
            <v>812436A</v>
          </cell>
          <cell r="I950">
            <v>413.59</v>
          </cell>
        </row>
        <row r="951">
          <cell r="D951" t="str">
            <v>remove 3.0E/800</v>
          </cell>
          <cell r="I951">
            <v>-174</v>
          </cell>
        </row>
        <row r="952">
          <cell r="D952" t="str">
            <v>add Cel 2.8E/533</v>
          </cell>
          <cell r="I952">
            <v>60</v>
          </cell>
        </row>
        <row r="953">
          <cell r="D953" t="str">
            <v>less DVD-ROM</v>
          </cell>
          <cell r="I953">
            <v>-18.75</v>
          </cell>
        </row>
        <row r="954">
          <cell r="D954" t="str">
            <v>add CD-ROM</v>
          </cell>
          <cell r="I954">
            <v>11.81</v>
          </cell>
        </row>
        <row r="955">
          <cell r="I955">
            <v>292.64999999999998</v>
          </cell>
        </row>
        <row r="958">
          <cell r="C958" t="str">
            <v>8174MTJ</v>
          </cell>
          <cell r="I958">
            <v>265.74</v>
          </cell>
        </row>
        <row r="959">
          <cell r="C959" t="str">
            <v>CHATHAM-C</v>
          </cell>
          <cell r="D959" t="str">
            <v>817422T</v>
          </cell>
          <cell r="I959">
            <v>376.87</v>
          </cell>
        </row>
        <row r="960">
          <cell r="D960" t="str">
            <v>remove 3.0</v>
          </cell>
          <cell r="I960">
            <v>-174</v>
          </cell>
        </row>
        <row r="961">
          <cell r="D961" t="str">
            <v>add cel 2.8/533</v>
          </cell>
          <cell r="I961">
            <v>60</v>
          </cell>
        </row>
        <row r="962">
          <cell r="D962" t="str">
            <v>remove 40</v>
          </cell>
          <cell r="I962">
            <v>-43.83</v>
          </cell>
        </row>
        <row r="963">
          <cell r="D963" t="str">
            <v>add 80</v>
          </cell>
          <cell r="I963">
            <v>46.7</v>
          </cell>
        </row>
        <row r="964">
          <cell r="I964">
            <v>265.74</v>
          </cell>
        </row>
        <row r="966">
          <cell r="C966" t="str">
            <v>8122KTA</v>
          </cell>
          <cell r="I966">
            <v>370.95</v>
          </cell>
        </row>
        <row r="967">
          <cell r="C967" t="str">
            <v>MILLBROOK CTO</v>
          </cell>
          <cell r="D967" t="str">
            <v>812332A</v>
          </cell>
          <cell r="I967">
            <v>413.59</v>
          </cell>
        </row>
        <row r="968">
          <cell r="D968" t="str">
            <v>remove 3.0E/800</v>
          </cell>
          <cell r="I968">
            <v>-174</v>
          </cell>
        </row>
        <row r="969">
          <cell r="D969" t="str">
            <v>add P4 2.93E/533</v>
          </cell>
          <cell r="I969">
            <v>139</v>
          </cell>
        </row>
        <row r="970">
          <cell r="D970" t="str">
            <v>less DVD-ROM</v>
          </cell>
          <cell r="I970">
            <v>-18.75</v>
          </cell>
        </row>
        <row r="971">
          <cell r="D971" t="str">
            <v>add CD-ROM</v>
          </cell>
          <cell r="I971">
            <v>11.81</v>
          </cell>
        </row>
        <row r="972">
          <cell r="D972" t="str">
            <v>remove 80</v>
          </cell>
          <cell r="I972">
            <v>-45</v>
          </cell>
        </row>
        <row r="973">
          <cell r="D973" t="str">
            <v>add 40</v>
          </cell>
          <cell r="I973">
            <v>44.3</v>
          </cell>
        </row>
        <row r="974">
          <cell r="I974">
            <v>370.95</v>
          </cell>
        </row>
        <row r="981">
          <cell r="C981" t="str">
            <v>8124MNT</v>
          </cell>
          <cell r="I981">
            <v>371.65</v>
          </cell>
        </row>
        <row r="982">
          <cell r="C982" t="str">
            <v>MILLBROOK CTO</v>
          </cell>
          <cell r="D982" t="str">
            <v>812436A</v>
          </cell>
          <cell r="I982">
            <v>413.59</v>
          </cell>
        </row>
        <row r="983">
          <cell r="D983" t="str">
            <v>remove 3.0E/800</v>
          </cell>
          <cell r="I983">
            <v>-174</v>
          </cell>
        </row>
        <row r="984">
          <cell r="D984" t="str">
            <v>add P4 3.06E/533</v>
          </cell>
          <cell r="I984">
            <v>139</v>
          </cell>
        </row>
        <row r="985">
          <cell r="D985" t="str">
            <v>remove 256MB PC3200</v>
          </cell>
          <cell r="I985">
            <v>-21</v>
          </cell>
        </row>
        <row r="986">
          <cell r="D986" t="str">
            <v>add 256MB PC4200</v>
          </cell>
          <cell r="I986">
            <v>21</v>
          </cell>
        </row>
        <row r="987">
          <cell r="D987" t="str">
            <v>less DVD-ROM</v>
          </cell>
          <cell r="I987">
            <v>-18.75</v>
          </cell>
        </row>
        <row r="988">
          <cell r="D988" t="str">
            <v>add CD-ROM</v>
          </cell>
          <cell r="I988">
            <v>11.81</v>
          </cell>
        </row>
        <row r="989">
          <cell r="I989">
            <v>371.65</v>
          </cell>
        </row>
        <row r="992">
          <cell r="C992" t="str">
            <v>8124LTP</v>
          </cell>
          <cell r="I992">
            <v>371.65</v>
          </cell>
        </row>
        <row r="993">
          <cell r="C993" t="str">
            <v>MILLBROOK CTO</v>
          </cell>
          <cell r="D993" t="str">
            <v>812436A</v>
          </cell>
          <cell r="I993">
            <v>413.59</v>
          </cell>
        </row>
        <row r="994">
          <cell r="D994" t="str">
            <v>remove 3.0E/800</v>
          </cell>
          <cell r="I994">
            <v>-174</v>
          </cell>
        </row>
        <row r="995">
          <cell r="D995" t="str">
            <v>add P4 3.06E/533</v>
          </cell>
          <cell r="I995">
            <v>139</v>
          </cell>
        </row>
        <row r="996">
          <cell r="D996" t="str">
            <v>remove 256MB PC3200</v>
          </cell>
          <cell r="I996">
            <v>-21</v>
          </cell>
        </row>
        <row r="997">
          <cell r="D997" t="str">
            <v>add 256MB PC4200</v>
          </cell>
          <cell r="I997">
            <v>21</v>
          </cell>
        </row>
        <row r="998">
          <cell r="D998" t="str">
            <v>less DVD-ROM</v>
          </cell>
          <cell r="I998">
            <v>-18.75</v>
          </cell>
        </row>
        <row r="999">
          <cell r="D999" t="str">
            <v>add CD-ROM</v>
          </cell>
          <cell r="I999">
            <v>11.81</v>
          </cell>
        </row>
        <row r="1000">
          <cell r="I1000">
            <v>371.65</v>
          </cell>
        </row>
        <row r="1002">
          <cell r="C1002" t="str">
            <v>8122KTE</v>
          </cell>
          <cell r="I1002">
            <v>371.65</v>
          </cell>
        </row>
        <row r="1003">
          <cell r="C1003" t="str">
            <v>MILLBROOK CTO</v>
          </cell>
          <cell r="D1003" t="str">
            <v>812332A</v>
          </cell>
          <cell r="I1003">
            <v>413.59</v>
          </cell>
        </row>
        <row r="1004">
          <cell r="D1004" t="str">
            <v>remove 3.0E/800</v>
          </cell>
          <cell r="I1004">
            <v>-174</v>
          </cell>
        </row>
        <row r="1005">
          <cell r="D1005" t="str">
            <v>add P4 3.06E/533</v>
          </cell>
          <cell r="I1005">
            <v>139</v>
          </cell>
        </row>
        <row r="1006">
          <cell r="D1006" t="str">
            <v>less DVD-ROM</v>
          </cell>
          <cell r="I1006">
            <v>-18.75</v>
          </cell>
        </row>
        <row r="1007">
          <cell r="D1007" t="str">
            <v>add CD-ROM</v>
          </cell>
          <cell r="I1007">
            <v>11.81</v>
          </cell>
        </row>
        <row r="1008">
          <cell r="I1008">
            <v>371.65</v>
          </cell>
        </row>
        <row r="1010">
          <cell r="C1010" t="str">
            <v>8113KTC</v>
          </cell>
          <cell r="I1010">
            <v>504.85</v>
          </cell>
        </row>
        <row r="1011">
          <cell r="C1011" t="str">
            <v>VERBANK CTO</v>
          </cell>
          <cell r="D1011" t="str">
            <v>811328A</v>
          </cell>
          <cell r="I1011">
            <v>459.5</v>
          </cell>
        </row>
        <row r="1012">
          <cell r="D1012" t="str">
            <v>remove 3.0E/800</v>
          </cell>
          <cell r="I1012">
            <v>-174</v>
          </cell>
        </row>
        <row r="1013">
          <cell r="D1013" t="str">
            <v>add 640 P4 3.2E/800</v>
          </cell>
          <cell r="I1013">
            <v>209</v>
          </cell>
        </row>
        <row r="1014">
          <cell r="D1014" t="str">
            <v>less DVD-ROM</v>
          </cell>
          <cell r="I1014">
            <v>-18.75</v>
          </cell>
        </row>
        <row r="1015">
          <cell r="D1015" t="str">
            <v>add Combo</v>
          </cell>
          <cell r="I1015">
            <v>29.1</v>
          </cell>
        </row>
        <row r="1016">
          <cell r="I1016">
            <v>504.85</v>
          </cell>
        </row>
        <row r="1018">
          <cell r="C1018" t="str">
            <v>8215KTE</v>
          </cell>
          <cell r="I1018">
            <v>507.43</v>
          </cell>
        </row>
        <row r="1019">
          <cell r="C1019" t="str">
            <v>VERBANK CTO</v>
          </cell>
          <cell r="D1019" t="str">
            <v>821529A</v>
          </cell>
          <cell r="I1019">
            <v>462.08</v>
          </cell>
        </row>
        <row r="1020">
          <cell r="D1020" t="str">
            <v>remove 3.0E/800</v>
          </cell>
          <cell r="I1020">
            <v>-174</v>
          </cell>
        </row>
        <row r="1021">
          <cell r="D1021" t="str">
            <v>add 640 P4 3.2E/800</v>
          </cell>
          <cell r="I1021">
            <v>209</v>
          </cell>
        </row>
        <row r="1022">
          <cell r="D1022" t="str">
            <v>less DVD-ROM</v>
          </cell>
          <cell r="I1022">
            <v>-18.75</v>
          </cell>
        </row>
        <row r="1023">
          <cell r="D1023" t="str">
            <v xml:space="preserve">add Combo </v>
          </cell>
          <cell r="I1023">
            <v>29.1</v>
          </cell>
        </row>
        <row r="1024">
          <cell r="I1024">
            <v>507.43</v>
          </cell>
        </row>
        <row r="1027">
          <cell r="C1027" t="str">
            <v>8104KTG</v>
          </cell>
          <cell r="I1027">
            <v>436.05</v>
          </cell>
        </row>
        <row r="1028">
          <cell r="C1028" t="str">
            <v>GREER CTO</v>
          </cell>
          <cell r="D1028" t="str">
            <v>810421A</v>
          </cell>
          <cell r="I1028">
            <v>431.05</v>
          </cell>
        </row>
        <row r="1029">
          <cell r="D1029" t="str">
            <v>remove 3.0E/800</v>
          </cell>
          <cell r="I1029">
            <v>-174</v>
          </cell>
        </row>
        <row r="1030">
          <cell r="D1030" t="str">
            <v>add 630 P4 3.0E/800</v>
          </cell>
          <cell r="I1030">
            <v>179</v>
          </cell>
        </row>
        <row r="1031">
          <cell r="I1031">
            <v>436.05</v>
          </cell>
        </row>
        <row r="1038">
          <cell r="C1038" t="str">
            <v>8141KAD</v>
          </cell>
          <cell r="I1038">
            <v>385.92999999999995</v>
          </cell>
        </row>
        <row r="1039">
          <cell r="C1039" t="str">
            <v>EASTHAM-C</v>
          </cell>
          <cell r="D1039" t="str">
            <v>814124A</v>
          </cell>
          <cell r="I1039">
            <v>441.9</v>
          </cell>
        </row>
        <row r="1040">
          <cell r="D1040" t="str">
            <v>less 256MB</v>
          </cell>
          <cell r="I1040">
            <v>-21</v>
          </cell>
        </row>
        <row r="1041">
          <cell r="D1041" t="str">
            <v>Less P4 3.0/800</v>
          </cell>
          <cell r="I1041">
            <v>-174</v>
          </cell>
        </row>
        <row r="1042">
          <cell r="D1042" t="str">
            <v>Add P4 2.93/533</v>
          </cell>
          <cell r="I1042">
            <v>139</v>
          </cell>
        </row>
        <row r="1043">
          <cell r="D1043" t="str">
            <v>Less 40GB SATA</v>
          </cell>
          <cell r="I1043">
            <v>-45.93</v>
          </cell>
        </row>
        <row r="1044">
          <cell r="D1044" t="str">
            <v>Add 80BD SATA</v>
          </cell>
          <cell r="I1044">
            <v>45.96</v>
          </cell>
        </row>
        <row r="1045">
          <cell r="I1045">
            <v>385.92999999999995</v>
          </cell>
        </row>
        <row r="1047">
          <cell r="C1047" t="str">
            <v>8123KAE</v>
          </cell>
          <cell r="I1047">
            <v>371.65</v>
          </cell>
        </row>
        <row r="1048">
          <cell r="C1048" t="str">
            <v>MILLBROOK CTO</v>
          </cell>
          <cell r="D1048" t="str">
            <v>812332A</v>
          </cell>
          <cell r="I1048">
            <v>413.59</v>
          </cell>
        </row>
        <row r="1049">
          <cell r="D1049" t="str">
            <v>remove 3.0E/800</v>
          </cell>
          <cell r="I1049">
            <v>-174</v>
          </cell>
        </row>
        <row r="1050">
          <cell r="D1050" t="str">
            <v>add P4 2.93E/533</v>
          </cell>
          <cell r="I1050">
            <v>139</v>
          </cell>
        </row>
        <row r="1051">
          <cell r="D1051" t="str">
            <v>less DVD-ROM</v>
          </cell>
          <cell r="I1051">
            <v>-18.75</v>
          </cell>
        </row>
        <row r="1052">
          <cell r="D1052" t="str">
            <v>add CD-ROM</v>
          </cell>
          <cell r="I1052">
            <v>11.81</v>
          </cell>
        </row>
        <row r="1053">
          <cell r="I1053">
            <v>371.65</v>
          </cell>
        </row>
        <row r="1055">
          <cell r="C1055" t="str">
            <v>8123KAD</v>
          </cell>
          <cell r="I1055">
            <v>391.65</v>
          </cell>
        </row>
        <row r="1056">
          <cell r="C1056" t="str">
            <v>MILLBROOK CTO</v>
          </cell>
          <cell r="D1056" t="str">
            <v>812332A</v>
          </cell>
          <cell r="I1056">
            <v>413.59</v>
          </cell>
        </row>
        <row r="1057">
          <cell r="D1057" t="str">
            <v>remove 3.0E/800</v>
          </cell>
          <cell r="I1057">
            <v>-174</v>
          </cell>
        </row>
        <row r="1058">
          <cell r="D1058" t="str">
            <v>add P4 2.8E/533</v>
          </cell>
          <cell r="I1058">
            <v>159</v>
          </cell>
        </row>
        <row r="1059">
          <cell r="D1059" t="str">
            <v>less DVD-ROM</v>
          </cell>
          <cell r="I1059">
            <v>-18.75</v>
          </cell>
        </row>
        <row r="1060">
          <cell r="D1060" t="str">
            <v>add CD-ROM</v>
          </cell>
          <cell r="I1060">
            <v>11.81</v>
          </cell>
        </row>
        <row r="1061">
          <cell r="I1061">
            <v>391.65</v>
          </cell>
        </row>
        <row r="1063">
          <cell r="C1063" t="str">
            <v>8123KAA</v>
          </cell>
          <cell r="I1063">
            <v>417.44</v>
          </cell>
        </row>
        <row r="1064">
          <cell r="C1064" t="str">
            <v>MILLBROOK CTO</v>
          </cell>
          <cell r="D1064" t="str">
            <v>812332A</v>
          </cell>
          <cell r="I1064">
            <v>413.59</v>
          </cell>
        </row>
        <row r="1065">
          <cell r="D1065" t="str">
            <v>Less Barbados 915GV/Enet</v>
          </cell>
          <cell r="I1065">
            <v>-62.33</v>
          </cell>
        </row>
        <row r="1066">
          <cell r="D1066" t="str">
            <v>Add Barbados 915G/Giga</v>
          </cell>
          <cell r="I1066">
            <v>73.12</v>
          </cell>
        </row>
        <row r="1067">
          <cell r="D1067" t="str">
            <v>less DVD-ROM</v>
          </cell>
          <cell r="I1067">
            <v>-18.75</v>
          </cell>
        </row>
        <row r="1068">
          <cell r="D1068" t="str">
            <v>add CD-ROM</v>
          </cell>
          <cell r="I1068">
            <v>11.81</v>
          </cell>
        </row>
        <row r="1069">
          <cell r="I1069">
            <v>417.44</v>
          </cell>
        </row>
        <row r="1071">
          <cell r="C1071" t="str">
            <v>8123KA8</v>
          </cell>
          <cell r="I1071">
            <v>371.65</v>
          </cell>
        </row>
        <row r="1072">
          <cell r="C1072" t="str">
            <v>MILLBROOK CTO</v>
          </cell>
          <cell r="D1072" t="str">
            <v>812332A</v>
          </cell>
          <cell r="I1072">
            <v>413.59</v>
          </cell>
        </row>
        <row r="1073">
          <cell r="D1073" t="str">
            <v>remove 3.0E/800</v>
          </cell>
          <cell r="I1073">
            <v>-174</v>
          </cell>
        </row>
        <row r="1074">
          <cell r="D1074" t="str">
            <v>add P4 2.93E/533</v>
          </cell>
          <cell r="I1074">
            <v>139</v>
          </cell>
        </row>
        <row r="1075">
          <cell r="D1075" t="str">
            <v>less DVD-ROM</v>
          </cell>
          <cell r="I1075">
            <v>-18.75</v>
          </cell>
        </row>
        <row r="1076">
          <cell r="D1076" t="str">
            <v>add CD-ROM</v>
          </cell>
          <cell r="I1076">
            <v>11.81</v>
          </cell>
        </row>
        <row r="1077">
          <cell r="I1077">
            <v>371.65</v>
          </cell>
        </row>
        <row r="1079">
          <cell r="C1079" t="str">
            <v>8135KAB</v>
          </cell>
          <cell r="I1079">
            <v>415.52</v>
          </cell>
        </row>
        <row r="1080">
          <cell r="C1080" t="str">
            <v>MILLBROOK CTO</v>
          </cell>
          <cell r="D1080" t="str">
            <v>813533A</v>
          </cell>
          <cell r="I1080">
            <v>414.82</v>
          </cell>
        </row>
        <row r="1081">
          <cell r="D1081" t="str">
            <v>remove 40</v>
          </cell>
          <cell r="I1081">
            <v>-44.3</v>
          </cell>
        </row>
        <row r="1082">
          <cell r="D1082" t="str">
            <v>add 80</v>
          </cell>
          <cell r="I1082">
            <v>45</v>
          </cell>
        </row>
        <row r="1083">
          <cell r="I1083">
            <v>415.52</v>
          </cell>
        </row>
        <row r="1085">
          <cell r="C1085" t="str">
            <v>8122KAD</v>
          </cell>
          <cell r="I1085">
            <v>366.3</v>
          </cell>
        </row>
        <row r="1086">
          <cell r="C1086" t="str">
            <v>MILLBROOK CTO</v>
          </cell>
          <cell r="D1086" t="str">
            <v>812332A</v>
          </cell>
          <cell r="I1086">
            <v>413.59</v>
          </cell>
        </row>
        <row r="1087">
          <cell r="D1087" t="str">
            <v>remove 3.0E/800</v>
          </cell>
          <cell r="I1087">
            <v>-174</v>
          </cell>
        </row>
        <row r="1088">
          <cell r="D1088" t="str">
            <v>add P4 2.93E/533</v>
          </cell>
          <cell r="I1088">
            <v>139</v>
          </cell>
        </row>
        <row r="1089">
          <cell r="D1089" t="str">
            <v>less DVD-ROM</v>
          </cell>
          <cell r="I1089">
            <v>-18.75</v>
          </cell>
        </row>
        <row r="1090">
          <cell r="D1090" t="str">
            <v>add CD-ROM</v>
          </cell>
          <cell r="I1090">
            <v>11.81</v>
          </cell>
        </row>
        <row r="1091">
          <cell r="D1091" t="str">
            <v>remove 80</v>
          </cell>
          <cell r="I1091">
            <v>-49.65</v>
          </cell>
        </row>
        <row r="1092">
          <cell r="D1092" t="str">
            <v>add 40</v>
          </cell>
          <cell r="I1092">
            <v>44.3</v>
          </cell>
        </row>
        <row r="1093">
          <cell r="I1093">
            <v>366.3</v>
          </cell>
        </row>
        <row r="1095">
          <cell r="C1095" t="str">
            <v>8174LAU</v>
          </cell>
          <cell r="I1095">
            <v>402.17</v>
          </cell>
        </row>
        <row r="1096">
          <cell r="C1096" t="str">
            <v>CHATHAM-C</v>
          </cell>
          <cell r="D1096" t="str">
            <v>817422A</v>
          </cell>
          <cell r="I1096">
            <v>376.87</v>
          </cell>
        </row>
        <row r="1097">
          <cell r="D1097" t="str">
            <v>remove 40</v>
          </cell>
          <cell r="I1097">
            <v>-43.83</v>
          </cell>
        </row>
        <row r="1098">
          <cell r="D1098" t="str">
            <v>add 160GB SATA</v>
          </cell>
          <cell r="I1098">
            <v>69.13</v>
          </cell>
        </row>
        <row r="1099">
          <cell r="I1099">
            <v>402.17</v>
          </cell>
        </row>
        <row r="1102">
          <cell r="C1102" t="str">
            <v>8123LAQ</v>
          </cell>
          <cell r="I1102">
            <v>371.65</v>
          </cell>
        </row>
        <row r="1103">
          <cell r="C1103" t="str">
            <v>MILLBROOK CTO</v>
          </cell>
          <cell r="D1103" t="str">
            <v>812332A</v>
          </cell>
          <cell r="I1103">
            <v>413.59</v>
          </cell>
        </row>
        <row r="1104">
          <cell r="D1104" t="str">
            <v>remove 3.0E/800</v>
          </cell>
          <cell r="I1104">
            <v>-174</v>
          </cell>
        </row>
        <row r="1105">
          <cell r="D1105" t="str">
            <v>add P4 3.06E/533</v>
          </cell>
          <cell r="I1105">
            <v>139</v>
          </cell>
        </row>
        <row r="1106">
          <cell r="D1106" t="str">
            <v>less DVD-ROM</v>
          </cell>
          <cell r="I1106">
            <v>-18.75</v>
          </cell>
        </row>
        <row r="1107">
          <cell r="D1107" t="str">
            <v>add CD-ROM</v>
          </cell>
          <cell r="I1107">
            <v>11.81</v>
          </cell>
        </row>
        <row r="1108">
          <cell r="I1108">
            <v>371.65</v>
          </cell>
        </row>
        <row r="1110">
          <cell r="C1110" t="str">
            <v>8104KAG</v>
          </cell>
          <cell r="I1110">
            <v>436.05</v>
          </cell>
        </row>
        <row r="1111">
          <cell r="C1111" t="str">
            <v>GREER CTO</v>
          </cell>
          <cell r="D1111" t="str">
            <v>810421A</v>
          </cell>
          <cell r="I1111">
            <v>431.05</v>
          </cell>
        </row>
        <row r="1112">
          <cell r="D1112" t="str">
            <v>remove 3.0E/800</v>
          </cell>
          <cell r="I1112">
            <v>-174</v>
          </cell>
        </row>
        <row r="1113">
          <cell r="D1113" t="str">
            <v>add 630 P4 3.0E/800</v>
          </cell>
          <cell r="I1113">
            <v>179</v>
          </cell>
        </row>
        <row r="1114">
          <cell r="I1114">
            <v>436.05</v>
          </cell>
        </row>
        <row r="1116">
          <cell r="C1116" t="str">
            <v>8123LAN</v>
          </cell>
          <cell r="I1116">
            <v>371.65</v>
          </cell>
        </row>
        <row r="1117">
          <cell r="C1117" t="str">
            <v>MILLBROOK CTO</v>
          </cell>
          <cell r="D1117" t="str">
            <v>812332A</v>
          </cell>
          <cell r="I1117">
            <v>413.59</v>
          </cell>
        </row>
        <row r="1118">
          <cell r="D1118" t="str">
            <v>remove 3.0E/800</v>
          </cell>
          <cell r="I1118">
            <v>-174</v>
          </cell>
        </row>
        <row r="1119">
          <cell r="D1119" t="str">
            <v>add P4 3.06E/533</v>
          </cell>
          <cell r="I1119">
            <v>139</v>
          </cell>
        </row>
        <row r="1120">
          <cell r="D1120" t="str">
            <v>less DVD-ROM</v>
          </cell>
          <cell r="I1120">
            <v>-18.75</v>
          </cell>
        </row>
        <row r="1121">
          <cell r="D1121" t="str">
            <v>add CD-ROM</v>
          </cell>
          <cell r="I1121">
            <v>11.81</v>
          </cell>
        </row>
        <row r="1122">
          <cell r="I1122">
            <v>371.65</v>
          </cell>
        </row>
        <row r="1125">
          <cell r="C1125" t="str">
            <v>8141KAF"</v>
          </cell>
          <cell r="I1125">
            <v>419.65</v>
          </cell>
        </row>
        <row r="1126">
          <cell r="C1126" t="str">
            <v>EASTHAM-C</v>
          </cell>
          <cell r="D1126" t="str">
            <v>8141KAF</v>
          </cell>
          <cell r="I1126">
            <v>419.65</v>
          </cell>
        </row>
        <row r="1127">
          <cell r="I1127">
            <v>419.65</v>
          </cell>
        </row>
        <row r="1129">
          <cell r="C1129" t="str">
            <v>8175N9A</v>
          </cell>
          <cell r="I1129">
            <v>259.51</v>
          </cell>
        </row>
        <row r="1130">
          <cell r="C1130" t="str">
            <v>CHATHAM-C</v>
          </cell>
          <cell r="D1130" t="str">
            <v>8175D7A</v>
          </cell>
          <cell r="I1130">
            <v>253.51</v>
          </cell>
        </row>
        <row r="1131">
          <cell r="D1131" t="str">
            <v>Less Cel 2.66/533</v>
          </cell>
          <cell r="I1131">
            <v>-50</v>
          </cell>
        </row>
        <row r="1132">
          <cell r="D1132" t="str">
            <v>Add Cel 2.8/533</v>
          </cell>
          <cell r="I1132">
            <v>60</v>
          </cell>
        </row>
        <row r="1133">
          <cell r="D1133" t="str">
            <v>less 128MB</v>
          </cell>
          <cell r="I1133">
            <v>-25</v>
          </cell>
        </row>
        <row r="1134">
          <cell r="D1134" t="str">
            <v>add 256MB</v>
          </cell>
          <cell r="I1134">
            <v>21</v>
          </cell>
        </row>
        <row r="1135">
          <cell r="I1135">
            <v>259.51</v>
          </cell>
        </row>
        <row r="1138">
          <cell r="C1138" t="str">
            <v>8175RUA</v>
          </cell>
          <cell r="I1138">
            <v>384.14</v>
          </cell>
        </row>
        <row r="1139">
          <cell r="C1139" t="str">
            <v>CHATHAM-C</v>
          </cell>
          <cell r="D1139" t="str">
            <v>81751BA</v>
          </cell>
          <cell r="I1139">
            <v>376.87</v>
          </cell>
        </row>
        <row r="1140">
          <cell r="D1140" t="str">
            <v>less P4 2.8E/800</v>
          </cell>
          <cell r="I1140">
            <v>-174</v>
          </cell>
        </row>
        <row r="1141">
          <cell r="D1141" t="str">
            <v>add P4 3.0E/800</v>
          </cell>
          <cell r="I1141">
            <v>174</v>
          </cell>
        </row>
        <row r="1142">
          <cell r="D1142" t="str">
            <v>change to 865G</v>
          </cell>
          <cell r="I1142">
            <v>7.27</v>
          </cell>
        </row>
        <row r="1143">
          <cell r="I1143">
            <v>384.14</v>
          </cell>
        </row>
        <row r="1145">
          <cell r="C1145" t="str">
            <v>8175KA5</v>
          </cell>
          <cell r="I1145">
            <v>248.07999999999998</v>
          </cell>
        </row>
        <row r="1146">
          <cell r="C1146" t="str">
            <v>CHATHAM-C</v>
          </cell>
          <cell r="D1146" t="str">
            <v>8175D2A</v>
          </cell>
          <cell r="I1146">
            <v>277.08</v>
          </cell>
        </row>
        <row r="1147">
          <cell r="D1147" t="str">
            <v>less Cel 2.6/400</v>
          </cell>
          <cell r="I1147">
            <v>-75</v>
          </cell>
        </row>
        <row r="1148">
          <cell r="D1148" t="str">
            <v>add Cel 2.66E/533</v>
          </cell>
          <cell r="I1148">
            <v>50</v>
          </cell>
        </row>
        <row r="1149">
          <cell r="D1149" t="str">
            <v>less 128MB</v>
          </cell>
          <cell r="I1149">
            <v>-25</v>
          </cell>
        </row>
        <row r="1150">
          <cell r="D1150" t="str">
            <v>Add 256MB</v>
          </cell>
          <cell r="I1150">
            <v>21</v>
          </cell>
        </row>
        <row r="1151">
          <cell r="I1151">
            <v>248.07999999999998</v>
          </cell>
        </row>
        <row r="1153">
          <cell r="C1153" t="str">
            <v>8123KA7</v>
          </cell>
          <cell r="I1153">
            <v>417.44</v>
          </cell>
        </row>
        <row r="1154">
          <cell r="C1154" t="str">
            <v>MILLBROOK CTO</v>
          </cell>
          <cell r="D1154" t="str">
            <v>812332A</v>
          </cell>
          <cell r="I1154">
            <v>413.59</v>
          </cell>
        </row>
        <row r="1155">
          <cell r="D1155" t="str">
            <v>Less Barbados 915GV/Enet</v>
          </cell>
          <cell r="I1155">
            <v>-62.33</v>
          </cell>
        </row>
        <row r="1156">
          <cell r="D1156" t="str">
            <v>Add Barbados 915G/Giga</v>
          </cell>
          <cell r="I1156">
            <v>73.12</v>
          </cell>
        </row>
        <row r="1157">
          <cell r="D1157" t="str">
            <v>less DVD-ROM</v>
          </cell>
          <cell r="I1157">
            <v>-18.75</v>
          </cell>
        </row>
        <row r="1158">
          <cell r="D1158" t="str">
            <v>add CD-ROM</v>
          </cell>
          <cell r="I1158">
            <v>11.81</v>
          </cell>
        </row>
        <row r="1159">
          <cell r="I1159">
            <v>417.44</v>
          </cell>
        </row>
        <row r="1161">
          <cell r="C1161" t="str">
            <v>8175LAR</v>
          </cell>
          <cell r="I1161">
            <v>366.84999999999997</v>
          </cell>
        </row>
        <row r="1162">
          <cell r="C1162" t="str">
            <v>CHATHAM-C</v>
          </cell>
          <cell r="D1162" t="str">
            <v>81751EA</v>
          </cell>
          <cell r="I1162">
            <v>363.58</v>
          </cell>
        </row>
        <row r="1163">
          <cell r="D1163" t="str">
            <v>Less P4 2.8/400</v>
          </cell>
          <cell r="I1163">
            <v>-159</v>
          </cell>
        </row>
        <row r="1164">
          <cell r="D1164" t="str">
            <v>Add P4 2.8E/533</v>
          </cell>
          <cell r="I1164">
            <v>159</v>
          </cell>
        </row>
        <row r="1165">
          <cell r="D1165" t="str">
            <v>less 128MB</v>
          </cell>
          <cell r="I1165">
            <v>-25</v>
          </cell>
        </row>
        <row r="1166">
          <cell r="D1166" t="str">
            <v>Add 256MB</v>
          </cell>
          <cell r="I1166">
            <v>21</v>
          </cell>
        </row>
        <row r="1167">
          <cell r="D1167" t="str">
            <v>change to 865G</v>
          </cell>
          <cell r="I1167">
            <v>7.27</v>
          </cell>
        </row>
        <row r="1168">
          <cell r="I1168">
            <v>366.84999999999997</v>
          </cell>
        </row>
        <row r="1170">
          <cell r="C1170" t="str">
            <v>8123LA1</v>
          </cell>
          <cell r="I1170">
            <v>359.84</v>
          </cell>
        </row>
        <row r="1171">
          <cell r="C1171" t="str">
            <v>MILLBROOK CTO</v>
          </cell>
          <cell r="D1171" t="str">
            <v>812332A</v>
          </cell>
          <cell r="I1171">
            <v>413.59</v>
          </cell>
        </row>
        <row r="1172">
          <cell r="D1172" t="str">
            <v>remove 3.0E/800</v>
          </cell>
          <cell r="I1172">
            <v>-174</v>
          </cell>
        </row>
        <row r="1173">
          <cell r="D1173" t="str">
            <v>add P4 2.93E/533</v>
          </cell>
          <cell r="I1173">
            <v>139</v>
          </cell>
        </row>
        <row r="1174">
          <cell r="D1174" t="str">
            <v>less DVD-ROM</v>
          </cell>
          <cell r="I1174">
            <v>-18.75</v>
          </cell>
        </row>
        <row r="1175">
          <cell r="I1175">
            <v>359.84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b Adloc"/>
      <sheetName val="sheet1"/>
      <sheetName val="Summary"/>
      <sheetName val="Create New Version"/>
      <sheetName val="12_13_2010_Version03"/>
      <sheetName val="12_20_2010_Version01"/>
    </sheetNames>
    <sheetDataSet>
      <sheetData sheetId="0"/>
      <sheetData sheetId="1">
        <row r="1315">
          <cell r="A1315" t="str">
            <v>Vostro_1320</v>
          </cell>
        </row>
        <row r="1316">
          <cell r="A1316" t="str">
            <v>Vostro_1520</v>
          </cell>
        </row>
        <row r="1317">
          <cell r="A1317" t="str">
            <v>Vostro_3300</v>
          </cell>
        </row>
        <row r="1318">
          <cell r="A1318" t="str">
            <v>Vostro_3400</v>
          </cell>
        </row>
        <row r="1319">
          <cell r="A1319" t="str">
            <v>Vostro_3500</v>
          </cell>
        </row>
        <row r="1320">
          <cell r="A1320" t="str">
            <v>Vostro_3700</v>
          </cell>
        </row>
        <row r="1321">
          <cell r="A1321" t="str">
            <v>Vostro_1710</v>
          </cell>
        </row>
        <row r="1322">
          <cell r="A1322" t="str">
            <v>Vostro_1720</v>
          </cell>
        </row>
        <row r="1323">
          <cell r="A1323" t="str">
            <v>Vostro_1220</v>
          </cell>
        </row>
        <row r="1324">
          <cell r="A1324" t="str">
            <v>Vostro_1014</v>
          </cell>
        </row>
        <row r="1325">
          <cell r="A1325" t="str">
            <v xml:space="preserve">Vostro_1088 </v>
          </cell>
        </row>
        <row r="1326">
          <cell r="A1326" t="str">
            <v>Vostro_1015</v>
          </cell>
        </row>
        <row r="1327">
          <cell r="A1327" t="str">
            <v>Vostro_v13</v>
          </cell>
        </row>
        <row r="1342">
          <cell r="A1342" t="str">
            <v>MY Only</v>
          </cell>
        </row>
        <row r="1343">
          <cell r="A1343" t="str">
            <v>SG Only</v>
          </cell>
        </row>
        <row r="1344">
          <cell r="A1344" t="str">
            <v>TH Only</v>
          </cell>
        </row>
        <row r="1345">
          <cell r="A1345" t="str">
            <v>MY + SG Only</v>
          </cell>
        </row>
        <row r="1346">
          <cell r="A1346" t="str">
            <v>MY + TH Only</v>
          </cell>
        </row>
        <row r="1347">
          <cell r="A1347" t="str">
            <v>SG + TH Only</v>
          </cell>
        </row>
        <row r="1348">
          <cell r="A1348" t="str">
            <v>MY + SG + TH</v>
          </cell>
        </row>
      </sheetData>
      <sheetData sheetId="2"/>
      <sheetData sheetId="3"/>
      <sheetData sheetId="4"/>
      <sheetData sheetId="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OFile"/>
      <sheetName val="AddtoPartsFile"/>
      <sheetName val="PartsFileBB"/>
      <sheetName val="Updates"/>
    </sheetNames>
    <sheetDataSet>
      <sheetData sheetId="0" refreshError="1"/>
      <sheetData sheetId="1" refreshError="1"/>
      <sheetData sheetId="2" refreshError="1"/>
      <sheetData sheetId="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s"/>
      <sheetName val="Adjusted Euca"/>
      <sheetName val="Express"/>
      <sheetName val="Distri By BP"/>
      <sheetName val="Base"/>
      <sheetName val="Adjudted"/>
      <sheetName val="IBMCA"/>
      <sheetName val="Monthl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aPad"/>
      <sheetName val="Ideacentre"/>
      <sheetName val="IdeaTablet"/>
      <sheetName val="Exrtended Warranty"/>
    </sheetNames>
    <sheetDataSet>
      <sheetData sheetId="0"/>
      <sheetData sheetId="1"/>
      <sheetData sheetId="2" refreshError="1"/>
      <sheetData sheetId="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Q Express Guidance"/>
      <sheetName val="PFV"/>
      <sheetName val="ExpressPORTFOLIO"/>
      <sheetName val="Brand Summary"/>
      <sheetName val="MAPPING"/>
      <sheetName val="Business Performance"/>
      <sheetName val="Business Case"/>
      <sheetName val="Inventory"/>
      <sheetName val="Actuals"/>
      <sheetName val="Game plan input"/>
      <sheetName val="Variables"/>
      <sheetName val="MT&amp;WTY"/>
      <sheetName val="Country PFV Values"/>
      <sheetName val="US PFV Values"/>
      <sheetName val="ADDRESSABILITY"/>
      <sheetName val="August"/>
      <sheetName val="July"/>
      <sheetName val="Warran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D4">
            <v>105</v>
          </cell>
        </row>
      </sheetData>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 fcst"/>
      <sheetName val="Sheet1"/>
      <sheetName val="Brand(L)"/>
      <sheetName val="L"/>
      <sheetName val="1dig(L)4Q"/>
      <sheetName val="1dig(N)4Q"/>
      <sheetName val="4Q_ttl(L)"/>
      <sheetName val="4Q_ttl(N)"/>
      <sheetName val="FY_ttl(L)"/>
      <sheetName val="FY_ttl(N)"/>
      <sheetName val="FY_ttl(L_JV)"/>
      <sheetName val="4QRM(NY)"/>
      <sheetName val="4QRM"/>
      <sheetName val="4QRM_f"/>
      <sheetName val="Brand(NY)"/>
      <sheetName val="1Q_ttl(L)"/>
      <sheetName val="2Q_ttl(L)"/>
      <sheetName val="3Q_ttl(L)"/>
      <sheetName val="3Q_ttl(N)"/>
      <sheetName val="FY_ttl(N_JV)"/>
      <sheetName val="1dig(L)3Q"/>
      <sheetName val="1dig(N)3Q"/>
      <sheetName val="1Q_ttl(N)"/>
      <sheetName val="2Q_ttl(N)"/>
      <sheetName val="3Q_I E(N)"/>
      <sheetName val="4Q_I E(N)"/>
      <sheetName val="LG QBR"/>
      <sheetName val="QTQ Bridge"/>
      <sheetName val="1dig(L)1Q"/>
      <sheetName val="1dig(N)1Q"/>
      <sheetName val="1Q_I E(L)"/>
      <sheetName val="1Q_I E(N)"/>
      <sheetName val="3Q_I E(L)"/>
      <sheetName val="4Q_I E(L)"/>
      <sheetName val="2Q_I E(N)"/>
      <sheetName val="2Q_I E(L)"/>
      <sheetName val="2002V"/>
      <sheetName val="1dig(L)2Q"/>
      <sheetName val="1dig(N)2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ct DashBoard"/>
      <sheetName val="Q4 Fin Chart"/>
      <sheetName val="CM Roadmap"/>
      <sheetName val="AR Analysis"/>
      <sheetName val="Oct Roadmap ASEAN"/>
      <sheetName val="Oct Roadmap Ind Sgp"/>
      <sheetName val="Oct Track Vs FC"/>
      <sheetName val="Oct Track vs Asst"/>
      <sheetName val="3Q EUS"/>
      <sheetName val="4Q EUS"/>
      <sheetName val="EUS 4Q04"/>
      <sheetName val="4Q EUS AP Track"/>
      <sheetName val="4Q TO&amp;S"/>
      <sheetName val="4Q Leads"/>
      <sheetName val="2Q Express"/>
      <sheetName val="Express Tracker"/>
      <sheetName val="4Q Express"/>
      <sheetName val="Top Deals"/>
      <sheetName val="Q4 Express Fin"/>
      <sheetName val="Demand Tracker 1"/>
      <sheetName val="Demand Tracker 2"/>
      <sheetName val="Roadmap Feb"/>
      <sheetName val="Route"/>
      <sheetName val="Inv FC"/>
    </sheetNames>
    <sheetDataSet>
      <sheetData sheetId="0" refreshError="1">
        <row r="4">
          <cell r="C4" t="str">
            <v>ASEAN / AP Weekly Operations Package</v>
          </cell>
        </row>
        <row r="6">
          <cell r="E6">
            <v>38651</v>
          </cell>
        </row>
        <row r="8">
          <cell r="E8" t="str">
            <v>Oct</v>
          </cell>
        </row>
        <row r="13">
          <cell r="B13" t="str">
            <v xml:space="preserve">Content: </v>
          </cell>
        </row>
        <row r="17">
          <cell r="D17" t="str">
            <v>Oct Dashboard</v>
          </cell>
          <cell r="F17" t="str">
            <v>x</v>
          </cell>
        </row>
        <row r="19">
          <cell r="D19" t="str">
            <v>Q4 Financials</v>
          </cell>
          <cell r="F19" t="str">
            <v>x</v>
          </cell>
        </row>
        <row r="21">
          <cell r="D21" t="str">
            <v>Current Month Roadmap</v>
          </cell>
          <cell r="F21" t="str">
            <v>x</v>
          </cell>
        </row>
        <row r="23">
          <cell r="D23" t="str">
            <v>AR</v>
          </cell>
          <cell r="F23" t="str">
            <v>x</v>
          </cell>
        </row>
        <row r="25">
          <cell r="D25" t="str">
            <v>Oct Volume Roadmap - ASEAN</v>
          </cell>
          <cell r="F25" t="str">
            <v>x</v>
          </cell>
        </row>
        <row r="27">
          <cell r="D27" t="str">
            <v>Oct Volume Roadmap - India &amp; Singapore</v>
          </cell>
          <cell r="F27" t="str">
            <v>x</v>
          </cell>
        </row>
        <row r="29">
          <cell r="D29" t="str">
            <v>Coverage Track</v>
          </cell>
          <cell r="F29" t="str">
            <v>x</v>
          </cell>
        </row>
        <row r="31">
          <cell r="D31" t="str">
            <v>EUS - O/L and Track (4Q)</v>
          </cell>
          <cell r="F31" t="str">
            <v>x</v>
          </cell>
        </row>
        <row r="32">
          <cell r="D32" t="str">
            <v xml:space="preserve"> </v>
          </cell>
        </row>
        <row r="33">
          <cell r="D33" t="str">
            <v>Options TO&amp;S</v>
          </cell>
          <cell r="F33" t="str">
            <v>x</v>
          </cell>
        </row>
        <row r="35">
          <cell r="D35" t="str">
            <v xml:space="preserve">4Q Leads </v>
          </cell>
          <cell r="F35" t="str">
            <v>x</v>
          </cell>
        </row>
        <row r="37">
          <cell r="D37" t="str">
            <v>4Q Express</v>
          </cell>
          <cell r="F37" t="str">
            <v>x</v>
          </cell>
        </row>
        <row r="39">
          <cell r="D39" t="str">
            <v>Top Deals</v>
          </cell>
          <cell r="F39" t="str">
            <v>x</v>
          </cell>
        </row>
        <row r="41">
          <cell r="D41" t="str">
            <v>Express Financials</v>
          </cell>
          <cell r="F41" t="str">
            <v>x</v>
          </cell>
        </row>
        <row r="43">
          <cell r="D43" t="str">
            <v>Demand Tracker</v>
          </cell>
          <cell r="F43" t="str">
            <v>x</v>
          </cell>
        </row>
        <row r="45">
          <cell r="C45" t="str">
            <v>Please submit PDF to teamroom 30mins prior to meeting</v>
          </cell>
        </row>
        <row r="46">
          <cell r="C46" t="str">
            <v>Please submit source files to teamroom prior to meeting</v>
          </cell>
        </row>
        <row r="48">
          <cell r="D48" t="str">
            <v xml:space="preserve">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cker"/>
      <sheetName val="SG Grid"/>
      <sheetName val="MY Grid"/>
      <sheetName val="TH Grid "/>
      <sheetName val="ID Grid"/>
      <sheetName val="PH Grid"/>
      <sheetName val="VN Grid "/>
      <sheetName val="SG"/>
      <sheetName val="MY"/>
      <sheetName val="TH"/>
      <sheetName val="ID (IDR)"/>
      <sheetName val="ID (USD)"/>
      <sheetName val="PH"/>
      <sheetName val="VN"/>
      <sheetName val="Assumptions"/>
      <sheetName val="Consumer Price Summary"/>
      <sheetName val="Batt Wty"/>
      <sheetName val="Idea cost tape"/>
      <sheetName val="Batt Cost"/>
      <sheetName val="CostTapeSumm"/>
      <sheetName val="TPP Cost perCA"/>
      <sheetName val="Summ HDD Upgrade Cost"/>
      <sheetName val="Visuals 20090513"/>
      <sheetName val="NonCru"/>
      <sheetName val="A70z Cost Tape"/>
      <sheetName val="Edge &amp; x100e"/>
      <sheetName val="X100e TPP - SMB"/>
      <sheetName val="X100e HDD"/>
      <sheetName val="ExchRate"/>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6">
          <cell r="B6" t="str">
            <v>Commercial</v>
          </cell>
        </row>
        <row r="7">
          <cell r="B7" t="str">
            <v>Consumer</v>
          </cell>
          <cell r="F7" t="str">
            <v>1/1/0</v>
          </cell>
          <cell r="H7" t="str">
            <v>ThinkPad</v>
          </cell>
        </row>
        <row r="8">
          <cell r="F8" t="str">
            <v>1/1/1 NBD</v>
          </cell>
          <cell r="H8" t="str">
            <v>ThinkCentre</v>
          </cell>
        </row>
        <row r="9">
          <cell r="F9" t="str">
            <v>1/1/1 9x5x4</v>
          </cell>
          <cell r="H9" t="str">
            <v>ThinkVision</v>
          </cell>
        </row>
        <row r="10">
          <cell r="F10" t="str">
            <v>1/1/1 24x7x4</v>
          </cell>
          <cell r="H10" t="str">
            <v>Ideapad</v>
          </cell>
        </row>
        <row r="11">
          <cell r="F11" t="str">
            <v>2/2/2</v>
          </cell>
          <cell r="H11" t="str">
            <v>S-series</v>
          </cell>
        </row>
        <row r="12">
          <cell r="F12" t="str">
            <v>2/2/0</v>
          </cell>
          <cell r="H12" t="str">
            <v>A600</v>
          </cell>
        </row>
        <row r="13">
          <cell r="F13" t="str">
            <v>3/3/0</v>
          </cell>
          <cell r="H13" t="str">
            <v>Ideacentre</v>
          </cell>
        </row>
        <row r="14">
          <cell r="F14" t="str">
            <v>3/1/1 NBD</v>
          </cell>
          <cell r="H14" t="str">
            <v>C300</v>
          </cell>
        </row>
        <row r="15">
          <cell r="F15" t="str">
            <v>3/3/3 NBD</v>
          </cell>
          <cell r="H15" t="str">
            <v>A70z</v>
          </cell>
        </row>
        <row r="16">
          <cell r="F16" t="str">
            <v>3/3/3 9x5x4</v>
          </cell>
          <cell r="H16" t="str">
            <v>X100e &amp; Edge</v>
          </cell>
        </row>
        <row r="17">
          <cell r="F17" t="str">
            <v>3/3/3 24x7x4</v>
          </cell>
          <cell r="H17" t="str">
            <v>IdeaCentre/AIO</v>
          </cell>
        </row>
        <row r="18">
          <cell r="F18" t="str">
            <v>4/4/4 NBD</v>
          </cell>
          <cell r="H18" t="str">
            <v>ThinkStation</v>
          </cell>
        </row>
        <row r="19">
          <cell r="F19" t="str">
            <v>4/4/4 9x5x4</v>
          </cell>
        </row>
        <row r="20">
          <cell r="F20" t="str">
            <v>4/4/4 24x7x4</v>
          </cell>
        </row>
        <row r="21">
          <cell r="F21" t="str">
            <v>5/5/5 NBD</v>
          </cell>
        </row>
        <row r="22">
          <cell r="F22" t="str">
            <v>5/5/5 9x5x4</v>
          </cell>
        </row>
        <row r="23">
          <cell r="F23" t="str">
            <v>1/1/0 + 1 Yr TPP</v>
          </cell>
        </row>
        <row r="24">
          <cell r="F24" t="str">
            <v>1/1/1 + 1 Yr TPP</v>
          </cell>
        </row>
        <row r="25">
          <cell r="F25" t="str">
            <v>3/3/0 + 3 Yrs TPP</v>
          </cell>
        </row>
        <row r="26">
          <cell r="F26" t="str">
            <v>3/3/0+1/1/0 TPP</v>
          </cell>
        </row>
        <row r="27">
          <cell r="F27" t="str">
            <v>3/3/3 NBD + 3 Yrs TPP</v>
          </cell>
        </row>
        <row r="28">
          <cell r="F28" t="str">
            <v>3/3/3 9x5x4 + 3 Yrs TPP</v>
          </cell>
        </row>
        <row r="29">
          <cell r="F29" t="str">
            <v>4/4/0 + 4 Yrs TPP</v>
          </cell>
        </row>
        <row r="30">
          <cell r="F30" t="str">
            <v>4/4/4 NBD + 4 Yrs TPP</v>
          </cell>
        </row>
        <row r="31">
          <cell r="F31" t="str">
            <v>4/4/4 9x5x4 + 4 Yrs TPP</v>
          </cell>
        </row>
        <row r="32">
          <cell r="F32" t="str">
            <v>1/1/0 + 1 Yr HDD</v>
          </cell>
        </row>
        <row r="33">
          <cell r="F33" t="str">
            <v>1/1/1 NBD + 1 Yr HDD</v>
          </cell>
        </row>
        <row r="34">
          <cell r="F34" t="str">
            <v>3/3/0 + 3 Yrs HDD</v>
          </cell>
        </row>
        <row r="35">
          <cell r="F35" t="str">
            <v>3/3/3 NBD + 3 Yrs HDD</v>
          </cell>
        </row>
        <row r="36">
          <cell r="F36" t="str">
            <v>3/3/0 + 3 Yrs TPP + 3 Yrs HDD</v>
          </cell>
        </row>
        <row r="37">
          <cell r="F37" t="str">
            <v>3/3/3 NBD + 3 Yrs TPP + 3 Yrs HDD</v>
          </cell>
        </row>
        <row r="38">
          <cell r="F38" t="str">
            <v>3/3/3 9x5x4 + 3 Yrs TPP + 3 Yrs HDD</v>
          </cell>
        </row>
        <row r="39">
          <cell r="F39" t="str">
            <v>3/3/3 9x5x4 + 3 Yrs HDD</v>
          </cell>
        </row>
        <row r="40">
          <cell r="F40" t="str">
            <v>3/3/3 24x7x4 + 3 Yrs HDD</v>
          </cell>
        </row>
        <row r="41">
          <cell r="F41" t="str">
            <v>4/4/4 9x5x4 + 4 Yrs HDD</v>
          </cell>
        </row>
        <row r="42">
          <cell r="F42" t="str">
            <v>5/5/5 + 5 Yrs TPP</v>
          </cell>
        </row>
        <row r="43">
          <cell r="F43" t="str">
            <v>5/5/5 9x5x4 + 5 Yrs TPP</v>
          </cell>
        </row>
        <row r="44">
          <cell r="F44" t="str">
            <v>5/5/5 24x7x4</v>
          </cell>
        </row>
        <row r="45">
          <cell r="F45" t="str">
            <v>5/5/0</v>
          </cell>
        </row>
        <row r="46">
          <cell r="F46" t="str">
            <v>4/4/4 + 4 Yr HDD</v>
          </cell>
        </row>
        <row r="47">
          <cell r="F47" t="str">
            <v>4/4/0</v>
          </cell>
        </row>
        <row r="48">
          <cell r="F48" t="str">
            <v>1 Yr Protection</v>
          </cell>
        </row>
        <row r="49">
          <cell r="F49" t="str">
            <v>2 Yr Protection</v>
          </cell>
        </row>
        <row r="50">
          <cell r="F50" t="str">
            <v>3 Yr Protection</v>
          </cell>
        </row>
        <row r="51">
          <cell r="F51" t="str">
            <v>MAS</v>
          </cell>
        </row>
        <row r="52">
          <cell r="F52" t="str">
            <v xml:space="preserve">1.5/1.5/0 </v>
          </cell>
        </row>
        <row r="53">
          <cell r="F53" t="str">
            <v>2/2/2 9x5x4</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M Table"/>
      <sheetName val="Change History"/>
      <sheetName val="NOTES"/>
      <sheetName val="Key To Terms"/>
      <sheetName val="Life Cycle"/>
      <sheetName val="BOM Table (U)"/>
      <sheetName val="BOM Table (F)"/>
      <sheetName val="BOM Table (G)"/>
      <sheetName val="SBB Table"/>
      <sheetName val="Country Matrix"/>
      <sheetName val="MT Assignment"/>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ll)FF"/>
      <sheetName val="(All)Base"/>
      <sheetName val="(All)Proc"/>
      <sheetName val="(All)Band"/>
      <sheetName val="(All)Seg"/>
      <sheetName val="(All)Chan"/>
    </sheetNames>
    <sheetDataSet>
      <sheetData sheetId="0" refreshError="1"/>
      <sheetData sheetId="1" refreshError="1"/>
      <sheetData sheetId="2" refreshError="1">
        <row r="140">
          <cell r="A140" t="str">
            <v>IDC PC Tracker</v>
          </cell>
          <cell r="O140" t="str">
            <v>( Top )</v>
          </cell>
          <cell r="P140" t="str">
            <v xml:space="preserve"> ( Contents Page )</v>
          </cell>
        </row>
        <row r="141">
          <cell r="A141" t="str">
            <v>Asia Pacific</v>
          </cell>
        </row>
        <row r="143">
          <cell r="A143" t="str">
            <v>Table II-5: Commercial Desktop Unit Shipments by Vendor - Quarterly Comparison</v>
          </cell>
        </row>
        <row r="144">
          <cell r="A144" t="str">
            <v>Units</v>
          </cell>
        </row>
        <row r="146">
          <cell r="B146" t="str">
            <v>1Q 2003</v>
          </cell>
          <cell r="C146" t="str">
            <v>% Share</v>
          </cell>
          <cell r="D146" t="str">
            <v>2Q 2003</v>
          </cell>
          <cell r="E146" t="str">
            <v>% Share</v>
          </cell>
          <cell r="F146" t="str">
            <v>3Q 2003</v>
          </cell>
          <cell r="G146" t="str">
            <v>% Share</v>
          </cell>
          <cell r="H146" t="str">
            <v>4Q 2003</v>
          </cell>
          <cell r="I146" t="str">
            <v>% Share</v>
          </cell>
          <cell r="J146" t="str">
            <v>1Q 2004</v>
          </cell>
          <cell r="K146" t="str">
            <v>% Share</v>
          </cell>
          <cell r="L146" t="str">
            <v>2Q 2004</v>
          </cell>
          <cell r="M146" t="str">
            <v>% Share</v>
          </cell>
          <cell r="N146" t="str">
            <v>3Q 2004</v>
          </cell>
          <cell r="O146" t="str">
            <v>% Share</v>
          </cell>
          <cell r="P146" t="str">
            <v>4Q 2004</v>
          </cell>
          <cell r="Q146" t="str">
            <v>% Share</v>
          </cell>
        </row>
        <row r="147">
          <cell r="A147" t="str">
            <v>Dell</v>
          </cell>
          <cell r="B147">
            <v>400085.63200000027</v>
          </cell>
          <cell r="C147">
            <v>9.4558480242493678E-2</v>
          </cell>
          <cell r="D147">
            <v>441352.64600000024</v>
          </cell>
          <cell r="E147">
            <v>0.10677010090128009</v>
          </cell>
          <cell r="F147">
            <v>477002.01</v>
          </cell>
          <cell r="G147">
            <v>9.9069438710185045E-2</v>
          </cell>
          <cell r="H147">
            <v>521166.30659999989</v>
          </cell>
          <cell r="I147">
            <v>0.10547667049307202</v>
          </cell>
          <cell r="J147">
            <v>563682.78959999932</v>
          </cell>
          <cell r="K147">
            <v>0.11394844069482864</v>
          </cell>
        </row>
        <row r="148">
          <cell r="A148" t="str">
            <v>Hewlett-Packard</v>
          </cell>
          <cell r="B148">
            <v>391686.42</v>
          </cell>
          <cell r="C148">
            <v>9.2573363411418516E-2</v>
          </cell>
          <cell r="D148">
            <v>411433.23999999947</v>
          </cell>
          <cell r="E148">
            <v>9.9532129119580495E-2</v>
          </cell>
          <cell r="F148">
            <v>432789.65000000061</v>
          </cell>
          <cell r="G148">
            <v>8.9886891053304996E-2</v>
          </cell>
          <cell r="H148">
            <v>484334.66299999948</v>
          </cell>
          <cell r="I148">
            <v>9.8022468088738171E-2</v>
          </cell>
          <cell r="J148">
            <v>519471.28199999995</v>
          </cell>
          <cell r="K148">
            <v>0.10501108719613048</v>
          </cell>
        </row>
        <row r="149">
          <cell r="A149" t="str">
            <v>Lenovo</v>
          </cell>
          <cell r="B149">
            <v>351644</v>
          </cell>
          <cell r="C149">
            <v>8.3109513481332484E-2</v>
          </cell>
          <cell r="D149">
            <v>413523</v>
          </cell>
          <cell r="E149">
            <v>0.10003767471465441</v>
          </cell>
          <cell r="F149">
            <v>572917</v>
          </cell>
          <cell r="G149">
            <v>0.11899020219542279</v>
          </cell>
          <cell r="H149">
            <v>630880</v>
          </cell>
          <cell r="I149">
            <v>0.12768116633399665</v>
          </cell>
          <cell r="J149">
            <v>416807</v>
          </cell>
          <cell r="K149">
            <v>8.4257509005007059E-2</v>
          </cell>
        </row>
        <row r="150">
          <cell r="A150" t="str">
            <v>IBM</v>
          </cell>
          <cell r="B150">
            <v>318280.44</v>
          </cell>
          <cell r="C150">
            <v>7.5224182750237262E-2</v>
          </cell>
          <cell r="D150">
            <v>343812.05</v>
          </cell>
          <cell r="E150">
            <v>8.3173506723636895E-2</v>
          </cell>
          <cell r="F150">
            <v>337204.08</v>
          </cell>
          <cell r="G150">
            <v>7.0034545423371147E-2</v>
          </cell>
          <cell r="H150">
            <v>357169.66333333333</v>
          </cell>
          <cell r="I150">
            <v>7.2286075313087936E-2</v>
          </cell>
          <cell r="J150">
            <v>373791.62796000007</v>
          </cell>
          <cell r="K150">
            <v>7.5561954235019935E-2</v>
          </cell>
        </row>
        <row r="151">
          <cell r="A151" t="str">
            <v>NEC</v>
          </cell>
          <cell r="B151">
            <v>244541.61</v>
          </cell>
          <cell r="C151">
            <v>5.7796334454851349E-2</v>
          </cell>
          <cell r="D151">
            <v>188767.95</v>
          </cell>
          <cell r="E151">
            <v>4.5665916475388674E-2</v>
          </cell>
          <cell r="F151">
            <v>224410.4</v>
          </cell>
          <cell r="G151">
            <v>4.6608215275084706E-2</v>
          </cell>
          <cell r="H151">
            <v>194296.45</v>
          </cell>
          <cell r="I151">
            <v>3.9322846421752253E-2</v>
          </cell>
          <cell r="J151">
            <v>249825.65</v>
          </cell>
          <cell r="K151">
            <v>5.0502239536660228E-2</v>
          </cell>
        </row>
        <row r="152">
          <cell r="A152" t="str">
            <v>Fujitsu</v>
          </cell>
          <cell r="B152">
            <v>225512.7</v>
          </cell>
          <cell r="C152">
            <v>5.3298935232398925E-2</v>
          </cell>
          <cell r="D152">
            <v>150997.15</v>
          </cell>
          <cell r="E152">
            <v>3.652856981241643E-2</v>
          </cell>
          <cell r="F152">
            <v>212091.91</v>
          </cell>
          <cell r="G152">
            <v>4.4049765070531009E-2</v>
          </cell>
          <cell r="H152">
            <v>155668.9</v>
          </cell>
          <cell r="I152">
            <v>3.150517802740662E-2</v>
          </cell>
          <cell r="J152">
            <v>243959.03</v>
          </cell>
          <cell r="K152">
            <v>4.931630267024735E-2</v>
          </cell>
        </row>
        <row r="153">
          <cell r="A153" t="str">
            <v>Founder</v>
          </cell>
          <cell r="B153">
            <v>166300</v>
          </cell>
          <cell r="C153">
            <v>3.930427390185981E-2</v>
          </cell>
          <cell r="D153">
            <v>190613</v>
          </cell>
          <cell r="E153">
            <v>4.6112262898035709E-2</v>
          </cell>
          <cell r="F153">
            <v>277422</v>
          </cell>
          <cell r="G153">
            <v>5.7618293528484202E-2</v>
          </cell>
          <cell r="H153">
            <v>270800</v>
          </cell>
          <cell r="I153">
            <v>5.4806080147169492E-2</v>
          </cell>
          <cell r="J153">
            <v>230180</v>
          </cell>
          <cell r="K153">
            <v>4.6530872616756737E-2</v>
          </cell>
        </row>
        <row r="154">
          <cell r="A154" t="str">
            <v>Acer</v>
          </cell>
          <cell r="B154">
            <v>110744.63599999997</v>
          </cell>
          <cell r="C154">
            <v>2.6174007856318481E-2</v>
          </cell>
          <cell r="D154">
            <v>116989.75599999996</v>
          </cell>
          <cell r="E154">
            <v>2.8301649861494488E-2</v>
          </cell>
          <cell r="F154">
            <v>132729.96160000001</v>
          </cell>
          <cell r="G154">
            <v>2.7566933723688954E-2</v>
          </cell>
          <cell r="H154">
            <v>139275.163</v>
          </cell>
          <cell r="I154">
            <v>2.8187318116278049E-2</v>
          </cell>
          <cell r="J154">
            <v>147558.18499999991</v>
          </cell>
          <cell r="K154">
            <v>2.9828877877290903E-2</v>
          </cell>
        </row>
        <row r="155">
          <cell r="A155" t="str">
            <v>Samsung</v>
          </cell>
          <cell r="B155">
            <v>104773.84</v>
          </cell>
          <cell r="C155">
            <v>2.4762836470893779E-2</v>
          </cell>
          <cell r="D155">
            <v>117673.48</v>
          </cell>
          <cell r="E155">
            <v>2.8467053379815369E-2</v>
          </cell>
          <cell r="F155">
            <v>91982.7</v>
          </cell>
          <cell r="G155">
            <v>1.9104058827859736E-2</v>
          </cell>
          <cell r="H155">
            <v>107555</v>
          </cell>
          <cell r="I155">
            <v>2.1767606906310247E-2</v>
          </cell>
          <cell r="J155">
            <v>136230.78</v>
          </cell>
          <cell r="K155">
            <v>2.7539043664355767E-2</v>
          </cell>
        </row>
        <row r="156">
          <cell r="A156" t="str">
            <v>Tongfang</v>
          </cell>
          <cell r="B156">
            <v>81895</v>
          </cell>
          <cell r="C156">
            <v>1.9355523218236977E-2</v>
          </cell>
          <cell r="D156">
            <v>137651</v>
          </cell>
          <cell r="E156">
            <v>3.3299927602931143E-2</v>
          </cell>
          <cell r="F156">
            <v>225000</v>
          </cell>
          <cell r="G156">
            <v>4.6730670400721444E-2</v>
          </cell>
          <cell r="H156">
            <v>166000</v>
          </cell>
          <cell r="I156">
            <v>3.3596046175886768E-2</v>
          </cell>
          <cell r="J156">
            <v>124500</v>
          </cell>
          <cell r="K156">
            <v>2.5167667220376284E-2</v>
          </cell>
        </row>
        <row r="157">
          <cell r="A157" t="str">
            <v>Others</v>
          </cell>
          <cell r="B157">
            <v>1835627.7506999876</v>
          </cell>
          <cell r="C157">
            <v>0.43384254897995883</v>
          </cell>
          <cell r="D157">
            <v>1620859.3786241305</v>
          </cell>
          <cell r="E157">
            <v>0.39211120851076636</v>
          </cell>
          <cell r="F157">
            <v>1831275.2859999985</v>
          </cell>
          <cell r="G157">
            <v>0.3803409857913459</v>
          </cell>
          <cell r="H157">
            <v>1913911.4752799897</v>
          </cell>
          <cell r="I157">
            <v>0.38734854397630175</v>
          </cell>
          <cell r="J157">
            <v>1940816.8516400098</v>
          </cell>
          <cell r="K157">
            <v>0.39233600528332674</v>
          </cell>
        </row>
        <row r="158">
          <cell r="A158" t="str">
            <v>Total</v>
          </cell>
          <cell r="B158">
            <v>4231092.0286999876</v>
          </cell>
          <cell r="C158">
            <v>1</v>
          </cell>
          <cell r="D158">
            <v>4133672.6506241299</v>
          </cell>
          <cell r="E158">
            <v>1</v>
          </cell>
          <cell r="F158">
            <v>4814824.9975999994</v>
          </cell>
          <cell r="G158">
            <v>1</v>
          </cell>
          <cell r="H158">
            <v>4941057.6212133225</v>
          </cell>
          <cell r="I158">
            <v>1</v>
          </cell>
          <cell r="J158">
            <v>4946823.1962000085</v>
          </cell>
          <cell r="K158">
            <v>1</v>
          </cell>
        </row>
        <row r="162">
          <cell r="A162" t="str">
            <v>Table II-6: Commercial Desktop Value of Shipments by Vendor - Quarterly Comparison</v>
          </cell>
        </row>
        <row r="163">
          <cell r="A163" t="str">
            <v>End-user Revenue (US$M)</v>
          </cell>
        </row>
        <row r="165">
          <cell r="B165" t="str">
            <v>1Q 2003</v>
          </cell>
          <cell r="C165" t="str">
            <v>% Share</v>
          </cell>
          <cell r="D165" t="str">
            <v>2Q 2003</v>
          </cell>
          <cell r="E165" t="str">
            <v>% Share</v>
          </cell>
          <cell r="F165" t="str">
            <v>3Q 2003</v>
          </cell>
          <cell r="G165" t="str">
            <v>% Share</v>
          </cell>
          <cell r="H165" t="str">
            <v>4Q 2003</v>
          </cell>
          <cell r="I165" t="str">
            <v>% Share</v>
          </cell>
          <cell r="J165" t="str">
            <v>1Q 2004</v>
          </cell>
          <cell r="K165" t="str">
            <v>% Share</v>
          </cell>
          <cell r="L165" t="str">
            <v>2Q 2004</v>
          </cell>
          <cell r="M165" t="str">
            <v>% Share</v>
          </cell>
          <cell r="N165" t="str">
            <v>3Q 2004</v>
          </cell>
          <cell r="O165" t="str">
            <v>% Share</v>
          </cell>
          <cell r="P165" t="str">
            <v>4Q 2004</v>
          </cell>
          <cell r="Q165" t="str">
            <v>% Share</v>
          </cell>
        </row>
        <row r="166">
          <cell r="A166" t="str">
            <v>Dell</v>
          </cell>
          <cell r="B166">
            <v>490.26888728064495</v>
          </cell>
          <cell r="C166">
            <v>0.12271773421608978</v>
          </cell>
          <cell r="D166">
            <v>477.24406041275097</v>
          </cell>
          <cell r="E166">
            <v>0.13047692018300958</v>
          </cell>
          <cell r="F166">
            <v>482.15385691495334</v>
          </cell>
          <cell r="G166">
            <v>0.11878913275463185</v>
          </cell>
          <cell r="H166">
            <v>549.24358440432809</v>
          </cell>
          <cell r="I166">
            <v>0.13041403567983284</v>
          </cell>
          <cell r="J166">
            <v>585.99440049133352</v>
          </cell>
          <cell r="K166">
            <v>0.13236796381080024</v>
          </cell>
        </row>
        <row r="167">
          <cell r="A167" t="str">
            <v>Hewlett-Packard</v>
          </cell>
          <cell r="B167">
            <v>395.40492629559839</v>
          </cell>
          <cell r="C167">
            <v>9.8972620763307068E-2</v>
          </cell>
          <cell r="D167">
            <v>403.30762574288752</v>
          </cell>
          <cell r="E167">
            <v>0.11026294774154485</v>
          </cell>
          <cell r="F167">
            <v>409.84366026934805</v>
          </cell>
          <cell r="G167">
            <v>0.10097393657677889</v>
          </cell>
          <cell r="H167">
            <v>470.49078176363366</v>
          </cell>
          <cell r="I167">
            <v>0.11171473521443186</v>
          </cell>
          <cell r="J167">
            <v>514.33831582216533</v>
          </cell>
          <cell r="K167">
            <v>0.11618185347534427</v>
          </cell>
        </row>
        <row r="168">
          <cell r="A168" t="str">
            <v>Fujitsu</v>
          </cell>
          <cell r="B168">
            <v>346.52931438005879</v>
          </cell>
          <cell r="C168">
            <v>8.6738712986763722E-2</v>
          </cell>
          <cell r="D168">
            <v>217.12085864794</v>
          </cell>
          <cell r="E168">
            <v>5.9360112139212017E-2</v>
          </cell>
          <cell r="F168">
            <v>313.5776849631344</v>
          </cell>
          <cell r="G168">
            <v>7.7256711138466161E-2</v>
          </cell>
          <cell r="H168">
            <v>260.1103285413655</v>
          </cell>
          <cell r="I168">
            <v>6.1761372604608927E-2</v>
          </cell>
          <cell r="J168">
            <v>402.6984626962406</v>
          </cell>
          <cell r="K168">
            <v>9.0963967389700681E-2</v>
          </cell>
        </row>
        <row r="169">
          <cell r="A169" t="str">
            <v>NEC</v>
          </cell>
          <cell r="B169">
            <v>388.48113332189843</v>
          </cell>
          <cell r="C169">
            <v>9.7239546917592345E-2</v>
          </cell>
          <cell r="D169">
            <v>287.93182420753612</v>
          </cell>
          <cell r="E169">
            <v>7.8719591843182807E-2</v>
          </cell>
          <cell r="F169">
            <v>335.48327321256801</v>
          </cell>
          <cell r="G169">
            <v>8.2653631215555287E-2</v>
          </cell>
          <cell r="H169">
            <v>319.45805978728941</v>
          </cell>
          <cell r="I169">
            <v>7.5853075011323573E-2</v>
          </cell>
          <cell r="J169">
            <v>400.00466746549256</v>
          </cell>
          <cell r="K169">
            <v>9.0355476610064572E-2</v>
          </cell>
        </row>
        <row r="170">
          <cell r="A170" t="str">
            <v>IBM</v>
          </cell>
          <cell r="B170">
            <v>327.87260371056811</v>
          </cell>
          <cell r="C170">
            <v>8.2068807715017483E-2</v>
          </cell>
          <cell r="D170">
            <v>343.70398464547822</v>
          </cell>
          <cell r="E170">
            <v>9.3967512832711278E-2</v>
          </cell>
          <cell r="F170">
            <v>341.20832682989595</v>
          </cell>
          <cell r="G170">
            <v>8.406412320773303E-2</v>
          </cell>
          <cell r="H170">
            <v>374.69967104023357</v>
          </cell>
          <cell r="I170">
            <v>8.8969808033824302E-2</v>
          </cell>
          <cell r="J170">
            <v>386.21434409595878</v>
          </cell>
          <cell r="K170">
            <v>8.7240434856786453E-2</v>
          </cell>
        </row>
        <row r="171">
          <cell r="A171" t="str">
            <v>Lenovo</v>
          </cell>
          <cell r="B171">
            <v>243.17405110198126</v>
          </cell>
          <cell r="C171">
            <v>6.0868167133559969E-2</v>
          </cell>
          <cell r="D171">
            <v>273.45324199034985</v>
          </cell>
          <cell r="E171">
            <v>7.4761196185663001E-2</v>
          </cell>
          <cell r="F171">
            <v>355.07536440168877</v>
          </cell>
          <cell r="G171">
            <v>8.7480570765716012E-2</v>
          </cell>
          <cell r="H171">
            <v>375.65233021712913</v>
          </cell>
          <cell r="I171">
            <v>8.9196010271618525E-2</v>
          </cell>
          <cell r="J171">
            <v>247.65778848009654</v>
          </cell>
          <cell r="K171">
            <v>5.5942441012251723E-2</v>
          </cell>
        </row>
        <row r="172">
          <cell r="A172" t="str">
            <v>Founder</v>
          </cell>
          <cell r="B172">
            <v>103.38990970446319</v>
          </cell>
          <cell r="C172">
            <v>2.5879218096242284E-2</v>
          </cell>
          <cell r="D172">
            <v>117.42772057297952</v>
          </cell>
          <cell r="E172">
            <v>3.2104343658509449E-2</v>
          </cell>
          <cell r="F172">
            <v>168.31851993727386</v>
          </cell>
          <cell r="G172">
            <v>4.1468943415335503E-2</v>
          </cell>
          <cell r="H172">
            <v>172.39245597104946</v>
          </cell>
          <cell r="I172">
            <v>4.0933379182435635E-2</v>
          </cell>
          <cell r="J172">
            <v>129.05379056694818</v>
          </cell>
          <cell r="K172">
            <v>2.9151451729042637E-2</v>
          </cell>
        </row>
        <row r="173">
          <cell r="A173" t="str">
            <v>Acer</v>
          </cell>
          <cell r="B173">
            <v>93.266245572087982</v>
          </cell>
          <cell r="C173">
            <v>2.3345194101408159E-2</v>
          </cell>
          <cell r="D173">
            <v>95.286533044609854</v>
          </cell>
          <cell r="E173">
            <v>2.6051017493700566E-2</v>
          </cell>
          <cell r="F173">
            <v>101.96819335913987</v>
          </cell>
          <cell r="G173">
            <v>2.5122091390477844E-2</v>
          </cell>
          <cell r="H173">
            <v>108.16415367452849</v>
          </cell>
          <cell r="I173">
            <v>2.5682819421345475E-2</v>
          </cell>
          <cell r="J173">
            <v>113.72968811358392</v>
          </cell>
          <cell r="K173">
            <v>2.5689950668146555E-2</v>
          </cell>
        </row>
        <row r="174">
          <cell r="A174" t="str">
            <v>Hitachi</v>
          </cell>
          <cell r="B174">
            <v>91.71926566963532</v>
          </cell>
          <cell r="C174">
            <v>2.2957974203446026E-2</v>
          </cell>
          <cell r="D174">
            <v>77.816113500295216</v>
          </cell>
          <cell r="E174">
            <v>2.1274663578523943E-2</v>
          </cell>
          <cell r="F174">
            <v>93.810941887177762</v>
          </cell>
          <cell r="G174">
            <v>2.3112374338298911E-2</v>
          </cell>
          <cell r="H174">
            <v>79.590898319096169</v>
          </cell>
          <cell r="I174">
            <v>1.889830040424367E-2</v>
          </cell>
          <cell r="J174">
            <v>108.72030257890327</v>
          </cell>
          <cell r="K174">
            <v>2.4558400328052885E-2</v>
          </cell>
        </row>
        <row r="175">
          <cell r="A175" t="str">
            <v>Samsung</v>
          </cell>
          <cell r="B175">
            <v>85.602817785142676</v>
          </cell>
          <cell r="C175">
            <v>2.1426984484724455E-2</v>
          </cell>
          <cell r="D175">
            <v>73.101715719013853</v>
          </cell>
          <cell r="E175">
            <v>1.9985763089144962E-2</v>
          </cell>
          <cell r="F175">
            <v>66.583131793190489</v>
          </cell>
          <cell r="G175">
            <v>1.6404208673986769E-2</v>
          </cell>
          <cell r="H175">
            <v>81.486417732943096</v>
          </cell>
          <cell r="I175">
            <v>1.9348378190290724E-2</v>
          </cell>
          <cell r="J175">
            <v>96.780538888401153</v>
          </cell>
          <cell r="K175">
            <v>2.1861374201576675E-2</v>
          </cell>
        </row>
        <row r="176">
          <cell r="A176" t="str">
            <v>Others</v>
          </cell>
          <cell r="B176">
            <v>1429.3848746793619</v>
          </cell>
          <cell r="C176">
            <v>0.3577850393818488</v>
          </cell>
          <cell r="D176">
            <v>1291.2958174312889</v>
          </cell>
          <cell r="E176">
            <v>0.35303593125479754</v>
          </cell>
          <cell r="F176">
            <v>1390.882484447407</v>
          </cell>
          <cell r="G176">
            <v>0.34267427652301968</v>
          </cell>
          <cell r="H176">
            <v>1420.248685222065</v>
          </cell>
          <cell r="I176">
            <v>0.33722808598604453</v>
          </cell>
          <cell r="J176">
            <v>1441.8184639861665</v>
          </cell>
          <cell r="K176">
            <v>0.32568668591823347</v>
          </cell>
        </row>
        <row r="177">
          <cell r="A177" t="str">
            <v>Total</v>
          </cell>
          <cell r="B177">
            <v>3995.0940295014407</v>
          </cell>
          <cell r="C177">
            <v>1</v>
          </cell>
          <cell r="D177">
            <v>3657.68949591513</v>
          </cell>
          <cell r="E177">
            <v>1</v>
          </cell>
          <cell r="F177">
            <v>4058.9054380157777</v>
          </cell>
          <cell r="G177">
            <v>1</v>
          </cell>
          <cell r="H177">
            <v>4211.5373666736614</v>
          </cell>
          <cell r="I177">
            <v>1</v>
          </cell>
          <cell r="J177">
            <v>4427.0107631852898</v>
          </cell>
          <cell r="K177">
            <v>1</v>
          </cell>
        </row>
        <row r="180">
          <cell r="A180" t="str">
            <v>IDC PC Tracker</v>
          </cell>
          <cell r="O180" t="str">
            <v>( Top )</v>
          </cell>
          <cell r="P180" t="str">
            <v xml:space="preserve"> ( Contents Page )</v>
          </cell>
        </row>
        <row r="181">
          <cell r="A181" t="str">
            <v>Asia Pacific</v>
          </cell>
        </row>
        <row r="183">
          <cell r="A183" t="str">
            <v>Table II-7: Total Desktop Unit Shipments by Vendor - Quarterly Comparison</v>
          </cell>
        </row>
        <row r="184">
          <cell r="A184" t="str">
            <v>Units</v>
          </cell>
        </row>
        <row r="186">
          <cell r="B186" t="str">
            <v>1Q 2003</v>
          </cell>
          <cell r="C186" t="str">
            <v>% Share</v>
          </cell>
          <cell r="D186" t="str">
            <v>2Q 2003</v>
          </cell>
          <cell r="E186" t="str">
            <v>% Share</v>
          </cell>
          <cell r="F186" t="str">
            <v>3Q 2003</v>
          </cell>
          <cell r="G186" t="str">
            <v>% Share</v>
          </cell>
          <cell r="H186" t="str">
            <v>4Q 2003</v>
          </cell>
          <cell r="I186" t="str">
            <v>% Share</v>
          </cell>
          <cell r="J186" t="str">
            <v>1Q 2004</v>
          </cell>
          <cell r="K186" t="str">
            <v>% Share</v>
          </cell>
          <cell r="L186" t="str">
            <v>2Q 2004</v>
          </cell>
          <cell r="M186" t="str">
            <v>% Share</v>
          </cell>
          <cell r="N186" t="str">
            <v>3Q 2004</v>
          </cell>
          <cell r="O186" t="str">
            <v>% Share</v>
          </cell>
          <cell r="P186" t="str">
            <v>4Q 2004</v>
          </cell>
          <cell r="Q186" t="str">
            <v>% Share</v>
          </cell>
        </row>
        <row r="187">
          <cell r="A187" t="str">
            <v>Lenovo</v>
          </cell>
          <cell r="B187">
            <v>623269</v>
          </cell>
          <cell r="C187">
            <v>8.9557172500787263E-2</v>
          </cell>
          <cell r="D187">
            <v>757922</v>
          </cell>
          <cell r="E187">
            <v>0.11193095187540766</v>
          </cell>
          <cell r="F187">
            <v>924934</v>
          </cell>
          <cell r="G187">
            <v>0.11992840087729002</v>
          </cell>
          <cell r="H187">
            <v>950797</v>
          </cell>
          <cell r="I187">
            <v>0.12294475601936199</v>
          </cell>
          <cell r="J187">
            <v>718325</v>
          </cell>
          <cell r="K187">
            <v>9.1397492588674717E-2</v>
          </cell>
        </row>
        <row r="188">
          <cell r="A188" t="str">
            <v>Hewlett-Packard</v>
          </cell>
          <cell r="B188">
            <v>502782</v>
          </cell>
          <cell r="C188">
            <v>7.2244463152011121E-2</v>
          </cell>
          <cell r="D188">
            <v>533205</v>
          </cell>
          <cell r="E188">
            <v>7.8744439658337856E-2</v>
          </cell>
          <cell r="F188">
            <v>588831.0000000007</v>
          </cell>
          <cell r="G188">
            <v>7.634875592958594E-2</v>
          </cell>
          <cell r="H188">
            <v>659098.99999999942</v>
          </cell>
          <cell r="I188">
            <v>8.5226147902870322E-2</v>
          </cell>
          <cell r="J188">
            <v>686835.26</v>
          </cell>
          <cell r="K188">
            <v>8.7390833655365582E-2</v>
          </cell>
        </row>
        <row r="189">
          <cell r="A189" t="str">
            <v>Dell</v>
          </cell>
          <cell r="B189">
            <v>477501</v>
          </cell>
          <cell r="C189">
            <v>6.8611850463120128E-2</v>
          </cell>
          <cell r="D189">
            <v>512910</v>
          </cell>
          <cell r="E189">
            <v>7.5747246453349223E-2</v>
          </cell>
          <cell r="F189">
            <v>554974</v>
          </cell>
          <cell r="G189">
            <v>7.195880392381851E-2</v>
          </cell>
          <cell r="H189">
            <v>611625.99999999942</v>
          </cell>
          <cell r="I189">
            <v>7.908755427825101E-2</v>
          </cell>
          <cell r="J189">
            <v>659680.99999999872</v>
          </cell>
          <cell r="K189">
            <v>8.3935808037294279E-2</v>
          </cell>
        </row>
        <row r="190">
          <cell r="A190" t="str">
            <v>IBM</v>
          </cell>
          <cell r="B190">
            <v>355161</v>
          </cell>
          <cell r="C190">
            <v>5.1032884585230621E-2</v>
          </cell>
          <cell r="D190">
            <v>370433</v>
          </cell>
          <cell r="E190">
            <v>5.4706049298031842E-2</v>
          </cell>
          <cell r="F190">
            <v>369423</v>
          </cell>
          <cell r="G190">
            <v>4.7899968686729119E-2</v>
          </cell>
          <cell r="H190">
            <v>391947.33333333331</v>
          </cell>
          <cell r="I190">
            <v>5.0681553758695298E-2</v>
          </cell>
          <cell r="J190">
            <v>410400.97599999967</v>
          </cell>
          <cell r="K190">
            <v>5.221817445076371E-2</v>
          </cell>
        </row>
        <row r="191">
          <cell r="A191" t="str">
            <v>NEC</v>
          </cell>
          <cell r="B191">
            <v>380785</v>
          </cell>
          <cell r="C191">
            <v>5.4714782751448053E-2</v>
          </cell>
          <cell r="D191">
            <v>317870</v>
          </cell>
          <cell r="E191">
            <v>4.6943473962539464E-2</v>
          </cell>
          <cell r="F191">
            <v>326013</v>
          </cell>
          <cell r="G191">
            <v>4.2271359637777346E-2</v>
          </cell>
          <cell r="H191">
            <v>321209</v>
          </cell>
          <cell r="I191">
            <v>4.1534588493888018E-2</v>
          </cell>
          <cell r="J191">
            <v>380699</v>
          </cell>
          <cell r="K191">
            <v>4.8438985182216794E-2</v>
          </cell>
        </row>
        <row r="192">
          <cell r="A192" t="str">
            <v>Fujitsu</v>
          </cell>
          <cell r="B192">
            <v>332037</v>
          </cell>
          <cell r="C192">
            <v>4.7710210014686914E-2</v>
          </cell>
          <cell r="D192">
            <v>261916</v>
          </cell>
          <cell r="E192">
            <v>3.8680111134654062E-2</v>
          </cell>
          <cell r="F192">
            <v>303750</v>
          </cell>
          <cell r="G192">
            <v>3.9384703953446239E-2</v>
          </cell>
          <cell r="H192">
            <v>247025</v>
          </cell>
          <cell r="I192">
            <v>3.1942074234229699E-2</v>
          </cell>
          <cell r="J192">
            <v>369740</v>
          </cell>
          <cell r="K192">
            <v>4.7044595287281651E-2</v>
          </cell>
        </row>
        <row r="193">
          <cell r="A193" t="str">
            <v>Founder</v>
          </cell>
          <cell r="B193">
            <v>245775</v>
          </cell>
          <cell r="C193">
            <v>3.5315271690684102E-2</v>
          </cell>
          <cell r="D193">
            <v>300737</v>
          </cell>
          <cell r="E193">
            <v>4.4413249218461105E-2</v>
          </cell>
          <cell r="F193">
            <v>398558</v>
          </cell>
          <cell r="G193">
            <v>5.1677658726839923E-2</v>
          </cell>
          <cell r="H193">
            <v>372800</v>
          </cell>
          <cell r="I193">
            <v>4.8205668553874433E-2</v>
          </cell>
          <cell r="J193">
            <v>347480</v>
          </cell>
          <cell r="K193">
            <v>4.4212300455521797E-2</v>
          </cell>
        </row>
        <row r="194">
          <cell r="A194" t="str">
            <v>Samsung</v>
          </cell>
          <cell r="B194">
            <v>192849</v>
          </cell>
          <cell r="C194">
            <v>2.7710364480833031E-2</v>
          </cell>
          <cell r="D194">
            <v>219619</v>
          </cell>
          <cell r="E194">
            <v>3.2433632642838127E-2</v>
          </cell>
          <cell r="F194">
            <v>181698</v>
          </cell>
          <cell r="G194">
            <v>2.3559249181673333E-2</v>
          </cell>
          <cell r="H194">
            <v>200277</v>
          </cell>
          <cell r="I194">
            <v>2.5897228221470787E-2</v>
          </cell>
          <cell r="J194">
            <v>261216</v>
          </cell>
          <cell r="K194">
            <v>3.3236330942182514E-2</v>
          </cell>
        </row>
        <row r="195">
          <cell r="A195" t="str">
            <v>Acer</v>
          </cell>
          <cell r="B195">
            <v>168038</v>
          </cell>
          <cell r="C195">
            <v>2.4145285827928693E-2</v>
          </cell>
          <cell r="D195">
            <v>180628</v>
          </cell>
          <cell r="E195">
            <v>2.6675388727799346E-2</v>
          </cell>
          <cell r="F195">
            <v>217692</v>
          </cell>
          <cell r="G195">
            <v>2.8226287977065414E-2</v>
          </cell>
          <cell r="H195">
            <v>212621</v>
          </cell>
          <cell r="I195">
            <v>2.7493394457063669E-2</v>
          </cell>
          <cell r="J195">
            <v>221850</v>
          </cell>
          <cell r="K195">
            <v>2.8227520594156529E-2</v>
          </cell>
        </row>
        <row r="196">
          <cell r="A196" t="str">
            <v>Tongfang</v>
          </cell>
          <cell r="B196">
            <v>132127</v>
          </cell>
          <cell r="C196">
            <v>1.8985254410233011E-2</v>
          </cell>
          <cell r="D196">
            <v>210464</v>
          </cell>
          <cell r="E196">
            <v>3.1081609790329083E-2</v>
          </cell>
          <cell r="F196">
            <v>317350</v>
          </cell>
          <cell r="G196">
            <v>4.1148101397946224E-2</v>
          </cell>
          <cell r="H196">
            <v>230500</v>
          </cell>
          <cell r="I196">
            <v>2.9805275219066677E-2</v>
          </cell>
          <cell r="J196">
            <v>203835</v>
          </cell>
          <cell r="K196">
            <v>2.5935346677078638E-2</v>
          </cell>
        </row>
        <row r="197">
          <cell r="A197" t="str">
            <v>Others</v>
          </cell>
          <cell r="B197">
            <v>3549129.7499999916</v>
          </cell>
          <cell r="C197">
            <v>0.5099724601230371</v>
          </cell>
          <cell r="D197">
            <v>3105631.249999986</v>
          </cell>
          <cell r="E197">
            <v>0.45864384723825224</v>
          </cell>
          <cell r="F197">
            <v>3529162.0000000121</v>
          </cell>
          <cell r="G197">
            <v>0.4575967097078279</v>
          </cell>
          <cell r="H197">
            <v>3535628.999999986</v>
          </cell>
          <cell r="I197">
            <v>0.45718175886122808</v>
          </cell>
          <cell r="J197">
            <v>3599289.0399999879</v>
          </cell>
          <cell r="K197">
            <v>0.45796261212946376</v>
          </cell>
        </row>
        <row r="198">
          <cell r="A198" t="str">
            <v>Total</v>
          </cell>
          <cell r="B198">
            <v>6959453.7499999916</v>
          </cell>
          <cell r="C198">
            <v>1</v>
          </cell>
          <cell r="D198">
            <v>6771335.249999986</v>
          </cell>
          <cell r="E198">
            <v>1</v>
          </cell>
          <cell r="F198">
            <v>7712385.000000013</v>
          </cell>
          <cell r="G198">
            <v>1</v>
          </cell>
          <cell r="H198">
            <v>7733530.3333333181</v>
          </cell>
          <cell r="I198">
            <v>1</v>
          </cell>
          <cell r="J198">
            <v>7859351.2759999866</v>
          </cell>
          <cell r="K198">
            <v>1</v>
          </cell>
        </row>
        <row r="202">
          <cell r="A202" t="str">
            <v>Table II-8: Total Desktop Value of Shipments by Vendor - Quarterly Comparison</v>
          </cell>
        </row>
        <row r="203">
          <cell r="A203" t="str">
            <v>End-user Revenue (US$M)</v>
          </cell>
        </row>
        <row r="205">
          <cell r="B205" t="str">
            <v>1Q 2003</v>
          </cell>
          <cell r="C205" t="str">
            <v>% Share</v>
          </cell>
          <cell r="D205" t="str">
            <v>2Q 2003</v>
          </cell>
          <cell r="E205" t="str">
            <v>% Share</v>
          </cell>
          <cell r="F205" t="str">
            <v>3Q 2003</v>
          </cell>
          <cell r="G205" t="str">
            <v>% Share</v>
          </cell>
          <cell r="H205" t="str">
            <v>4Q 2003</v>
          </cell>
          <cell r="I205" t="str">
            <v>% Share</v>
          </cell>
          <cell r="J205" t="str">
            <v>1Q 2004</v>
          </cell>
          <cell r="K205" t="str">
            <v>% Share</v>
          </cell>
          <cell r="L205" t="str">
            <v>2Q 2004</v>
          </cell>
          <cell r="M205" t="str">
            <v>% Share</v>
          </cell>
          <cell r="N205" t="str">
            <v>3Q 2004</v>
          </cell>
          <cell r="O205" t="str">
            <v>% Share</v>
          </cell>
          <cell r="P205" t="str">
            <v>4Q 2004</v>
          </cell>
          <cell r="Q205" t="str">
            <v>% Share</v>
          </cell>
        </row>
        <row r="206">
          <cell r="A206" t="str">
            <v>Dell</v>
          </cell>
          <cell r="B206">
            <v>590.04645392249404</v>
          </cell>
          <cell r="C206">
            <v>9.1479280818705391E-2</v>
          </cell>
          <cell r="D206">
            <v>563.30062625228607</v>
          </cell>
          <cell r="E206">
            <v>9.4913228237325176E-2</v>
          </cell>
          <cell r="F206">
            <v>574.77212688134296</v>
          </cell>
          <cell r="G206">
            <v>9.0036521786874824E-2</v>
          </cell>
          <cell r="H206">
            <v>662.63417576522363</v>
          </cell>
          <cell r="I206">
            <v>9.9354622169250048E-2</v>
          </cell>
          <cell r="J206">
            <v>697.4239881258793</v>
          </cell>
          <cell r="K206">
            <v>9.9869496541874769E-2</v>
          </cell>
        </row>
        <row r="207">
          <cell r="A207" t="str">
            <v>Hewlett-Packard</v>
          </cell>
          <cell r="B207">
            <v>508.78469501252346</v>
          </cell>
          <cell r="C207">
            <v>7.888066724560594E-2</v>
          </cell>
          <cell r="D207">
            <v>523.66167330219491</v>
          </cell>
          <cell r="E207">
            <v>8.8234270655702343E-2</v>
          </cell>
          <cell r="F207">
            <v>553.56494365139542</v>
          </cell>
          <cell r="G207">
            <v>8.6714473055524974E-2</v>
          </cell>
          <cell r="H207">
            <v>643.01398354944558</v>
          </cell>
          <cell r="I207">
            <v>9.6412792641312514E-2</v>
          </cell>
          <cell r="J207">
            <v>678.73656628555045</v>
          </cell>
          <cell r="K207">
            <v>9.7193501103469471E-2</v>
          </cell>
        </row>
        <row r="208">
          <cell r="A208" t="str">
            <v>Fujitsu</v>
          </cell>
          <cell r="B208">
            <v>522.82230133014889</v>
          </cell>
          <cell r="C208">
            <v>8.105702153401112E-2</v>
          </cell>
          <cell r="D208">
            <v>388.09379362545707</v>
          </cell>
          <cell r="E208">
            <v>6.5391787431397147E-2</v>
          </cell>
          <cell r="F208">
            <v>460.47624778920527</v>
          </cell>
          <cell r="G208">
            <v>7.2132376949744059E-2</v>
          </cell>
          <cell r="H208">
            <v>425.21684429035071</v>
          </cell>
          <cell r="I208">
            <v>6.3756534826596614E-2</v>
          </cell>
          <cell r="J208">
            <v>636.63070264421935</v>
          </cell>
          <cell r="K208">
            <v>9.1164039147879863E-2</v>
          </cell>
        </row>
        <row r="209">
          <cell r="A209" t="str">
            <v>NEC</v>
          </cell>
          <cell r="B209">
            <v>605.31449820433545</v>
          </cell>
          <cell r="C209">
            <v>9.3846399036476208E-2</v>
          </cell>
          <cell r="D209">
            <v>490.1425364174255</v>
          </cell>
          <cell r="E209">
            <v>8.2586470278435589E-2</v>
          </cell>
          <cell r="F209">
            <v>493.52779576444971</v>
          </cell>
          <cell r="G209">
            <v>7.7309813850711548E-2</v>
          </cell>
          <cell r="H209">
            <v>548.01888940070262</v>
          </cell>
          <cell r="I209">
            <v>8.2169335191836307E-2</v>
          </cell>
          <cell r="J209">
            <v>623.21545159072798</v>
          </cell>
          <cell r="K209">
            <v>8.9243006330675972E-2</v>
          </cell>
        </row>
        <row r="210">
          <cell r="A210" t="str">
            <v>Lenovo</v>
          </cell>
          <cell r="B210">
            <v>472.38458339631177</v>
          </cell>
          <cell r="C210">
            <v>7.323728779601256E-2</v>
          </cell>
          <cell r="D210">
            <v>539.07083531316698</v>
          </cell>
          <cell r="E210">
            <v>9.0830634378256211E-2</v>
          </cell>
          <cell r="F210">
            <v>613.66590967248158</v>
          </cell>
          <cell r="G210">
            <v>9.6129129200962699E-2</v>
          </cell>
          <cell r="H210">
            <v>606.55990779289459</v>
          </cell>
          <cell r="I210">
            <v>9.0946909570704629E-2</v>
          </cell>
          <cell r="J210">
            <v>459.63391644015303</v>
          </cell>
          <cell r="K210">
            <v>6.5818510131548602E-2</v>
          </cell>
        </row>
        <row r="211">
          <cell r="A211" t="str">
            <v>IBM</v>
          </cell>
          <cell r="B211">
            <v>364.84406572113858</v>
          </cell>
          <cell r="C211">
            <v>5.6564483222072422E-2</v>
          </cell>
          <cell r="D211">
            <v>366.72634119623098</v>
          </cell>
          <cell r="E211">
            <v>6.1791482736623E-2</v>
          </cell>
          <cell r="F211">
            <v>373.24164102607284</v>
          </cell>
          <cell r="G211">
            <v>5.8467308298946925E-2</v>
          </cell>
          <cell r="H211">
            <v>408.52566611634489</v>
          </cell>
          <cell r="I211">
            <v>6.1253878365929028E-2</v>
          </cell>
          <cell r="J211">
            <v>420.77246759026303</v>
          </cell>
          <cell r="K211">
            <v>6.0253640844566414E-2</v>
          </cell>
        </row>
        <row r="212">
          <cell r="A212" t="str">
            <v>Sony</v>
          </cell>
          <cell r="B212">
            <v>189.43068951996864</v>
          </cell>
          <cell r="C212">
            <v>2.936884566813186E-2</v>
          </cell>
          <cell r="D212">
            <v>140.8211759001602</v>
          </cell>
          <cell r="E212">
            <v>2.3727636338316919E-2</v>
          </cell>
          <cell r="F212">
            <v>182.17948467058059</v>
          </cell>
          <cell r="G212">
            <v>2.8537930726850614E-2</v>
          </cell>
          <cell r="H212">
            <v>230.8511634671321</v>
          </cell>
          <cell r="I212">
            <v>3.4613563505265288E-2</v>
          </cell>
          <cell r="J212">
            <v>213.20769791763655</v>
          </cell>
          <cell r="K212">
            <v>3.0530847536668442E-2</v>
          </cell>
        </row>
        <row r="213">
          <cell r="A213" t="str">
            <v>Samsung</v>
          </cell>
          <cell r="B213">
            <v>161.42687798216323</v>
          </cell>
          <cell r="C213">
            <v>2.5027206933366231E-2</v>
          </cell>
          <cell r="D213">
            <v>150.89434552942828</v>
          </cell>
          <cell r="E213">
            <v>2.5424913073933072E-2</v>
          </cell>
          <cell r="F213">
            <v>140.33260575562727</v>
          </cell>
          <cell r="G213">
            <v>2.1982728675591909E-2</v>
          </cell>
          <cell r="H213">
            <v>176.16102562858998</v>
          </cell>
          <cell r="I213">
            <v>2.6413385820409859E-2</v>
          </cell>
          <cell r="J213">
            <v>211.87862632475449</v>
          </cell>
          <cell r="K213">
            <v>3.0340527569031651E-2</v>
          </cell>
        </row>
        <row r="214">
          <cell r="A214" t="str">
            <v>Founder</v>
          </cell>
          <cell r="B214">
            <v>158.05057989143549</v>
          </cell>
          <cell r="C214">
            <v>2.4503754382950747E-2</v>
          </cell>
          <cell r="D214">
            <v>191.89564668154401</v>
          </cell>
          <cell r="E214">
            <v>3.2333419247926112E-2</v>
          </cell>
          <cell r="F214">
            <v>245.7805351845598</v>
          </cell>
          <cell r="G214">
            <v>3.8500865779635782E-2</v>
          </cell>
          <cell r="H214">
            <v>244.8574885404102</v>
          </cell>
          <cell r="I214">
            <v>3.6713656115230961E-2</v>
          </cell>
          <cell r="J214">
            <v>208.9380619782871</v>
          </cell>
          <cell r="K214">
            <v>2.9919445578978736E-2</v>
          </cell>
        </row>
        <row r="215">
          <cell r="A215" t="str">
            <v>Acer</v>
          </cell>
          <cell r="B215">
            <v>142.70256768217124</v>
          </cell>
          <cell r="C215">
            <v>2.2124238143904542E-2</v>
          </cell>
          <cell r="D215">
            <v>148.98052793350575</v>
          </cell>
          <cell r="E215">
            <v>2.510244475449426E-2</v>
          </cell>
          <cell r="F215">
            <v>174.40806664319294</v>
          </cell>
          <cell r="G215">
            <v>2.7320558805330401E-2</v>
          </cell>
          <cell r="H215">
            <v>172.03107833165402</v>
          </cell>
          <cell r="I215">
            <v>2.5794146173145769E-2</v>
          </cell>
          <cell r="J215">
            <v>173.9191464184866</v>
          </cell>
          <cell r="K215">
            <v>2.4904818141517463E-2</v>
          </cell>
        </row>
        <row r="216">
          <cell r="A216" t="str">
            <v>Others</v>
          </cell>
          <cell r="B216">
            <v>2734.2483572310666</v>
          </cell>
          <cell r="C216">
            <v>0.42391081521876289</v>
          </cell>
          <cell r="D216">
            <v>2431.3136355886909</v>
          </cell>
          <cell r="E216">
            <v>0.40966371286759024</v>
          </cell>
          <cell r="F216">
            <v>2571.817091001858</v>
          </cell>
          <cell r="G216">
            <v>0.40286829286982623</v>
          </cell>
          <cell r="H216">
            <v>2551.5142636933269</v>
          </cell>
          <cell r="I216">
            <v>0.38257117562031906</v>
          </cell>
          <cell r="J216">
            <v>2658.9967736215549</v>
          </cell>
          <cell r="K216">
            <v>0.38076216707378863</v>
          </cell>
        </row>
        <row r="217">
          <cell r="A217" t="str">
            <v>Total</v>
          </cell>
          <cell r="B217">
            <v>6450.055669893758</v>
          </cell>
          <cell r="C217">
            <v>1</v>
          </cell>
          <cell r="D217">
            <v>5934.9011377400902</v>
          </cell>
          <cell r="E217">
            <v>1</v>
          </cell>
          <cell r="F217">
            <v>6383.7664480407666</v>
          </cell>
          <cell r="G217">
            <v>1</v>
          </cell>
          <cell r="H217">
            <v>6669.3844865760748</v>
          </cell>
          <cell r="I217">
            <v>1</v>
          </cell>
          <cell r="J217">
            <v>6983.3533989375128</v>
          </cell>
          <cell r="K217">
            <v>1</v>
          </cell>
        </row>
      </sheetData>
      <sheetData sheetId="3" refreshError="1"/>
      <sheetData sheetId="4" refreshError="1"/>
      <sheetData sheetId="5" refreshError="1"/>
      <sheetData sheetId="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D3D POR"/>
      <sheetName val="Kod3 Table"/>
      <sheetName val="Model Table"/>
      <sheetName val="Config. Memo"/>
      <sheetName val="Change History"/>
      <sheetName val="NOTES - Key to Colors"/>
      <sheetName val="BOM Loadsheet xx-xx-xx"/>
      <sheetName val="Country Matrix"/>
      <sheetName val="CFAAS"/>
      <sheetName val="Life Cycle"/>
      <sheetName val="Shell Matrix"/>
      <sheetName val="Building Blocks"/>
      <sheetName val="Specs"/>
      <sheetName val="MTM Count"/>
      <sheetName val="MTM Naming"/>
    </sheetNames>
    <sheetDataSet>
      <sheetData sheetId="0"/>
      <sheetData sheetId="1" refreshError="1">
        <row r="6">
          <cell r="BG6">
            <v>1</v>
          </cell>
          <cell r="BH6" t="str">
            <v>8</v>
          </cell>
        </row>
        <row r="7">
          <cell r="BG7">
            <v>2</v>
          </cell>
          <cell r="BH7" t="str">
            <v>9</v>
          </cell>
        </row>
        <row r="8">
          <cell r="BG8">
            <v>3</v>
          </cell>
          <cell r="BH8" t="str">
            <v>A</v>
          </cell>
        </row>
        <row r="9">
          <cell r="BG9">
            <v>4</v>
          </cell>
          <cell r="BH9" t="str">
            <v>B</v>
          </cell>
        </row>
        <row r="10">
          <cell r="BG10">
            <v>5</v>
          </cell>
        </row>
        <row r="11">
          <cell r="BG11">
            <v>6</v>
          </cell>
        </row>
        <row r="12">
          <cell r="BG12">
            <v>7</v>
          </cell>
        </row>
        <row r="13">
          <cell r="BG13">
            <v>8</v>
          </cell>
        </row>
        <row r="14">
          <cell r="BG14">
            <v>9</v>
          </cell>
        </row>
        <row r="15">
          <cell r="BG15">
            <v>10</v>
          </cell>
        </row>
        <row r="16">
          <cell r="BG16">
            <v>11</v>
          </cell>
        </row>
        <row r="17">
          <cell r="BG17">
            <v>12</v>
          </cell>
        </row>
        <row r="18">
          <cell r="BG18">
            <v>13</v>
          </cell>
        </row>
        <row r="19">
          <cell r="BG19">
            <v>14</v>
          </cell>
        </row>
        <row r="20">
          <cell r="BG20">
            <v>15</v>
          </cell>
        </row>
        <row r="21">
          <cell r="BG21">
            <v>16</v>
          </cell>
        </row>
        <row r="22">
          <cell r="BG22">
            <v>17</v>
          </cell>
        </row>
        <row r="23">
          <cell r="BG23">
            <v>18</v>
          </cell>
        </row>
        <row r="24">
          <cell r="BG24">
            <v>19</v>
          </cell>
        </row>
        <row r="25">
          <cell r="BG25">
            <v>20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ffic Lights"/>
      <sheetName val="WW Track"/>
      <sheetName val="Charts"/>
      <sheetName val="Check"/>
      <sheetName val="Dashboard"/>
      <sheetName val="Asia_Pac"/>
      <sheetName val="Asia_Pac excluding PRC"/>
      <sheetName val="ANZ"/>
      <sheetName val="ASEAN"/>
      <sheetName val="PRC"/>
      <sheetName val="HongKong"/>
      <sheetName val="Taiwan"/>
      <sheetName val="Japan"/>
      <sheetName val="Korea"/>
      <sheetName val="WW Calc"/>
      <sheetName val="India"/>
      <sheetName val="Q105 vs Q205"/>
    </sheetNames>
    <sheetDataSet>
      <sheetData sheetId="0"/>
      <sheetData sheetId="1"/>
      <sheetData sheetId="2"/>
      <sheetData sheetId="3"/>
      <sheetData sheetId="4" refreshError="1">
        <row r="1">
          <cell r="B1">
            <v>13</v>
          </cell>
          <cell r="E1">
            <v>12</v>
          </cell>
        </row>
      </sheetData>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sheetName val="BPProfile"/>
      <sheetName val="Gold_Silver"/>
      <sheetName val="PTS_Quota"/>
      <sheetName val="Validation list"/>
      <sheetName val="Lenovo Home &amp; SMB Master MTM"/>
      <sheetName val="rowData"/>
    </sheetNames>
    <sheetDataSet>
      <sheetData sheetId="0" refreshError="1"/>
      <sheetData sheetId="1" refreshError="1"/>
      <sheetData sheetId="2" refreshError="1"/>
      <sheetData sheetId="3" refreshError="1"/>
      <sheetData sheetId="4" refreshError="1"/>
      <sheetData sheetId="5" refreshError="1">
        <row r="2">
          <cell r="H2" t="str">
            <v>T2 SMB</v>
          </cell>
        </row>
        <row r="3">
          <cell r="H3" t="str">
            <v>T2 Retail</v>
          </cell>
        </row>
      </sheetData>
      <sheetData sheetId="6" refreshError="1"/>
      <sheetData sheetId="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 2"/>
      <sheetName val="TONY"/>
      <sheetName val="Summary"/>
      <sheetName val="Sheet1"/>
      <sheetName val="CAs"/>
      <sheetName val="Geo Adjust"/>
      <sheetName val="Exclusions"/>
      <sheetName val="Amer"/>
      <sheetName val="US DT"/>
      <sheetName val="US Mob"/>
      <sheetName val="Can DT"/>
      <sheetName val="Can Mob"/>
      <sheetName val="LA DT"/>
      <sheetName val="LA Mob"/>
      <sheetName val="Braz DT"/>
      <sheetName val="Braz Mob"/>
      <sheetName val="Mex DT"/>
      <sheetName val="Mex Mob"/>
      <sheetName val="EMEA"/>
      <sheetName val="East DT"/>
      <sheetName val="East Mob"/>
      <sheetName val="Ger DT"/>
      <sheetName val="Ger Mob"/>
      <sheetName val="Fra DT"/>
      <sheetName val="Fra Mob"/>
      <sheetName val="Italy DT"/>
      <sheetName val="Italy Mob"/>
      <sheetName val="West DT"/>
      <sheetName val="West Mob"/>
      <sheetName val="UK DT"/>
      <sheetName val="UK Mob"/>
      <sheetName val="AP"/>
      <sheetName val="TWN DT"/>
      <sheetName val="TWN Mob"/>
      <sheetName val="HK DT"/>
      <sheetName val="HK Mob"/>
      <sheetName val="ANZ DT"/>
      <sheetName val="ANZ Mob"/>
      <sheetName val="India DT"/>
      <sheetName val="India Mob"/>
      <sheetName val="Sing DT"/>
      <sheetName val="Sing Mob"/>
      <sheetName val="Mal DT"/>
      <sheetName val="Mal Mob"/>
      <sheetName val="Thail DT"/>
      <sheetName val="Thail Mob"/>
      <sheetName val="Kor DT"/>
      <sheetName val="Kor Mob"/>
      <sheetName val="Japan DT"/>
      <sheetName val="Japan Mob"/>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1.0"/>
      <sheetName val="1.1Focus"/>
      <sheetName val="2.0"/>
      <sheetName val="2.1"/>
      <sheetName val="2.2"/>
      <sheetName val="2.3"/>
      <sheetName val="2.4"/>
      <sheetName val="2.5"/>
      <sheetName val="2.6"/>
      <sheetName val="3.0"/>
      <sheetName val="3.1"/>
      <sheetName val="3.2"/>
      <sheetName val="3.3"/>
      <sheetName val="3.4"/>
      <sheetName val="4.0"/>
      <sheetName val="4.1"/>
      <sheetName val="4.2"/>
      <sheetName val="4.3"/>
      <sheetName val="5.0"/>
      <sheetName val="5.1"/>
      <sheetName val="5.2"/>
      <sheetName val="5.3"/>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row r="9">
          <cell r="E9" t="str">
            <v>A/NZ</v>
          </cell>
          <cell r="J9" t="str">
            <v>Jan</v>
          </cell>
        </row>
        <row r="10">
          <cell r="E10" t="str">
            <v>ASN</v>
          </cell>
          <cell r="J10" t="str">
            <v>Feb</v>
          </cell>
        </row>
        <row r="11">
          <cell r="E11" t="str">
            <v>TWN</v>
          </cell>
          <cell r="J11" t="str">
            <v>Mar</v>
          </cell>
        </row>
        <row r="12">
          <cell r="E12" t="str">
            <v>KOR</v>
          </cell>
          <cell r="J12" t="str">
            <v>Apr</v>
          </cell>
        </row>
        <row r="13">
          <cell r="E13" t="str">
            <v>JPN</v>
          </cell>
          <cell r="J13" t="str">
            <v>May</v>
          </cell>
        </row>
        <row r="14">
          <cell r="E14" t="str">
            <v>IND</v>
          </cell>
          <cell r="J14" t="str">
            <v>Jun</v>
          </cell>
        </row>
        <row r="15">
          <cell r="E15" t="str">
            <v>AUST</v>
          </cell>
          <cell r="J15" t="str">
            <v>July</v>
          </cell>
        </row>
        <row r="16">
          <cell r="E16" t="str">
            <v>NZ</v>
          </cell>
          <cell r="J16" t="str">
            <v>Aug</v>
          </cell>
        </row>
        <row r="17">
          <cell r="E17" t="str">
            <v>SGP</v>
          </cell>
          <cell r="J17" t="str">
            <v>Sept</v>
          </cell>
        </row>
        <row r="18">
          <cell r="E18" t="str">
            <v>THL</v>
          </cell>
          <cell r="J18" t="str">
            <v>Oct</v>
          </cell>
        </row>
        <row r="19">
          <cell r="E19" t="str">
            <v>PHL</v>
          </cell>
          <cell r="J19" t="str">
            <v>Nov</v>
          </cell>
        </row>
        <row r="20">
          <cell r="E20" t="str">
            <v>MY</v>
          </cell>
          <cell r="J20" t="str">
            <v>Dec</v>
          </cell>
        </row>
        <row r="21">
          <cell r="E21" t="str">
            <v>ID</v>
          </cell>
        </row>
        <row r="22">
          <cell r="E22" t="str">
            <v>AP</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2 Sell Out Report Format"/>
      <sheetName val="Lenovo Home &amp; SMB Master MTM"/>
      <sheetName val="Validation list"/>
    </sheetNames>
    <sheetDataSet>
      <sheetData sheetId="0" refreshError="1"/>
      <sheetData sheetId="1">
        <row r="4">
          <cell r="A4">
            <v>59028346</v>
          </cell>
        </row>
        <row r="5">
          <cell r="A5">
            <v>59024412</v>
          </cell>
        </row>
        <row r="6">
          <cell r="A6">
            <v>59024143</v>
          </cell>
        </row>
        <row r="7">
          <cell r="A7">
            <v>59025248</v>
          </cell>
        </row>
        <row r="8">
          <cell r="A8">
            <v>59024492</v>
          </cell>
        </row>
        <row r="9">
          <cell r="A9">
            <v>59025053</v>
          </cell>
        </row>
        <row r="10">
          <cell r="A10">
            <v>59025056</v>
          </cell>
        </row>
        <row r="11">
          <cell r="A11">
            <v>59029305</v>
          </cell>
        </row>
        <row r="12">
          <cell r="A12">
            <v>59029311</v>
          </cell>
        </row>
        <row r="13">
          <cell r="A13">
            <v>59035474</v>
          </cell>
        </row>
        <row r="14">
          <cell r="A14">
            <v>59034998</v>
          </cell>
        </row>
        <row r="15">
          <cell r="A15">
            <v>59035009</v>
          </cell>
        </row>
        <row r="16">
          <cell r="A16">
            <v>59035648</v>
          </cell>
        </row>
        <row r="17">
          <cell r="A17">
            <v>59036128</v>
          </cell>
        </row>
        <row r="18">
          <cell r="A18">
            <v>59032277</v>
          </cell>
        </row>
        <row r="19">
          <cell r="A19">
            <v>59035666</v>
          </cell>
        </row>
        <row r="20">
          <cell r="A20">
            <v>59053462</v>
          </cell>
        </row>
        <row r="21">
          <cell r="A21">
            <v>59053463</v>
          </cell>
        </row>
        <row r="22">
          <cell r="A22">
            <v>59053464</v>
          </cell>
        </row>
        <row r="23">
          <cell r="A23">
            <v>59065748</v>
          </cell>
        </row>
        <row r="24">
          <cell r="A24">
            <v>59041875</v>
          </cell>
        </row>
        <row r="25">
          <cell r="A25">
            <v>59044597</v>
          </cell>
        </row>
        <row r="26">
          <cell r="A26">
            <v>59047249</v>
          </cell>
        </row>
        <row r="27">
          <cell r="A27">
            <v>59050306</v>
          </cell>
        </row>
        <row r="28">
          <cell r="A28">
            <v>59047372</v>
          </cell>
        </row>
        <row r="29">
          <cell r="A29" t="str">
            <v>01964DA</v>
          </cell>
        </row>
        <row r="30">
          <cell r="A30" t="str">
            <v>28764BA</v>
          </cell>
        </row>
        <row r="31">
          <cell r="A31" t="str">
            <v>28764YA</v>
          </cell>
        </row>
        <row r="32">
          <cell r="A32" t="str">
            <v>28763RA</v>
          </cell>
        </row>
        <row r="33">
          <cell r="A33" t="str">
            <v>28763QA</v>
          </cell>
        </row>
        <row r="34">
          <cell r="A34" t="str">
            <v>287653A</v>
          </cell>
        </row>
        <row r="35">
          <cell r="A35" t="str">
            <v>2876RZ7</v>
          </cell>
        </row>
        <row r="36">
          <cell r="A36" t="str">
            <v>2876RZ6</v>
          </cell>
        </row>
        <row r="37">
          <cell r="A37" t="str">
            <v>2876RZ5</v>
          </cell>
        </row>
        <row r="38">
          <cell r="A38" t="str">
            <v>28763ZA</v>
          </cell>
        </row>
        <row r="39">
          <cell r="A39" t="str">
            <v>287652A</v>
          </cell>
        </row>
        <row r="40">
          <cell r="A40" t="str">
            <v>28764ZA</v>
          </cell>
        </row>
        <row r="41">
          <cell r="A41" t="str">
            <v>2985CNA</v>
          </cell>
        </row>
        <row r="42">
          <cell r="A42" t="str">
            <v>28427RA</v>
          </cell>
        </row>
        <row r="43">
          <cell r="A43" t="str">
            <v>28427QA</v>
          </cell>
        </row>
        <row r="44">
          <cell r="A44" t="str">
            <v>284263A</v>
          </cell>
        </row>
        <row r="45">
          <cell r="A45" t="str">
            <v>0578RY5</v>
          </cell>
        </row>
        <row r="46">
          <cell r="A46" t="str">
            <v>0578RY4</v>
          </cell>
        </row>
        <row r="47">
          <cell r="A47" t="str">
            <v>01973EA</v>
          </cell>
        </row>
        <row r="48">
          <cell r="A48" t="str">
            <v>01974DA</v>
          </cell>
        </row>
        <row r="49">
          <cell r="A49" t="str">
            <v>0196RZ1</v>
          </cell>
        </row>
        <row r="50">
          <cell r="A50" t="str">
            <v>01964CA</v>
          </cell>
        </row>
        <row r="51">
          <cell r="A51" t="str">
            <v>01963RA</v>
          </cell>
        </row>
        <row r="52">
          <cell r="A52" t="str">
            <v>0196RY9</v>
          </cell>
        </row>
        <row r="53">
          <cell r="A53" t="str">
            <v>0196RY7</v>
          </cell>
        </row>
        <row r="54">
          <cell r="A54" t="str">
            <v>0196RW4</v>
          </cell>
        </row>
        <row r="55">
          <cell r="A55" t="str">
            <v>0196RW5</v>
          </cell>
        </row>
        <row r="56">
          <cell r="A56" t="str">
            <v>0196RY8</v>
          </cell>
        </row>
        <row r="57">
          <cell r="A57" t="str">
            <v>0197RZ7</v>
          </cell>
        </row>
        <row r="58">
          <cell r="A58" t="str">
            <v>0197RZ6</v>
          </cell>
        </row>
        <row r="59">
          <cell r="A59" t="str">
            <v>0197RZ4</v>
          </cell>
        </row>
        <row r="60">
          <cell r="A60" t="str">
            <v>0197RZ3</v>
          </cell>
        </row>
        <row r="61">
          <cell r="A61" t="str">
            <v>25379EA</v>
          </cell>
        </row>
        <row r="62">
          <cell r="A62" t="str">
            <v>25379FA</v>
          </cell>
        </row>
        <row r="63">
          <cell r="A63" t="str">
            <v>2537RZ2</v>
          </cell>
        </row>
        <row r="64">
          <cell r="A64" t="str">
            <v>2537RY9</v>
          </cell>
        </row>
        <row r="65">
          <cell r="A65" t="str">
            <v>6475RZ0</v>
          </cell>
        </row>
        <row r="66">
          <cell r="A66" t="str">
            <v>2768RW8</v>
          </cell>
        </row>
        <row r="67">
          <cell r="A67" t="str">
            <v>2823RZ2</v>
          </cell>
        </row>
        <row r="68">
          <cell r="A68" t="str">
            <v>7438RW9</v>
          </cell>
        </row>
        <row r="69">
          <cell r="A69" t="str">
            <v>2783RZ8</v>
          </cell>
        </row>
        <row r="70">
          <cell r="A70" t="str">
            <v>7438RY5</v>
          </cell>
        </row>
        <row r="71">
          <cell r="A71" t="str">
            <v>4062RZ4</v>
          </cell>
        </row>
        <row r="72">
          <cell r="A72" t="str">
            <v>4057RZ2</v>
          </cell>
        </row>
        <row r="73">
          <cell r="A73" t="str">
            <v>7459RY0</v>
          </cell>
        </row>
        <row r="74">
          <cell r="A74" t="str">
            <v>7259RZ0</v>
          </cell>
        </row>
        <row r="75">
          <cell r="A75" t="str">
            <v>2842RU4</v>
          </cell>
        </row>
        <row r="76">
          <cell r="A76" t="str">
            <v>2842DVA</v>
          </cell>
        </row>
        <row r="77">
          <cell r="A77" t="str">
            <v>2518GPA</v>
          </cell>
        </row>
        <row r="78">
          <cell r="A78" t="str">
            <v>2518A43</v>
          </cell>
        </row>
        <row r="79">
          <cell r="A79" t="str">
            <v>7459RZ0</v>
          </cell>
        </row>
        <row r="80">
          <cell r="A80" t="str">
            <v>3323A25</v>
          </cell>
        </row>
        <row r="81">
          <cell r="A81" t="str">
            <v>3323A26</v>
          </cell>
        </row>
        <row r="82">
          <cell r="A82" t="str">
            <v>0578E3A</v>
          </cell>
        </row>
        <row r="83">
          <cell r="A83" t="str">
            <v>0578E7A</v>
          </cell>
        </row>
        <row r="84">
          <cell r="A84" t="str">
            <v>0578K6A</v>
          </cell>
        </row>
        <row r="85">
          <cell r="A85" t="str">
            <v>0578K9A</v>
          </cell>
        </row>
        <row r="86">
          <cell r="A86" t="str">
            <v>02172CA</v>
          </cell>
        </row>
        <row r="87">
          <cell r="A87" t="str">
            <v>02172DA</v>
          </cell>
        </row>
        <row r="88">
          <cell r="A88" t="str">
            <v>03282UA</v>
          </cell>
        </row>
        <row r="89">
          <cell r="A89" t="str">
            <v>03282TA</v>
          </cell>
        </row>
        <row r="90">
          <cell r="A90" t="str">
            <v>03282WA</v>
          </cell>
        </row>
        <row r="91">
          <cell r="A91" t="str">
            <v>03282XA</v>
          </cell>
        </row>
        <row r="92">
          <cell r="A92" t="str">
            <v>2924AN2</v>
          </cell>
        </row>
        <row r="93">
          <cell r="A93" t="str">
            <v>3323E4A</v>
          </cell>
        </row>
        <row r="94">
          <cell r="A94" t="str">
            <v>3323DPA</v>
          </cell>
        </row>
        <row r="95">
          <cell r="A95" t="str">
            <v>3323DLA</v>
          </cell>
        </row>
        <row r="96">
          <cell r="A96" t="str">
            <v>3323AKA</v>
          </cell>
        </row>
        <row r="97">
          <cell r="A97" t="str">
            <v>2518MXA</v>
          </cell>
        </row>
        <row r="98">
          <cell r="A98" t="str">
            <v>25188CA</v>
          </cell>
        </row>
        <row r="99">
          <cell r="A99" t="str">
            <v>2518N5A</v>
          </cell>
        </row>
        <row r="100">
          <cell r="A100" t="str">
            <v>25188HA</v>
          </cell>
        </row>
        <row r="101">
          <cell r="A101" t="str">
            <v>7360PE3</v>
          </cell>
        </row>
        <row r="102">
          <cell r="A102" t="str">
            <v>7360PN3</v>
          </cell>
        </row>
        <row r="103">
          <cell r="A103" t="str">
            <v>7298R39</v>
          </cell>
        </row>
        <row r="104">
          <cell r="A104" t="str">
            <v>7515RS2</v>
          </cell>
        </row>
        <row r="105">
          <cell r="A105" t="str">
            <v>7515RS4</v>
          </cell>
        </row>
        <row r="106">
          <cell r="A106" t="str">
            <v>7515RP6</v>
          </cell>
        </row>
        <row r="107">
          <cell r="A107" t="str">
            <v>7515RP4</v>
          </cell>
        </row>
        <row r="108">
          <cell r="A108" t="str">
            <v>7515RP5</v>
          </cell>
        </row>
        <row r="109">
          <cell r="A109" t="str">
            <v>0841AFA</v>
          </cell>
        </row>
        <row r="110">
          <cell r="A110" t="str">
            <v>7099F6A</v>
          </cell>
        </row>
        <row r="111">
          <cell r="A111" t="str">
            <v>7099F5A</v>
          </cell>
        </row>
        <row r="112">
          <cell r="A112" t="str">
            <v>5474RZ2</v>
          </cell>
        </row>
        <row r="113">
          <cell r="A113" t="str">
            <v>0401BHA</v>
          </cell>
        </row>
        <row r="114">
          <cell r="A114" t="str">
            <v>0163D5A</v>
          </cell>
        </row>
        <row r="115">
          <cell r="A115" t="str">
            <v>0163B6A</v>
          </cell>
        </row>
        <row r="116">
          <cell r="A116" t="str">
            <v>0163D6A</v>
          </cell>
        </row>
        <row r="117">
          <cell r="A117" t="str">
            <v>7539A3A</v>
          </cell>
        </row>
        <row r="118">
          <cell r="A118" t="str">
            <v>5536RJ8</v>
          </cell>
        </row>
        <row r="119">
          <cell r="A119">
            <v>59029596</v>
          </cell>
        </row>
        <row r="120">
          <cell r="A120">
            <v>59028977</v>
          </cell>
        </row>
        <row r="121">
          <cell r="A121">
            <v>59029199</v>
          </cell>
        </row>
        <row r="122">
          <cell r="A122">
            <v>59038850</v>
          </cell>
        </row>
        <row r="123">
          <cell r="A123">
            <v>59034787</v>
          </cell>
        </row>
        <row r="124">
          <cell r="A124">
            <v>59035458</v>
          </cell>
        </row>
        <row r="125">
          <cell r="A125">
            <v>59036372</v>
          </cell>
        </row>
        <row r="126">
          <cell r="A126">
            <v>59036369</v>
          </cell>
        </row>
        <row r="127">
          <cell r="A127">
            <v>59038711</v>
          </cell>
        </row>
        <row r="128">
          <cell r="A128">
            <v>59026371</v>
          </cell>
        </row>
        <row r="129">
          <cell r="A129">
            <v>59035456</v>
          </cell>
        </row>
        <row r="130">
          <cell r="A130">
            <v>59033325</v>
          </cell>
        </row>
        <row r="131">
          <cell r="A131">
            <v>59020224</v>
          </cell>
        </row>
        <row r="132">
          <cell r="A132">
            <v>59020363</v>
          </cell>
        </row>
        <row r="133">
          <cell r="A133">
            <v>59019787</v>
          </cell>
        </row>
        <row r="134">
          <cell r="A134">
            <v>59020392</v>
          </cell>
        </row>
        <row r="135">
          <cell r="A135">
            <v>59020362</v>
          </cell>
        </row>
        <row r="136">
          <cell r="A136">
            <v>59021662</v>
          </cell>
        </row>
        <row r="137">
          <cell r="A137">
            <v>59024964</v>
          </cell>
        </row>
        <row r="138">
          <cell r="A138">
            <v>59024965</v>
          </cell>
        </row>
        <row r="139">
          <cell r="A139">
            <v>59035438</v>
          </cell>
        </row>
        <row r="140">
          <cell r="A140">
            <v>59034926</v>
          </cell>
        </row>
        <row r="141">
          <cell r="A141">
            <v>59035559</v>
          </cell>
        </row>
        <row r="142">
          <cell r="A142">
            <v>59025385</v>
          </cell>
        </row>
        <row r="143">
          <cell r="A143">
            <v>59026685</v>
          </cell>
        </row>
        <row r="144">
          <cell r="A144">
            <v>59020210</v>
          </cell>
        </row>
        <row r="145">
          <cell r="A145">
            <v>59027241</v>
          </cell>
        </row>
        <row r="146">
          <cell r="A146">
            <v>59023387</v>
          </cell>
        </row>
        <row r="147">
          <cell r="A147">
            <v>59025030</v>
          </cell>
        </row>
        <row r="148">
          <cell r="A148">
            <v>59015369</v>
          </cell>
        </row>
        <row r="149">
          <cell r="A149">
            <v>59013890</v>
          </cell>
        </row>
        <row r="150">
          <cell r="A150">
            <v>59055778</v>
          </cell>
        </row>
        <row r="151">
          <cell r="A151">
            <v>59059352</v>
          </cell>
        </row>
        <row r="152">
          <cell r="A152">
            <v>59055588</v>
          </cell>
        </row>
        <row r="153">
          <cell r="A153">
            <v>59055607</v>
          </cell>
        </row>
        <row r="154">
          <cell r="A154">
            <v>59055802</v>
          </cell>
        </row>
        <row r="155">
          <cell r="A155">
            <v>59055803</v>
          </cell>
        </row>
        <row r="156">
          <cell r="A156">
            <v>59047808</v>
          </cell>
        </row>
        <row r="157">
          <cell r="A157">
            <v>59052832</v>
          </cell>
        </row>
        <row r="158">
          <cell r="A158">
            <v>59053048</v>
          </cell>
        </row>
        <row r="159">
          <cell r="A159">
            <v>59051998</v>
          </cell>
        </row>
        <row r="160">
          <cell r="A160">
            <v>59052104</v>
          </cell>
        </row>
        <row r="161">
          <cell r="A161">
            <v>59052107</v>
          </cell>
        </row>
        <row r="162">
          <cell r="A162">
            <v>59052746</v>
          </cell>
        </row>
        <row r="163">
          <cell r="A163">
            <v>59052798</v>
          </cell>
        </row>
        <row r="164">
          <cell r="A164">
            <v>59053629</v>
          </cell>
        </row>
        <row r="165">
          <cell r="A165">
            <v>59052754</v>
          </cell>
        </row>
        <row r="166">
          <cell r="A166">
            <v>59028451</v>
          </cell>
        </row>
        <row r="167">
          <cell r="A167">
            <v>59029516</v>
          </cell>
        </row>
        <row r="168">
          <cell r="A168">
            <v>59029687</v>
          </cell>
        </row>
        <row r="169">
          <cell r="A169">
            <v>59061646</v>
          </cell>
        </row>
        <row r="170">
          <cell r="A170">
            <v>57088495</v>
          </cell>
        </row>
        <row r="171">
          <cell r="A171">
            <v>57096892</v>
          </cell>
        </row>
        <row r="172">
          <cell r="A172">
            <v>57128805</v>
          </cell>
        </row>
        <row r="173">
          <cell r="A173">
            <v>57115269</v>
          </cell>
        </row>
        <row r="174">
          <cell r="A174">
            <v>57113169</v>
          </cell>
        </row>
        <row r="175">
          <cell r="A175">
            <v>57114892</v>
          </cell>
        </row>
        <row r="176">
          <cell r="A176">
            <v>57119365</v>
          </cell>
        </row>
        <row r="177">
          <cell r="A177">
            <v>57118916</v>
          </cell>
        </row>
        <row r="178">
          <cell r="A178">
            <v>57125985</v>
          </cell>
        </row>
        <row r="179">
          <cell r="A179">
            <v>57128766</v>
          </cell>
        </row>
        <row r="180">
          <cell r="A180">
            <v>57110793</v>
          </cell>
        </row>
        <row r="181">
          <cell r="A181">
            <v>57110795</v>
          </cell>
        </row>
        <row r="182">
          <cell r="A182">
            <v>57109424</v>
          </cell>
        </row>
        <row r="183">
          <cell r="A183">
            <v>57103495</v>
          </cell>
        </row>
        <row r="184">
          <cell r="A184">
            <v>57103496</v>
          </cell>
        </row>
        <row r="185">
          <cell r="A185" t="str">
            <v>New MTM1</v>
          </cell>
        </row>
        <row r="186">
          <cell r="A186" t="str">
            <v>New MTM2</v>
          </cell>
        </row>
        <row r="187">
          <cell r="A187" t="str">
            <v>New MTM3</v>
          </cell>
        </row>
        <row r="188">
          <cell r="A188" t="str">
            <v>New MTM4</v>
          </cell>
        </row>
        <row r="189">
          <cell r="A189" t="str">
            <v>New MTM5</v>
          </cell>
        </row>
      </sheetData>
      <sheetData sheetId="2"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51p campaign plan "/>
      <sheetName val="期間total view"/>
      <sheetName val="PFV 0831"/>
      <sheetName val="PFV 0811"/>
      <sheetName val="PFV 0713"/>
      <sheetName val="A51p campaign plan"/>
      <sheetName val="Notes"/>
      <sheetName val="構成一覧"/>
      <sheetName val="A51p MAP"/>
      <sheetName val="A51p kit table"/>
      <sheetName val="2Q04 W MODEL"/>
      <sheetName val="Sheet2 (2)"/>
      <sheetName val="Sheet1"/>
      <sheetName val="Sheet2"/>
      <sheetName val="Sheet3"/>
      <sheetName val="0728-0810"/>
      <sheetName val="0811-0824"/>
      <sheetName val="0825-0907"/>
      <sheetName val="0908-0921"/>
      <sheetName val="0922-10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76">
          <cell r="K76" t="str">
            <v>512MB+80GB-S+Combo</v>
          </cell>
          <cell r="L76" t="str">
            <v>512MB+160GB-S+DVD super multi+Microsoft(R) Office Personal Edition 2003</v>
          </cell>
          <cell r="M76" t="str">
            <v>512MB+160GB-S+DVD super multi+17型液晶( L170: 6734AC9)</v>
          </cell>
          <cell r="N76" t="str">
            <v>512MBX2+DVI-D Connect+160GB-S+DVD super multi+18型液晶 (L180p : 9180HB9)</v>
          </cell>
          <cell r="O76" t="str">
            <v>512MBX2+DVI-D Connect+160GB-S+DVD super multi+20型液晶 (L200p : 6736HC9)</v>
          </cell>
          <cell r="P76" t="str">
            <v>512MB+160GB-S+DVD super multi</v>
          </cell>
          <cell r="Q76" t="str">
            <v>512MB+DVI-D Connect+160GB-S+DVD super multi</v>
          </cell>
          <cell r="R76" t="str">
            <v>512MB+Radeon X600pro+160GB-S+DVD super multi</v>
          </cell>
          <cell r="S76" t="str">
            <v>512MBX2+160GB-S+DVD super multi+Microsoft(R) Office Personal Edition 2003</v>
          </cell>
          <cell r="T76" t="str">
            <v>512MBX2+DVI-D Connect+160GB-S+DVD super multi</v>
          </cell>
          <cell r="U76" t="str">
            <v>512MBX2+Radeon X600pro+160GB-S+DVD super multi</v>
          </cell>
          <cell r="V76" t="str">
            <v>1GBX2+160GB-S+DVD super multi</v>
          </cell>
          <cell r="W76" t="str">
            <v>1GBX2+DVI-D Connect+160GB-S+DVD super multi</v>
          </cell>
          <cell r="X76" t="str">
            <v>1GBX2+Radeon X600pro+160GB-S+DVD super multi+Microsoft(R) Office Personal Edition 2003</v>
          </cell>
          <cell r="Y76" t="str">
            <v>512MB+160GB-S+DVD super multi+17型液晶( L170: 6734AC9)</v>
          </cell>
          <cell r="Z76" t="str">
            <v>512MB+DVI-D Connect+160GB-S+DVD super multi+17型液晶( L170: 6734AC9)</v>
          </cell>
          <cell r="AA76" t="str">
            <v>512MB+Radeon X600pro+160GB-S+DVD super multi+17型液晶( L170: 6734AC9)</v>
          </cell>
          <cell r="AB76" t="str">
            <v>512MBX2+160GB-S+DVD super multi+Microsoft(R) Office Personal Edition 2003+17型液晶( L170: 6734AC9)</v>
          </cell>
          <cell r="AC76" t="str">
            <v>512MBX2+DVI-D Connect+160GB-S+DVD super multi+17型液晶( L170: 6734AC9)</v>
          </cell>
          <cell r="AD76" t="str">
            <v>512MBX2+Radeon X600pro+160GB-S+DVD super multi+17型液晶( L170: 6734AC9)</v>
          </cell>
          <cell r="AE76" t="str">
            <v>1GBX2+160GB-S+DVD super multi+17型液晶( L170: 6734AC9)</v>
          </cell>
          <cell r="AF76" t="str">
            <v>1GBX2+DVI-D Connect+160GB-S+DVD super multi+17型液晶( L170: 6734AC9)</v>
          </cell>
          <cell r="AG76" t="str">
            <v>1GBX2+Radeon X600pro+160GB-S+DVD super multi+Microsoft(R) Office Personal Edition 2003+17型液晶( L170: 6734AC9)</v>
          </cell>
          <cell r="AH76" t="str">
            <v>512MB+160GB-S+DVD super multi+18型液晶 (L180p : 9180HB9)</v>
          </cell>
          <cell r="AI76" t="str">
            <v>512MB+DVI-D Connect+160GB-S+DVD super multi+18型液晶 (L180p : 9180HB9)</v>
          </cell>
          <cell r="AJ76" t="str">
            <v>512MB+Radeon X600pro+160GB-S+DVD super multi+18型液晶 (L180p : 9180HB9)</v>
          </cell>
          <cell r="AK76" t="str">
            <v>512MBX2+160GB-S+DVD super multi+Microsoft(R) Office Personal Edition 2003+18型液晶 (L180p : 9180HB9)</v>
          </cell>
          <cell r="AL76" t="str">
            <v>512MBX2+DVI-D Connect+160GB-S+DVD super multi+18型液晶 (L180p : 9180HB9)</v>
          </cell>
          <cell r="AM76" t="str">
            <v>512MBX2+Radeon X600pro+160GB-S+DVD super multi+18型液晶 (L180p : 9180HB9)</v>
          </cell>
          <cell r="AN76" t="str">
            <v>1GBX2+160GB-S+DVD super multi+18型液晶 (L180p : 9180HB9)</v>
          </cell>
          <cell r="AO76" t="str">
            <v>1GBX2+DVI-D Connect+160GB-S+DVD super multi+18型液晶 (L180p : 9180HB9)</v>
          </cell>
          <cell r="AP76" t="str">
            <v>1GBX2+Radeon X600pro+160GB-S+DVD super multi+Microsoft(R) Office Personal Edition 2003+18型液晶 (L180p : 9180HB9)</v>
          </cell>
          <cell r="AQ76" t="str">
            <v>512MB+160GB-S+DVD super multi+20型液晶 (L200p : 6736HC9)</v>
          </cell>
          <cell r="AR76" t="str">
            <v>512MB+DVI-D Connect+160GB-S+DVD super multi+20型液晶 (L200p : 6736HC9)</v>
          </cell>
          <cell r="AS76" t="str">
            <v>512MB+Radeon X600pro+160GB-S+DVD super multi+20型液晶 (L200p : 6736HC9)</v>
          </cell>
          <cell r="AT76" t="str">
            <v>512MBX2+160GB-S+DVD super multi+Microsoft(R) Office Personal Edition 2003+20型液晶 (L200p : 6736HC9)</v>
          </cell>
          <cell r="AU76" t="str">
            <v>512MBX2+DVI-D Connect+160GB-S+DVD super multi+20型液晶 (L200p : 6736HC9)</v>
          </cell>
          <cell r="AV76" t="str">
            <v>512MBX2+Radeon X600pro+160GB-S+DVD super multi+20型液晶 (L200p : 6736HC9)</v>
          </cell>
          <cell r="AW76" t="str">
            <v>1GBX2+160GB-S+DVD super multi+20型液晶 (L200p : 6736HC9)</v>
          </cell>
          <cell r="AX76" t="str">
            <v>1GBX2+DVI-D Connect+160GB-S+DVD super multi+20型液晶 (L200p : 6736HC9)</v>
          </cell>
          <cell r="AY76" t="str">
            <v>1GBX2+Radeon X600pro+160GB-S+DVD super multi+Microsoft(R) Office Personal Edition 2003+20型液晶 (L200p : 6736HC9)</v>
          </cell>
          <cell r="AZ76" t="str">
            <v>512MBX2+160GB-S+DVD super multi</v>
          </cell>
          <cell r="BA76" t="str">
            <v>512MBX2+Radeon X600pro+160GB-S+DVD super multi</v>
          </cell>
          <cell r="BB76" t="str">
            <v>1GBX2+DVI-D Connect+160GB-S+DVD super multi+17型液晶( L170: 6734AC9)</v>
          </cell>
          <cell r="BC76" t="str">
            <v>1GBX2+Radeon X600pro+160GB-S+DVD super multi+20型液晶 (L200p : 6736HC9)</v>
          </cell>
          <cell r="BD76" t="str">
            <v>1GBX2+Radeon X600pro+160GB-S+DVD super multi+Microsoft(R) Office Personal Edition 2003+18型液晶 (L180p : 9180HB9)X2</v>
          </cell>
          <cell r="BE76" t="str">
            <v>512MBX2+160GB-S+DVD super multi</v>
          </cell>
          <cell r="BF76" t="str">
            <v>512MBX2+160GB-S+DVD super multi+17型液晶( L170: 6734AC9)</v>
          </cell>
          <cell r="BG76" t="str">
            <v>1GBX2+Radeon X600pro+160GB-S+DVD super multi</v>
          </cell>
          <cell r="BH76" t="str">
            <v>1GBX2+Radeon X600pro+160GB-S+DVD super multi+20型液晶 (L200p : 6736HC9)</v>
          </cell>
          <cell r="BI76" t="str">
            <v>512MB+160GB-S+DVD super multi</v>
          </cell>
          <cell r="BJ76" t="str">
            <v>512MB+160GB-S+DVD super multi+17型液晶( L170: 6734AC9)</v>
          </cell>
          <cell r="BK76" t="str">
            <v>512MBX2+160GB-S+DVD super multi</v>
          </cell>
          <cell r="BL76" t="str">
            <v>512MBX2+160GB-S+DVD super multi+17型液晶( L170: 6734AC9)</v>
          </cell>
          <cell r="BM76" t="str">
            <v>512MBX2+DVI-D Connect+160GB-S+DVD super multi</v>
          </cell>
          <cell r="BN76" t="str">
            <v>512MBX2+DVI-D Connect+160GB-S+DVD super multi+Microsoft(R) Office Personal Edition 2003</v>
          </cell>
          <cell r="BO76" t="str">
            <v>512MBX2+DVI-D Connect+160GB-S+DVD super multi+18型液晶 (L180p : 9180HB9)</v>
          </cell>
          <cell r="BP76" t="str">
            <v>512MBX2+DVI-D Connect+160GB-S+DVD super multi+Microsoft(R) Office Personal Edition 2003+18型液晶 (L180p : 9180HB9)</v>
          </cell>
          <cell r="BQ76" t="str">
            <v>512MBX2+DVI-D Connect+160GB-S+DVD super multi+20型液晶 (L200p : 6736HC9)</v>
          </cell>
          <cell r="BR76" t="str">
            <v>1GBX2+DVI-D Connect+160GB-S+DVD super multi</v>
          </cell>
          <cell r="BS76" t="str">
            <v>1GBX2+DVI-D Connect+160GB-S+DVD super multi+18型液晶 (L180p : 9180HB9)</v>
          </cell>
          <cell r="BT76" t="str">
            <v>1GBX2+DVI-D Connect+160GB-S+DVD super multi+20型液晶 (L200p : 6736HC9)</v>
          </cell>
          <cell r="BU76" t="str">
            <v>512MBX2+Radeon X600pro+160GB-S+DVD super multi</v>
          </cell>
          <cell r="BV76" t="str">
            <v>512MBX2+Radeon X600pro+160GB-S+DVD super multi+Microsoft(R) Office Personal Edition 2003</v>
          </cell>
          <cell r="BW76" t="str">
            <v>512MBX2+Radeon X600pro+160GB-S+DVD super multi+18型液晶 (L180p : 9180HB9)</v>
          </cell>
          <cell r="BX76" t="str">
            <v>512MBX2+Radeon X600pro+160GB-S+DVD super multi+Microsoft(R) Office Personal Edition 2003+18型液晶 (L180p : 9180HB9)</v>
          </cell>
          <cell r="BY76" t="str">
            <v>512MBX2+Radeon X600pro+160GB-S+DVD super multi+20型液晶 (L200p : 6736HC9)</v>
          </cell>
          <cell r="BZ76" t="str">
            <v>1GBX2+Radeon X600pro+160GB-S+DVD super multi</v>
          </cell>
          <cell r="CA76" t="str">
            <v>1GBX2+Radeon X600pro+160GB-S+DVD super multi+18型液晶 (L180p : 9180HB9)</v>
          </cell>
          <cell r="CB76" t="str">
            <v>1GBX2+Radeon X600pro+160GB-S+DVD super multi+20型液晶 (L200p : 6736HC9)</v>
          </cell>
          <cell r="CC76" t="str">
            <v>512MBX2+Radeon X600pro+160GB-S+DVD super multi</v>
          </cell>
          <cell r="CD76" t="str">
            <v>512MBX2+Radeon X600pro+160GB-S+DVD super multi+20型液晶 (L200p : 6736HC9)</v>
          </cell>
          <cell r="CE76" t="str">
            <v>1GBX2+Radeon X600pro+160GB-S+DVD super multi</v>
          </cell>
          <cell r="CF76" t="str">
            <v>1GBX2+Radeon X600pro+160GB-S+DVD super multi+20型液晶 (L200p : 6736HC9)</v>
          </cell>
          <cell r="CG76" t="str">
            <v>+</v>
          </cell>
          <cell r="CH76" t="str">
            <v>+</v>
          </cell>
          <cell r="CI76" t="str">
            <v>+</v>
          </cell>
          <cell r="CJ76" t="str">
            <v>+</v>
          </cell>
          <cell r="CK76" t="str">
            <v>+</v>
          </cell>
          <cell r="CL76" t="str">
            <v>+</v>
          </cell>
          <cell r="CM76" t="str">
            <v>+</v>
          </cell>
          <cell r="CN76" t="str">
            <v>+</v>
          </cell>
          <cell r="CO76" t="str">
            <v>+</v>
          </cell>
          <cell r="CP76" t="str">
            <v>+</v>
          </cell>
          <cell r="CQ76" t="str">
            <v>+</v>
          </cell>
          <cell r="CR76" t="str">
            <v>+</v>
          </cell>
          <cell r="CS76" t="str">
            <v>+</v>
          </cell>
          <cell r="CT76" t="str">
            <v>+</v>
          </cell>
          <cell r="CU76" t="str">
            <v>+</v>
          </cell>
          <cell r="CV76" t="str">
            <v>+</v>
          </cell>
          <cell r="CW76" t="str">
            <v>+</v>
          </cell>
          <cell r="CX76" t="str">
            <v>+</v>
          </cell>
          <cell r="CY76" t="str">
            <v>+</v>
          </cell>
          <cell r="CZ76" t="str">
            <v>+</v>
          </cell>
          <cell r="DA76" t="str">
            <v>+</v>
          </cell>
          <cell r="DB76" t="str">
            <v>+</v>
          </cell>
          <cell r="DC76" t="str">
            <v>+</v>
          </cell>
          <cell r="DD76" t="str">
            <v>+</v>
          </cell>
          <cell r="DE76" t="str">
            <v>+</v>
          </cell>
          <cell r="DF76" t="str">
            <v>+</v>
          </cell>
          <cell r="DG76" t="str">
            <v>+</v>
          </cell>
          <cell r="DH76" t="str">
            <v>+</v>
          </cell>
          <cell r="DI76" t="str">
            <v>+</v>
          </cell>
          <cell r="DJ76" t="str">
            <v>+</v>
          </cell>
          <cell r="DK76" t="str">
            <v>+</v>
          </cell>
          <cell r="DL76" t="str">
            <v>+</v>
          </cell>
          <cell r="DM76" t="str">
            <v>+</v>
          </cell>
          <cell r="DN76" t="str">
            <v>+</v>
          </cell>
          <cell r="DO76" t="str">
            <v>+</v>
          </cell>
          <cell r="DP76" t="str">
            <v>+</v>
          </cell>
          <cell r="DQ76" t="str">
            <v>+</v>
          </cell>
          <cell r="DR76" t="str">
            <v>+</v>
          </cell>
          <cell r="DS76" t="str">
            <v>+</v>
          </cell>
          <cell r="DT76" t="str">
            <v>+</v>
          </cell>
          <cell r="DU76" t="str">
            <v>+</v>
          </cell>
          <cell r="DV76" t="str">
            <v>+</v>
          </cell>
          <cell r="DW76" t="str">
            <v>+</v>
          </cell>
          <cell r="DX76" t="str">
            <v>+</v>
          </cell>
          <cell r="DY76" t="str">
            <v>+</v>
          </cell>
          <cell r="DZ76" t="str">
            <v>+</v>
          </cell>
          <cell r="EA76" t="str">
            <v>+</v>
          </cell>
          <cell r="EB76" t="str">
            <v>+</v>
          </cell>
          <cell r="EC76" t="str">
            <v>+</v>
          </cell>
          <cell r="ED76" t="str">
            <v>+</v>
          </cell>
          <cell r="EE76" t="str">
            <v>+</v>
          </cell>
          <cell r="EF76" t="str">
            <v>+</v>
          </cell>
          <cell r="EG76" t="str">
            <v>+</v>
          </cell>
          <cell r="EH76" t="str">
            <v>+</v>
          </cell>
          <cell r="EI76" t="str">
            <v>+</v>
          </cell>
        </row>
        <row r="77">
          <cell r="K77" t="str">
            <v>ThinkCentre A51p: Microsoft Windows XP Home Edition+8423CAJ(Intel Pentium 4 Processor 530)+</v>
          </cell>
          <cell r="L77" t="str">
            <v>ThinkCentre A51p: Microsoft Windows XP Home Edition+8423CAJ(Intel Pentium 4 Processor 530)+</v>
          </cell>
          <cell r="M77" t="str">
            <v>ThinkCentre A51p: Microsoft Windows XP Home Edition+8423CAJ(Intel Pentium 4 Processor 530)+</v>
          </cell>
          <cell r="N77" t="str">
            <v>ThinkCentre A51p: Microsoft Windows XP Home Edition+8423CAJ(Intel Pentium 4 Processor 530)+</v>
          </cell>
          <cell r="O77" t="str">
            <v>ThinkCentre A51p: Microsoft Windows XP Home Edition+8423CAJ(Intel Pentium 4 Processor 530)+</v>
          </cell>
          <cell r="P77" t="str">
            <v>ThinkCentre A51p: Microsoft Windows XP Professional+8423CCJ(Intel Pentium 4 Processor 550)+</v>
          </cell>
          <cell r="Q77" t="str">
            <v>ThinkCentre A51p: Microsoft Windows XP Professional+8423CCJ(Intel Pentium 4 Processor 550)+</v>
          </cell>
          <cell r="R77" t="str">
            <v>ThinkCentre A51p: Microsoft Windows XP Professional+8423CCJ(Intel Pentium 4 Processor 550)+</v>
          </cell>
          <cell r="S77" t="str">
            <v>ThinkCentre A51p: Microsoft Windows XP Professional+8423CCJ(Intel Pentium 4 Processor 550)+</v>
          </cell>
          <cell r="T77" t="str">
            <v>ThinkCentre A51p: Microsoft Windows XP Professional+8423CCJ(Intel Pentium 4 Processor 550)+</v>
          </cell>
          <cell r="U77" t="str">
            <v>ThinkCentre A51p: Microsoft Windows XP Professional+8423CCJ(Intel Pentium 4 Processor 550)+</v>
          </cell>
          <cell r="V77" t="str">
            <v>ThinkCentre A51p: Microsoft Windows XP Professional+8423CCJ(Intel Pentium 4 Processor 550)+</v>
          </cell>
          <cell r="W77" t="str">
            <v>ThinkCentre A51p: Microsoft Windows XP Professional+8423CCJ(Intel Pentium 4 Processor 550)+</v>
          </cell>
          <cell r="X77" t="str">
            <v>ThinkCentre A51p: Microsoft Windows XP Professional+8423CCJ(Intel Pentium 4 Processor 550)+</v>
          </cell>
          <cell r="Y77" t="str">
            <v>ThinkCentre A51p: Microsoft Windows XP Professional+8423CCJ(Intel Pentium 4 Processor 550)+</v>
          </cell>
          <cell r="Z77" t="str">
            <v>ThinkCentre A51p: Microsoft Windows XP Professional+8423CCJ(Intel Pentium 4 Processor 550)+</v>
          </cell>
          <cell r="AA77" t="str">
            <v>ThinkCentre A51p: Microsoft Windows XP Professional+8423CCJ(Intel Pentium 4 Processor 550)+</v>
          </cell>
          <cell r="AB77" t="str">
            <v>ThinkCentre A51p: Microsoft Windows XP Professional+8423CCJ(Intel Pentium 4 Processor 550)+</v>
          </cell>
          <cell r="AC77" t="str">
            <v>ThinkCentre A51p: Microsoft Windows XP Professional+8423CCJ(Intel Pentium 4 Processor 550)+</v>
          </cell>
          <cell r="AD77" t="str">
            <v>ThinkCentre A51p: Microsoft Windows XP Professional+8423CCJ(Intel Pentium 4 Processor 550)+</v>
          </cell>
          <cell r="AE77" t="str">
            <v>ThinkCentre A51p: Microsoft Windows XP Professional+8423CCJ(Intel Pentium 4 Processor 550)+</v>
          </cell>
          <cell r="AF77" t="str">
            <v>ThinkCentre A51p: Microsoft Windows XP Professional+8423CCJ(Intel Pentium 4 Processor 550)+</v>
          </cell>
          <cell r="AG77" t="str">
            <v>ThinkCentre A51p: Microsoft Windows XP Professional+8423CCJ(Intel Pentium 4 Processor 550)+</v>
          </cell>
          <cell r="AH77" t="str">
            <v>ThinkCentre A51p: Microsoft Windows XP Professional+8423CCJ(Intel Pentium 4 Processor 550)+</v>
          </cell>
          <cell r="AI77" t="str">
            <v>ThinkCentre A51p: Microsoft Windows XP Professional+8423CCJ(Intel Pentium 4 Processor 550)+</v>
          </cell>
          <cell r="AJ77" t="str">
            <v>ThinkCentre A51p: Microsoft Windows XP Professional+8423CCJ(Intel Pentium 4 Processor 550)+</v>
          </cell>
          <cell r="AK77" t="str">
            <v>ThinkCentre A51p: Microsoft Windows XP Professional+8423CCJ(Intel Pentium 4 Processor 550)+</v>
          </cell>
          <cell r="AL77" t="str">
            <v>ThinkCentre A51p: Microsoft Windows XP Professional+8423CCJ(Intel Pentium 4 Processor 550)+</v>
          </cell>
          <cell r="AM77" t="str">
            <v>ThinkCentre A51p: Microsoft Windows XP Professional+8423CCJ(Intel Pentium 4 Processor 550)+</v>
          </cell>
          <cell r="AN77" t="str">
            <v>ThinkCentre A51p: Microsoft Windows XP Professional+8423CCJ(Intel Pentium 4 Processor 550)+</v>
          </cell>
          <cell r="AO77" t="str">
            <v>ThinkCentre A51p: Microsoft Windows XP Professional+8423CCJ(Intel Pentium 4 Processor 550)+</v>
          </cell>
          <cell r="AP77" t="str">
            <v>ThinkCentre A51p: Microsoft Windows XP Professional+8423CCJ(Intel Pentium 4 Processor 550)+</v>
          </cell>
          <cell r="AQ77" t="str">
            <v>ThinkCentre A51p: Microsoft Windows XP Professional+8423CCJ(Intel Pentium 4 Processor 550)+</v>
          </cell>
          <cell r="AR77" t="str">
            <v>ThinkCentre A51p: Microsoft Windows XP Professional+8423CCJ(Intel Pentium 4 Processor 550)+</v>
          </cell>
          <cell r="AS77" t="str">
            <v>ThinkCentre A51p: Microsoft Windows XP Professional+8423CCJ(Intel Pentium 4 Processor 550)+</v>
          </cell>
          <cell r="AT77" t="str">
            <v>ThinkCentre A51p: Microsoft Windows XP Professional+8423CCJ(Intel Pentium 4 Processor 550)+</v>
          </cell>
          <cell r="AU77" t="str">
            <v>ThinkCentre A51p: Microsoft Windows XP Professional+8423CCJ(Intel Pentium 4 Processor 550)+</v>
          </cell>
          <cell r="AV77" t="str">
            <v>ThinkCentre A51p: Microsoft Windows XP Professional+8423CCJ(Intel Pentium 4 Processor 550)+</v>
          </cell>
          <cell r="AW77" t="str">
            <v>ThinkCentre A51p: Microsoft Windows XP Professional+8423CCJ(Intel Pentium 4 Processor 550)+</v>
          </cell>
          <cell r="AX77" t="str">
            <v>ThinkCentre A51p: Microsoft Windows XP Professional+8423CCJ(Intel Pentium 4 Processor 550)+</v>
          </cell>
          <cell r="AY77" t="str">
            <v>ThinkCentre A51p: Microsoft Windows XP Professional+8423CCJ(Intel Pentium 4 Processor 550)+</v>
          </cell>
          <cell r="AZ77" t="str">
            <v>ThinkCentre A51p: Microsoft Windows XP Professional+8423CDJ(Intel Pentium 4 Processor 560)+</v>
          </cell>
          <cell r="BA77" t="str">
            <v>ThinkCentre A51p: Microsoft Windows XP Professional+8423CDJ(Intel Pentium 4 Processor 560)+</v>
          </cell>
          <cell r="BB77" t="str">
            <v>ThinkCentre A51p: Microsoft Windows XP Professional+8423CDJ(Intel Pentium 4 Processor 560)+</v>
          </cell>
          <cell r="BC77" t="str">
            <v>ThinkCentre A51p: Microsoft Windows XP Professional+8423CDJ(Intel Pentium 4 Processor 560)+</v>
          </cell>
          <cell r="BD77" t="str">
            <v>ThinkCentre A51p: Microsoft Windows XP Professional+8423CDJ(Intel Pentium 4 Processor 560)+</v>
          </cell>
          <cell r="BE77" t="str">
            <v>ThinkCentre A51p: Microsoft Windows XP Professional+8423CAJ(Intel Pentium 4 Processor 530)+</v>
          </cell>
          <cell r="BF77" t="str">
            <v>ThinkCentre A51p: Microsoft Windows XP Professional+8423CAJ(Intel Pentium 4 Processor 530)+</v>
          </cell>
          <cell r="BG77" t="str">
            <v>ThinkCentre A51p: Microsoft Windows XP Professional+8423CCJ(Intel Pentium 4 Processor 550)+</v>
          </cell>
          <cell r="BH77" t="str">
            <v>ThinkCentre A51p: Microsoft Windows XP Professional+8423CCJ(Intel Pentium 4 Processor 550)+</v>
          </cell>
          <cell r="BI77" t="str">
            <v>ThinkCentre A51p: Microsoft Windows XP Home Edition+8423CAJ(Intel Pentium 4 Processor 530)+</v>
          </cell>
          <cell r="BJ77" t="str">
            <v>ThinkCentre A51p: Microsoft Windows XP Home Edition+8423CAJ(Intel Pentium 4 Processor 530)+</v>
          </cell>
          <cell r="BK77" t="str">
            <v>ThinkCentre A51p: Microsoft Windows XP Home Edition+8423CAJ(Intel Pentium 4 Processor 530)+</v>
          </cell>
          <cell r="BL77" t="str">
            <v>ThinkCentre A51p: Microsoft Windows XP Home Edition+8423CAJ(Intel Pentium 4 Processor 530)+</v>
          </cell>
          <cell r="BM77" t="str">
            <v>ThinkCentre A51p: Microsoft Windows XP Professional+8423CCJ(Intel Pentium 4 Processor 550)+</v>
          </cell>
          <cell r="BN77" t="str">
            <v>ThinkCentre A51p: Microsoft Windows XP Professional+8423CCJ(Intel Pentium 4 Processor 550)+</v>
          </cell>
          <cell r="BO77" t="str">
            <v>ThinkCentre A51p: Microsoft Windows XP Professional+8423CCJ(Intel Pentium 4 Processor 550)+</v>
          </cell>
          <cell r="BP77" t="str">
            <v>ThinkCentre A51p: Microsoft Windows XP Professional+8423CCJ(Intel Pentium 4 Processor 550)+</v>
          </cell>
          <cell r="BQ77" t="str">
            <v>ThinkCentre A51p: Microsoft Windows XP Professional+8423CCJ(Intel Pentium 4 Processor 550)+</v>
          </cell>
          <cell r="BR77" t="str">
            <v>ThinkCentre A51p: Microsoft Windows XP Professional+8423CCJ(Intel Pentium 4 Processor 550)+</v>
          </cell>
          <cell r="BS77" t="str">
            <v>ThinkCentre A51p: Microsoft Windows XP Professional+8423CCJ(Intel Pentium 4 Processor 550)+</v>
          </cell>
          <cell r="BT77" t="str">
            <v>ThinkCentre A51p: Microsoft Windows XP Professional+8423CCJ(Intel Pentium 4 Processor 550)+</v>
          </cell>
          <cell r="BU77" t="str">
            <v>ThinkCentre A51p: Microsoft Windows XP Professional+8423CCJ(Intel Pentium 4 Processor 550)+</v>
          </cell>
          <cell r="BV77" t="str">
            <v>ThinkCentre A51p: Microsoft Windows XP Professional+8423CCJ(Intel Pentium 4 Processor 550)+</v>
          </cell>
          <cell r="BW77" t="str">
            <v>ThinkCentre A51p: Microsoft Windows XP Professional+8423CCJ(Intel Pentium 4 Processor 550)+</v>
          </cell>
          <cell r="BX77" t="str">
            <v>ThinkCentre A51p: Microsoft Windows XP Professional+8423CCJ(Intel Pentium 4 Processor 550)+</v>
          </cell>
          <cell r="BY77" t="str">
            <v>ThinkCentre A51p: Microsoft Windows XP Professional+8423CCJ(Intel Pentium 4 Processor 550)+</v>
          </cell>
          <cell r="BZ77" t="str">
            <v>ThinkCentre A51p: Microsoft Windows XP Professional+8423CCJ(Intel Pentium 4 Processor 550)+</v>
          </cell>
          <cell r="CA77" t="str">
            <v>ThinkCentre A51p: Microsoft Windows XP Professional+8423CCJ(Intel Pentium 4 Processor 550)+</v>
          </cell>
          <cell r="CB77" t="str">
            <v>ThinkCentre A51p: Microsoft Windows XP Professional+8423CCJ(Intel Pentium 4 Processor 550)+</v>
          </cell>
          <cell r="CC77" t="str">
            <v>ThinkCentre A51p: Microsoft Windows XP Professional+8423CDJ(Intel Pentium 4 Processor 560)+</v>
          </cell>
          <cell r="CD77" t="str">
            <v>ThinkCentre A51p: Microsoft Windows XP Professional+8423CDJ(Intel Pentium 4 Processor 560)+</v>
          </cell>
          <cell r="CE77" t="str">
            <v>ThinkCentre A51p: Microsoft Windows XP Professional+8423CDJ(Intel Pentium 4 Processor 560)+</v>
          </cell>
          <cell r="CF77" t="str">
            <v>ThinkCentre A51p: Microsoft Windows XP Professional+8423CDJ(Intel Pentium 4 Processor 560)+</v>
          </cell>
          <cell r="CG77"/>
          <cell r="CH77"/>
          <cell r="CI77"/>
          <cell r="CJ77"/>
          <cell r="CK77"/>
          <cell r="CL77"/>
          <cell r="CM77"/>
          <cell r="CN77"/>
          <cell r="CO77"/>
          <cell r="CP77"/>
          <cell r="CQ77"/>
          <cell r="CR77"/>
          <cell r="CS77"/>
          <cell r="CT77"/>
          <cell r="CU77"/>
          <cell r="CV77"/>
          <cell r="CW77"/>
          <cell r="CX77"/>
          <cell r="CY77"/>
          <cell r="CZ77"/>
          <cell r="DA77"/>
          <cell r="DB77"/>
          <cell r="DC77"/>
          <cell r="DD77"/>
          <cell r="DE77"/>
          <cell r="DF77"/>
          <cell r="DG77"/>
          <cell r="DH77"/>
          <cell r="DI77"/>
          <cell r="DJ77"/>
          <cell r="DK77"/>
          <cell r="DL77"/>
          <cell r="DM77"/>
          <cell r="DN77"/>
          <cell r="DO77"/>
          <cell r="DP77"/>
          <cell r="DQ77"/>
          <cell r="DR77"/>
          <cell r="DS77"/>
          <cell r="DT77"/>
          <cell r="DU77"/>
          <cell r="DV77"/>
          <cell r="DW77"/>
          <cell r="DX77"/>
          <cell r="DY77"/>
          <cell r="DZ77"/>
          <cell r="EA77"/>
          <cell r="EB77"/>
          <cell r="EC77"/>
          <cell r="ED77"/>
          <cell r="EE77"/>
          <cell r="EF77"/>
          <cell r="EG77"/>
          <cell r="EH77"/>
          <cell r="EI77"/>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DASH_BOARD"/>
      <sheetName val="Q3 Fin Chart"/>
      <sheetName val="Q4_Fin_Chart"/>
      <sheetName val="MTM_SUMMARY"/>
      <sheetName val="IBM_INTERNAL"/>
      <sheetName val="Oct05 Roadmap"/>
      <sheetName val="CQ Roadmap"/>
      <sheetName val="Volume_Roadmap"/>
      <sheetName val="AR"/>
      <sheetName val="Sep Track vs FC"/>
      <sheetName val="Sep Track Vs Assmt"/>
      <sheetName val="TO&amp;S_DATA"/>
      <sheetName val="EUS 3Q05"/>
      <sheetName val="Leads_progress"/>
      <sheetName val="TOP_DEAL_OCT05"/>
      <sheetName val="India Key Customers Update"/>
      <sheetName val="Channel_Inventory"/>
      <sheetName val="Q3_EXPRESS_TRACKER"/>
      <sheetName val="Q4 Express Fin"/>
      <sheetName val="Demand Tracker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 History"/>
      <sheetName val="Master POR"/>
      <sheetName val="Plan Exit POR "/>
      <sheetName val="Model Assignment K6"/>
      <sheetName val="NewBOM"/>
      <sheetName val="Messages"/>
      <sheetName val="BOM History"/>
      <sheetName val="BOM Ver 1.1"/>
      <sheetName val="BOM Ver 1.0"/>
      <sheetName val="Country Matrix"/>
      <sheetName val="CFAAS"/>
      <sheetName val="Life Cycle "/>
      <sheetName val="Nomenclature"/>
      <sheetName val="Specs"/>
      <sheetName val="Building Blocks"/>
      <sheetName val="MTM Naming"/>
    </sheetNames>
    <sheetDataSet>
      <sheetData sheetId="0" refreshError="1"/>
      <sheetData sheetId="1" refreshError="1"/>
      <sheetData sheetId="2" refreshError="1">
        <row r="1">
          <cell r="B1" t="str">
            <v>Kodiak 6 POR      2.04.05</v>
          </cell>
          <cell r="AC1" t="str">
            <v>Net MTM Count =</v>
          </cell>
          <cell r="AI1">
            <v>78</v>
          </cell>
        </row>
        <row r="2">
          <cell r="B2" t="str">
            <v>Models</v>
          </cell>
          <cell r="P2" t="str">
            <v>Country Coverage and Country Config Specifics</v>
          </cell>
          <cell r="AI2" t="str">
            <v>Base Configuration</v>
          </cell>
          <cell r="BJ2" t="str">
            <v>Model INFO</v>
          </cell>
        </row>
        <row r="3">
          <cell r="P3" t="str">
            <v>Americas</v>
          </cell>
          <cell r="W3" t="str">
            <v>EMEA</v>
          </cell>
          <cell r="X3" t="str">
            <v xml:space="preserve">                                                                                         AP</v>
          </cell>
          <cell r="AA3" t="str">
            <v>AP</v>
          </cell>
        </row>
        <row r="4">
          <cell r="P4" t="str">
            <v>GAV</v>
          </cell>
          <cell r="Q4" t="str">
            <v>GAV</v>
          </cell>
          <cell r="R4" t="str">
            <v>GAV</v>
          </cell>
          <cell r="S4" t="str">
            <v>GAV</v>
          </cell>
          <cell r="T4" t="str">
            <v>GAV</v>
          </cell>
          <cell r="U4" t="str">
            <v>GAV</v>
          </cell>
          <cell r="V4" t="str">
            <v>GAV</v>
          </cell>
          <cell r="W4" t="str">
            <v>GAV</v>
          </cell>
          <cell r="X4" t="str">
            <v>GAV</v>
          </cell>
          <cell r="Y4" t="str">
            <v>GAV</v>
          </cell>
          <cell r="Z4" t="str">
            <v xml:space="preserve"> MT</v>
          </cell>
          <cell r="AA4" t="str">
            <v>GAV</v>
          </cell>
          <cell r="AB4" t="str">
            <v>GAV</v>
          </cell>
          <cell r="AC4" t="str">
            <v xml:space="preserve"> MT</v>
          </cell>
          <cell r="AD4" t="str">
            <v xml:space="preserve"> MT</v>
          </cell>
          <cell r="AE4" t="str">
            <v xml:space="preserve"> MT</v>
          </cell>
          <cell r="AF4" t="str">
            <v>GAV</v>
          </cell>
          <cell r="AG4" t="str">
            <v>GAV</v>
          </cell>
        </row>
        <row r="5">
          <cell r="B5" t="str">
            <v xml:space="preserve">        MT</v>
          </cell>
          <cell r="C5" t="str">
            <v xml:space="preserve">        Model #</v>
          </cell>
          <cell r="D5" t="str">
            <v xml:space="preserve">        RFA Number</v>
          </cell>
          <cell r="H5" t="str">
            <v xml:space="preserve">      Open Bay Odyssey</v>
          </cell>
          <cell r="I5" t="str">
            <v xml:space="preserve">    Global Models Plus (3 Yr On Site)</v>
          </cell>
          <cell r="J5" t="str">
            <v xml:space="preserve">      Global</v>
          </cell>
          <cell r="K5" t="str">
            <v xml:space="preserve">      Workhorse</v>
          </cell>
          <cell r="L5" t="str">
            <v xml:space="preserve">       Retail</v>
          </cell>
          <cell r="M5" t="str">
            <v xml:space="preserve">      Topseller / Express</v>
          </cell>
          <cell r="N5" t="str">
            <v xml:space="preserve">       Special Bid / Singapore</v>
          </cell>
          <cell r="P5" t="str">
            <v xml:space="preserve">      US</v>
          </cell>
          <cell r="Q5" t="str">
            <v xml:space="preserve">      Canada</v>
          </cell>
          <cell r="R5" t="str">
            <v xml:space="preserve">      Canadian Fr.</v>
          </cell>
          <cell r="S5" t="str">
            <v xml:space="preserve">      LA US English</v>
          </cell>
          <cell r="T5" t="str">
            <v xml:space="preserve">      Brazil</v>
          </cell>
          <cell r="U5" t="str">
            <v xml:space="preserve">      Latin America</v>
          </cell>
          <cell r="V5" t="str">
            <v xml:space="preserve">      Argentina</v>
          </cell>
          <cell r="W5" t="str">
            <v xml:space="preserve">      EMEA</v>
          </cell>
          <cell r="X5" t="str">
            <v xml:space="preserve">      ANZ</v>
          </cell>
          <cell r="Y5" t="str">
            <v xml:space="preserve">      Asean</v>
          </cell>
          <cell r="Z5" t="str">
            <v xml:space="preserve">      India</v>
          </cell>
          <cell r="AA5" t="str">
            <v xml:space="preserve">      Hong Kong</v>
          </cell>
          <cell r="AB5" t="str">
            <v xml:space="preserve">      Hong Kong</v>
          </cell>
          <cell r="AC5" t="str">
            <v xml:space="preserve">      China</v>
          </cell>
          <cell r="AD5" t="str">
            <v xml:space="preserve">        Japan Eng   </v>
          </cell>
          <cell r="AE5" t="str">
            <v xml:space="preserve">       Japan</v>
          </cell>
          <cell r="AF5" t="str">
            <v xml:space="preserve">        Korea</v>
          </cell>
          <cell r="AG5" t="str">
            <v xml:space="preserve">       Taiwan</v>
          </cell>
          <cell r="AI5" t="str">
            <v>TFT Display</v>
          </cell>
          <cell r="AJ5" t="str">
            <v xml:space="preserve">        Graphics</v>
          </cell>
          <cell r="AK5" t="str">
            <v xml:space="preserve">        Ethernet LOM</v>
          </cell>
          <cell r="AL5" t="str">
            <v xml:space="preserve">        IEEE 1394</v>
          </cell>
          <cell r="AM5" t="str">
            <v xml:space="preserve">        Secure Chip</v>
          </cell>
          <cell r="AN5" t="str">
            <v xml:space="preserve">        UltraNav</v>
          </cell>
          <cell r="AO5" t="str">
            <v xml:space="preserve">        Peak Shift (Effective Japan Only)</v>
          </cell>
          <cell r="AP5" t="str">
            <v xml:space="preserve">        UltraConnect Antenna</v>
          </cell>
          <cell r="AQ5" t="str">
            <v>Bluetooth Antenna</v>
          </cell>
          <cell r="AR5" t="str">
            <v xml:space="preserve">          CDC  Socket</v>
          </cell>
          <cell r="AS5" t="str">
            <v>Processor</v>
          </cell>
          <cell r="AT5" t="str">
            <v xml:space="preserve">  HDD</v>
          </cell>
          <cell r="AU5" t="str">
            <v xml:space="preserve">  Optical</v>
          </cell>
          <cell r="AV5" t="str">
            <v xml:space="preserve">  Memory</v>
          </cell>
          <cell r="AW5" t="str">
            <v xml:space="preserve">  MiniPCI Slot (Wireless)</v>
          </cell>
          <cell r="AX5" t="str">
            <v xml:space="preserve">  OS Preload</v>
          </cell>
          <cell r="AY5" t="str">
            <v xml:space="preserve">          Office XP preload</v>
          </cell>
          <cell r="AZ5" t="str">
            <v xml:space="preserve">        VST Education Software</v>
          </cell>
          <cell r="BA5" t="str">
            <v xml:space="preserve">        Battery (Lithium Ion)</v>
          </cell>
          <cell r="BB5" t="str">
            <v xml:space="preserve">        Battery Life (TBD)</v>
          </cell>
          <cell r="BC5" t="str">
            <v xml:space="preserve">        Weight (TBD)</v>
          </cell>
          <cell r="BD5" t="str">
            <v xml:space="preserve">         Warranty</v>
          </cell>
          <cell r="BE5" t="str">
            <v xml:space="preserve">        Planar Number</v>
          </cell>
          <cell r="BF5" t="str">
            <v xml:space="preserve">        Shell Number</v>
          </cell>
          <cell r="BG5" t="str">
            <v>RECYCLE LABEL (JAPAN)</v>
          </cell>
          <cell r="BH5" t="str">
            <v>Lat Order Date</v>
          </cell>
          <cell r="BJ5" t="str">
            <v>MT</v>
          </cell>
          <cell r="BK5" t="str">
            <v xml:space="preserve">  Model #</v>
          </cell>
          <cell r="BL5" t="str">
            <v>Model Count MTM</v>
          </cell>
        </row>
        <row r="6">
          <cell r="B6" t="str">
            <v>Kodiak 6 = R51e</v>
          </cell>
          <cell r="H6" t="str">
            <v>OB</v>
          </cell>
          <cell r="I6" t="str">
            <v>GMP</v>
          </cell>
          <cell r="J6" t="str">
            <v>G</v>
          </cell>
          <cell r="K6" t="str">
            <v>WH</v>
          </cell>
          <cell r="L6" t="str">
            <v>N-1</v>
          </cell>
          <cell r="M6" t="str">
            <v>TS</v>
          </cell>
          <cell r="N6" t="str">
            <v>SB</v>
          </cell>
          <cell r="P6" t="str">
            <v>U</v>
          </cell>
          <cell r="Q6" t="str">
            <v>U</v>
          </cell>
          <cell r="R6" t="str">
            <v>F</v>
          </cell>
          <cell r="S6" t="str">
            <v>L</v>
          </cell>
          <cell r="T6" t="str">
            <v>P</v>
          </cell>
          <cell r="U6" t="str">
            <v>S</v>
          </cell>
          <cell r="V6" t="str">
            <v>Y</v>
          </cell>
          <cell r="W6" t="str">
            <v>G</v>
          </cell>
          <cell r="X6" t="str">
            <v>M</v>
          </cell>
          <cell r="Y6" t="str">
            <v>A</v>
          </cell>
          <cell r="Z6" t="str">
            <v>Q</v>
          </cell>
          <cell r="AA6" t="str">
            <v>B</v>
          </cell>
          <cell r="AB6" t="str">
            <v>H</v>
          </cell>
          <cell r="AC6" t="str">
            <v>C</v>
          </cell>
          <cell r="AD6" t="str">
            <v>E</v>
          </cell>
          <cell r="AE6" t="str">
            <v>J</v>
          </cell>
          <cell r="AF6" t="str">
            <v>K</v>
          </cell>
          <cell r="AG6" t="str">
            <v>V</v>
          </cell>
          <cell r="AI6">
            <v>1</v>
          </cell>
          <cell r="AJ6">
            <v>2</v>
          </cell>
          <cell r="AK6">
            <v>3</v>
          </cell>
          <cell r="AL6">
            <v>4</v>
          </cell>
          <cell r="AM6">
            <v>5</v>
          </cell>
          <cell r="AO6">
            <v>9</v>
          </cell>
          <cell r="AP6">
            <v>8</v>
          </cell>
          <cell r="AQ6">
            <v>6</v>
          </cell>
          <cell r="AR6">
            <v>10</v>
          </cell>
          <cell r="AU6" t="str">
            <v xml:space="preserve"> </v>
          </cell>
          <cell r="BA6" t="str">
            <v xml:space="preserve">       </v>
          </cell>
          <cell r="BJ6" t="str">
            <v xml:space="preserve"> </v>
          </cell>
          <cell r="BK6" t="str">
            <v xml:space="preserve"> </v>
          </cell>
          <cell r="BL6" t="str">
            <v xml:space="preserve"> </v>
          </cell>
        </row>
        <row r="7">
          <cell r="B7" t="str">
            <v>1 Year Depot Warranty EMEA TS</v>
          </cell>
        </row>
        <row r="8">
          <cell r="B8">
            <v>1843</v>
          </cell>
          <cell r="D8" t="str">
            <v>NA</v>
          </cell>
          <cell r="M8" t="str">
            <v>TS</v>
          </cell>
          <cell r="AI8" t="e">
            <v>#REF!</v>
          </cell>
          <cell r="AJ8" t="e">
            <v>#REF!</v>
          </cell>
          <cell r="AK8" t="e">
            <v>#REF!</v>
          </cell>
          <cell r="AL8" t="e">
            <v>#REF!</v>
          </cell>
          <cell r="AM8" t="e">
            <v>#REF!</v>
          </cell>
          <cell r="AN8" t="e">
            <v>#REF!</v>
          </cell>
          <cell r="AO8" t="e">
            <v>#REF!</v>
          </cell>
          <cell r="AP8" t="e">
            <v>#REF!</v>
          </cell>
          <cell r="AQ8" t="e">
            <v>#REF!</v>
          </cell>
          <cell r="AR8" t="e">
            <v>#REF!</v>
          </cell>
          <cell r="AY8" t="e">
            <v>#REF!</v>
          </cell>
          <cell r="AZ8" t="e">
            <v>#REF!</v>
          </cell>
          <cell r="BD8" t="e">
            <v>#REF!</v>
          </cell>
          <cell r="BE8" t="str">
            <v xml:space="preserve"> </v>
          </cell>
          <cell r="BF8" t="str">
            <v xml:space="preserve"> </v>
          </cell>
          <cell r="BH8" t="str">
            <v xml:space="preserve"> </v>
          </cell>
          <cell r="BJ8">
            <v>1843</v>
          </cell>
          <cell r="BK8">
            <v>0</v>
          </cell>
          <cell r="BL8">
            <v>0</v>
          </cell>
        </row>
        <row r="9">
          <cell r="B9" t="str">
            <v xml:space="preserve">1 Year Depot Warranty </v>
          </cell>
        </row>
        <row r="10">
          <cell r="B10">
            <v>1843</v>
          </cell>
          <cell r="C10" t="str">
            <v>2Wx</v>
          </cell>
          <cell r="P10" t="str">
            <v>U</v>
          </cell>
          <cell r="Q10" t="str">
            <v>U</v>
          </cell>
          <cell r="R10" t="str">
            <v>F</v>
          </cell>
          <cell r="S10" t="str">
            <v>L</v>
          </cell>
          <cell r="T10" t="str">
            <v>P</v>
          </cell>
          <cell r="U10" t="str">
            <v>S</v>
          </cell>
          <cell r="V10" t="str">
            <v>Y</v>
          </cell>
          <cell r="W10" t="str">
            <v>G</v>
          </cell>
          <cell r="X10" t="str">
            <v>M</v>
          </cell>
          <cell r="Y10" t="str">
            <v>A</v>
          </cell>
          <cell r="Z10" t="str">
            <v>Q</v>
          </cell>
          <cell r="AA10" t="str">
            <v>B</v>
          </cell>
          <cell r="AB10" t="str">
            <v>H</v>
          </cell>
          <cell r="AC10" t="str">
            <v>C</v>
          </cell>
          <cell r="AD10" t="str">
            <v>E</v>
          </cell>
          <cell r="AE10" t="str">
            <v>J</v>
          </cell>
          <cell r="AF10" t="str">
            <v>K</v>
          </cell>
          <cell r="AG10" t="str">
            <v>V</v>
          </cell>
          <cell r="AI10" t="e">
            <v>#REF!</v>
          </cell>
          <cell r="AJ10" t="e">
            <v>#REF!</v>
          </cell>
          <cell r="AK10" t="e">
            <v>#REF!</v>
          </cell>
          <cell r="AL10" t="e">
            <v>#REF!</v>
          </cell>
          <cell r="AM10" t="e">
            <v>#REF!</v>
          </cell>
          <cell r="AN10" t="e">
            <v>#REF!</v>
          </cell>
          <cell r="AO10" t="e">
            <v>#REF!</v>
          </cell>
          <cell r="AP10" t="e">
            <v>#REF!</v>
          </cell>
          <cell r="AQ10" t="e">
            <v>#REF!</v>
          </cell>
          <cell r="AR10" t="e">
            <v>#REF!</v>
          </cell>
          <cell r="AS10">
            <v>740</v>
          </cell>
          <cell r="AT10" t="e">
            <v>#REF!</v>
          </cell>
          <cell r="AU10" t="e">
            <v>#REF!</v>
          </cell>
          <cell r="AV10" t="e">
            <v>#REF!</v>
          </cell>
          <cell r="AW10" t="e">
            <v>#REF!</v>
          </cell>
          <cell r="AX10" t="e">
            <v>#REF!</v>
          </cell>
          <cell r="AY10" t="e">
            <v>#REF!</v>
          </cell>
          <cell r="AZ10" t="e">
            <v>#REF!</v>
          </cell>
          <cell r="BA10" t="e">
            <v>#REF!</v>
          </cell>
          <cell r="BD10" t="e">
            <v>#REF!</v>
          </cell>
          <cell r="BE10" t="str">
            <v xml:space="preserve"> </v>
          </cell>
          <cell r="BF10" t="str">
            <v xml:space="preserve"> </v>
          </cell>
          <cell r="BH10" t="str">
            <v xml:space="preserve"> </v>
          </cell>
          <cell r="BJ10">
            <v>1843</v>
          </cell>
          <cell r="BK10" t="str">
            <v>2Wx</v>
          </cell>
          <cell r="BL10">
            <v>18</v>
          </cell>
        </row>
        <row r="11">
          <cell r="B11">
            <v>1843</v>
          </cell>
          <cell r="C11" t="str">
            <v>2Yx</v>
          </cell>
          <cell r="P11" t="str">
            <v>U</v>
          </cell>
          <cell r="Q11" t="str">
            <v>U</v>
          </cell>
          <cell r="R11" t="str">
            <v>F</v>
          </cell>
          <cell r="S11" t="str">
            <v>L</v>
          </cell>
          <cell r="T11" t="str">
            <v>P</v>
          </cell>
          <cell r="U11" t="str">
            <v>S</v>
          </cell>
          <cell r="V11" t="str">
            <v>Y</v>
          </cell>
          <cell r="W11" t="str">
            <v>G</v>
          </cell>
          <cell r="X11" t="str">
            <v>M</v>
          </cell>
          <cell r="Y11" t="str">
            <v>A</v>
          </cell>
          <cell r="Z11" t="str">
            <v>Q</v>
          </cell>
          <cell r="AA11" t="str">
            <v>B</v>
          </cell>
          <cell r="AB11" t="str">
            <v>H</v>
          </cell>
          <cell r="AC11" t="str">
            <v>C</v>
          </cell>
          <cell r="AD11" t="str">
            <v>E</v>
          </cell>
          <cell r="AE11" t="str">
            <v>J</v>
          </cell>
          <cell r="AF11" t="str">
            <v>K</v>
          </cell>
          <cell r="AG11" t="str">
            <v>V</v>
          </cell>
          <cell r="AI11" t="e">
            <v>#REF!</v>
          </cell>
          <cell r="AJ11" t="e">
            <v>#REF!</v>
          </cell>
          <cell r="AK11" t="e">
            <v>#REF!</v>
          </cell>
          <cell r="AL11" t="e">
            <v>#REF!</v>
          </cell>
          <cell r="AM11" t="e">
            <v>#REF!</v>
          </cell>
          <cell r="AN11" t="e">
            <v>#REF!</v>
          </cell>
          <cell r="AO11" t="e">
            <v>#REF!</v>
          </cell>
          <cell r="AP11" t="e">
            <v>#REF!</v>
          </cell>
          <cell r="AQ11" t="e">
            <v>#REF!</v>
          </cell>
          <cell r="AR11" t="e">
            <v>#REF!</v>
          </cell>
          <cell r="AS11">
            <v>750</v>
          </cell>
          <cell r="AT11" t="e">
            <v>#REF!</v>
          </cell>
          <cell r="AU11" t="e">
            <v>#REF!</v>
          </cell>
          <cell r="AV11" t="e">
            <v>#REF!</v>
          </cell>
          <cell r="AW11" t="e">
            <v>#REF!</v>
          </cell>
          <cell r="AX11" t="e">
            <v>#REF!</v>
          </cell>
          <cell r="AY11" t="e">
            <v>#REF!</v>
          </cell>
          <cell r="AZ11" t="e">
            <v>#REF!</v>
          </cell>
          <cell r="BA11" t="e">
            <v>#REF!</v>
          </cell>
          <cell r="BD11" t="e">
            <v>#REF!</v>
          </cell>
          <cell r="BE11" t="str">
            <v xml:space="preserve"> </v>
          </cell>
          <cell r="BF11" t="str">
            <v xml:space="preserve"> </v>
          </cell>
          <cell r="BH11" t="str">
            <v xml:space="preserve"> </v>
          </cell>
          <cell r="BJ11">
            <v>1843</v>
          </cell>
          <cell r="BK11" t="str">
            <v>2Yx</v>
          </cell>
          <cell r="BL11">
            <v>18</v>
          </cell>
        </row>
        <row r="12">
          <cell r="B12">
            <v>1843</v>
          </cell>
          <cell r="AI12" t="e">
            <v>#REF!</v>
          </cell>
          <cell r="AJ12" t="e">
            <v>#REF!</v>
          </cell>
          <cell r="AK12" t="e">
            <v>#REF!</v>
          </cell>
          <cell r="AL12" t="e">
            <v>#REF!</v>
          </cell>
          <cell r="AM12" t="e">
            <v>#REF!</v>
          </cell>
          <cell r="AN12" t="e">
            <v>#REF!</v>
          </cell>
          <cell r="AO12" t="e">
            <v>#REF!</v>
          </cell>
          <cell r="AP12" t="e">
            <v>#REF!</v>
          </cell>
          <cell r="AQ12" t="e">
            <v>#REF!</v>
          </cell>
          <cell r="AR12" t="e">
            <v>#REF!</v>
          </cell>
          <cell r="AS12" t="e">
            <v>#REF!</v>
          </cell>
          <cell r="AT12" t="e">
            <v>#REF!</v>
          </cell>
          <cell r="AU12" t="e">
            <v>#REF!</v>
          </cell>
          <cell r="AV12" t="e">
            <v>#REF!</v>
          </cell>
          <cell r="AW12" t="e">
            <v>#REF!</v>
          </cell>
          <cell r="AX12" t="e">
            <v>#REF!</v>
          </cell>
          <cell r="AY12" t="e">
            <v>#REF!</v>
          </cell>
          <cell r="AZ12" t="e">
            <v>#REF!</v>
          </cell>
          <cell r="BA12" t="e">
            <v>#REF!</v>
          </cell>
          <cell r="BD12" t="e">
            <v>#REF!</v>
          </cell>
          <cell r="BE12" t="str">
            <v xml:space="preserve"> </v>
          </cell>
          <cell r="BF12" t="str">
            <v xml:space="preserve"> </v>
          </cell>
          <cell r="BG12" t="str">
            <v>N</v>
          </cell>
          <cell r="BH12" t="str">
            <v xml:space="preserve"> </v>
          </cell>
          <cell r="BJ12">
            <v>1843</v>
          </cell>
          <cell r="BK12">
            <v>0</v>
          </cell>
          <cell r="BL12">
            <v>0</v>
          </cell>
        </row>
        <row r="13">
          <cell r="B13">
            <v>1843</v>
          </cell>
          <cell r="C13" t="str">
            <v>3Ex</v>
          </cell>
          <cell r="P13" t="str">
            <v>U</v>
          </cell>
          <cell r="Q13" t="str">
            <v>U</v>
          </cell>
          <cell r="R13" t="str">
            <v>F</v>
          </cell>
          <cell r="S13" t="str">
            <v>L</v>
          </cell>
          <cell r="T13" t="str">
            <v>P</v>
          </cell>
          <cell r="U13" t="str">
            <v>S</v>
          </cell>
          <cell r="V13" t="str">
            <v>Y</v>
          </cell>
          <cell r="W13" t="str">
            <v>G</v>
          </cell>
          <cell r="X13" t="str">
            <v>M</v>
          </cell>
          <cell r="Y13" t="str">
            <v>A</v>
          </cell>
          <cell r="Z13" t="str">
            <v>Q</v>
          </cell>
          <cell r="AA13" t="str">
            <v>B</v>
          </cell>
          <cell r="AB13" t="str">
            <v>H</v>
          </cell>
          <cell r="AC13" t="str">
            <v>C</v>
          </cell>
          <cell r="AD13" t="str">
            <v>E</v>
          </cell>
          <cell r="AE13" t="str">
            <v>J</v>
          </cell>
          <cell r="AF13" t="str">
            <v>K</v>
          </cell>
          <cell r="AG13" t="str">
            <v>V</v>
          </cell>
          <cell r="AI13" t="e">
            <v>#REF!</v>
          </cell>
          <cell r="AJ13" t="e">
            <v>#REF!</v>
          </cell>
          <cell r="AK13" t="e">
            <v>#REF!</v>
          </cell>
          <cell r="AL13" t="e">
            <v>#REF!</v>
          </cell>
          <cell r="AM13" t="e">
            <v>#REF!</v>
          </cell>
          <cell r="AN13" t="e">
            <v>#REF!</v>
          </cell>
          <cell r="AO13" t="e">
            <v>#REF!</v>
          </cell>
          <cell r="AP13" t="e">
            <v>#REF!</v>
          </cell>
          <cell r="AQ13" t="e">
            <v>#REF!</v>
          </cell>
          <cell r="AR13" t="e">
            <v>#REF!</v>
          </cell>
          <cell r="AS13">
            <v>380</v>
          </cell>
          <cell r="AT13" t="e">
            <v>#REF!</v>
          </cell>
          <cell r="AU13" t="e">
            <v>#REF!</v>
          </cell>
          <cell r="AV13" t="e">
            <v>#REF!</v>
          </cell>
          <cell r="AW13" t="e">
            <v>#REF!</v>
          </cell>
          <cell r="AX13" t="e">
            <v>#REF!</v>
          </cell>
          <cell r="AY13" t="e">
            <v>#REF!</v>
          </cell>
          <cell r="AZ13" t="e">
            <v>#REF!</v>
          </cell>
          <cell r="BA13" t="e">
            <v>#REF!</v>
          </cell>
          <cell r="BD13" t="e">
            <v>#REF!</v>
          </cell>
          <cell r="BE13" t="str">
            <v xml:space="preserve"> </v>
          </cell>
          <cell r="BF13" t="str">
            <v xml:space="preserve"> </v>
          </cell>
          <cell r="BH13" t="str">
            <v xml:space="preserve"> </v>
          </cell>
          <cell r="BJ13">
            <v>1843</v>
          </cell>
          <cell r="BK13" t="str">
            <v>3Ex</v>
          </cell>
          <cell r="BL13">
            <v>18</v>
          </cell>
        </row>
        <row r="14">
          <cell r="B14">
            <v>1843</v>
          </cell>
          <cell r="C14" t="str">
            <v>5Yx</v>
          </cell>
          <cell r="P14" t="str">
            <v>U</v>
          </cell>
          <cell r="Q14" t="str">
            <v>U</v>
          </cell>
          <cell r="R14" t="str">
            <v>F</v>
          </cell>
          <cell r="S14" t="str">
            <v>L</v>
          </cell>
          <cell r="T14" t="str">
            <v>P</v>
          </cell>
          <cell r="U14" t="str">
            <v>S</v>
          </cell>
          <cell r="V14" t="str">
            <v>Y</v>
          </cell>
          <cell r="W14" t="str">
            <v>G</v>
          </cell>
          <cell r="X14" t="str">
            <v>M</v>
          </cell>
          <cell r="Y14" t="str">
            <v>A</v>
          </cell>
          <cell r="Z14" t="str">
            <v>Q</v>
          </cell>
          <cell r="AA14" t="str">
            <v>B</v>
          </cell>
          <cell r="AB14" t="str">
            <v>H</v>
          </cell>
          <cell r="AC14" t="str">
            <v>C</v>
          </cell>
          <cell r="AD14" t="str">
            <v>E</v>
          </cell>
          <cell r="AE14" t="str">
            <v>J</v>
          </cell>
          <cell r="AF14" t="str">
            <v>K</v>
          </cell>
          <cell r="AG14" t="str">
            <v>V</v>
          </cell>
          <cell r="AI14" t="e">
            <v>#REF!</v>
          </cell>
          <cell r="AJ14" t="e">
            <v>#REF!</v>
          </cell>
          <cell r="AK14" t="e">
            <v>#REF!</v>
          </cell>
          <cell r="AL14" t="e">
            <v>#REF!</v>
          </cell>
          <cell r="AM14" t="e">
            <v>#REF!</v>
          </cell>
          <cell r="AN14" t="e">
            <v>#REF!</v>
          </cell>
          <cell r="AO14" t="e">
            <v>#REF!</v>
          </cell>
          <cell r="AP14" t="e">
            <v>#REF!</v>
          </cell>
          <cell r="AQ14" t="e">
            <v>#REF!</v>
          </cell>
          <cell r="AR14" t="e">
            <v>#REF!</v>
          </cell>
          <cell r="AS14" t="e">
            <v>#REF!</v>
          </cell>
          <cell r="AT14" t="e">
            <v>#REF!</v>
          </cell>
          <cell r="AU14" t="e">
            <v>#REF!</v>
          </cell>
          <cell r="AV14" t="e">
            <v>#REF!</v>
          </cell>
          <cell r="AW14" t="e">
            <v>#REF!</v>
          </cell>
          <cell r="AX14" t="e">
            <v>#REF!</v>
          </cell>
          <cell r="AY14" t="e">
            <v>#REF!</v>
          </cell>
          <cell r="AZ14" t="e">
            <v>#REF!</v>
          </cell>
          <cell r="BA14" t="e">
            <v>#REF!</v>
          </cell>
          <cell r="BD14" t="e">
            <v>#REF!</v>
          </cell>
          <cell r="BE14" t="str">
            <v xml:space="preserve"> </v>
          </cell>
          <cell r="BF14" t="str">
            <v xml:space="preserve"> </v>
          </cell>
          <cell r="BH14" t="str">
            <v xml:space="preserve"> </v>
          </cell>
          <cell r="BJ14">
            <v>1843</v>
          </cell>
          <cell r="BK14" t="str">
            <v>5Yx</v>
          </cell>
          <cell r="BL14">
            <v>18</v>
          </cell>
        </row>
        <row r="15">
          <cell r="B15">
            <v>1843</v>
          </cell>
          <cell r="AI15" t="e">
            <v>#REF!</v>
          </cell>
          <cell r="AJ15" t="e">
            <v>#REF!</v>
          </cell>
          <cell r="AK15" t="e">
            <v>#REF!</v>
          </cell>
          <cell r="AL15" t="e">
            <v>#REF!</v>
          </cell>
          <cell r="AM15" t="e">
            <v>#REF!</v>
          </cell>
          <cell r="AN15" t="e">
            <v>#REF!</v>
          </cell>
          <cell r="AO15" t="e">
            <v>#REF!</v>
          </cell>
          <cell r="AP15" t="e">
            <v>#REF!</v>
          </cell>
          <cell r="AQ15" t="e">
            <v>#REF!</v>
          </cell>
          <cell r="AR15" t="e">
            <v>#REF!</v>
          </cell>
          <cell r="AS15" t="e">
            <v>#REF!</v>
          </cell>
          <cell r="AT15" t="e">
            <v>#REF!</v>
          </cell>
          <cell r="AU15" t="e">
            <v>#REF!</v>
          </cell>
          <cell r="AV15" t="e">
            <v>#REF!</v>
          </cell>
          <cell r="AW15" t="e">
            <v>#REF!</v>
          </cell>
          <cell r="AX15" t="e">
            <v>#REF!</v>
          </cell>
          <cell r="AY15" t="e">
            <v>#REF!</v>
          </cell>
          <cell r="AZ15" t="e">
            <v>#REF!</v>
          </cell>
          <cell r="BA15" t="e">
            <v>#REF!</v>
          </cell>
          <cell r="BD15" t="e">
            <v>#REF!</v>
          </cell>
          <cell r="BE15" t="str">
            <v xml:space="preserve"> </v>
          </cell>
          <cell r="BF15" t="str">
            <v xml:space="preserve"> </v>
          </cell>
          <cell r="BH15" t="str">
            <v xml:space="preserve"> </v>
          </cell>
          <cell r="BJ15">
            <v>1843</v>
          </cell>
          <cell r="BK15">
            <v>0</v>
          </cell>
          <cell r="BL15">
            <v>0</v>
          </cell>
        </row>
        <row r="16">
          <cell r="B16" t="str">
            <v>1 Year Depot Singapore</v>
          </cell>
        </row>
        <row r="17">
          <cell r="B17" t="str">
            <v>1 Year Depot Education</v>
          </cell>
        </row>
        <row r="18">
          <cell r="B18">
            <v>1834</v>
          </cell>
          <cell r="AI18" t="e">
            <v>#REF!</v>
          </cell>
          <cell r="AJ18" t="e">
            <v>#REF!</v>
          </cell>
          <cell r="AK18" t="e">
            <v>#REF!</v>
          </cell>
          <cell r="AL18" t="e">
            <v>#REF!</v>
          </cell>
          <cell r="AM18" t="e">
            <v>#REF!</v>
          </cell>
          <cell r="AN18" t="e">
            <v>#REF!</v>
          </cell>
          <cell r="AO18" t="e">
            <v>#REF!</v>
          </cell>
          <cell r="AP18" t="e">
            <v>#REF!</v>
          </cell>
          <cell r="AQ18" t="e">
            <v>#REF!</v>
          </cell>
          <cell r="AR18" t="e">
            <v>#REF!</v>
          </cell>
          <cell r="AS18" t="e">
            <v>#REF!</v>
          </cell>
          <cell r="AT18" t="e">
            <v>#REF!</v>
          </cell>
          <cell r="AU18" t="e">
            <v>#REF!</v>
          </cell>
          <cell r="AV18" t="e">
            <v>#REF!</v>
          </cell>
          <cell r="AW18" t="e">
            <v>#REF!</v>
          </cell>
          <cell r="AX18" t="e">
            <v>#REF!</v>
          </cell>
          <cell r="AY18" t="e">
            <v>#REF!</v>
          </cell>
          <cell r="AZ18" t="e">
            <v>#REF!</v>
          </cell>
          <cell r="BA18" t="e">
            <v>#REF!</v>
          </cell>
          <cell r="BD18" t="e">
            <v>#REF!</v>
          </cell>
          <cell r="BE18" t="str">
            <v xml:space="preserve"> </v>
          </cell>
          <cell r="BF18" t="str">
            <v xml:space="preserve"> </v>
          </cell>
          <cell r="BH18" t="str">
            <v xml:space="preserve"> </v>
          </cell>
          <cell r="BJ18">
            <v>1834</v>
          </cell>
          <cell r="BK18">
            <v>0</v>
          </cell>
          <cell r="BL18">
            <v>0</v>
          </cell>
        </row>
        <row r="19">
          <cell r="B19">
            <v>1834</v>
          </cell>
          <cell r="AI19" t="e">
            <v>#REF!</v>
          </cell>
          <cell r="AJ19" t="e">
            <v>#REF!</v>
          </cell>
          <cell r="AK19" t="e">
            <v>#REF!</v>
          </cell>
          <cell r="AL19" t="e">
            <v>#REF!</v>
          </cell>
          <cell r="AM19" t="e">
            <v>#REF!</v>
          </cell>
          <cell r="AN19" t="e">
            <v>#REF!</v>
          </cell>
          <cell r="AO19" t="e">
            <v>#REF!</v>
          </cell>
          <cell r="AP19" t="e">
            <v>#REF!</v>
          </cell>
          <cell r="AQ19" t="e">
            <v>#REF!</v>
          </cell>
          <cell r="AR19" t="e">
            <v>#REF!</v>
          </cell>
          <cell r="AS19" t="e">
            <v>#REF!</v>
          </cell>
          <cell r="AT19" t="e">
            <v>#REF!</v>
          </cell>
          <cell r="AU19" t="e">
            <v>#REF!</v>
          </cell>
          <cell r="AV19" t="e">
            <v>#REF!</v>
          </cell>
          <cell r="AW19" t="e">
            <v>#REF!</v>
          </cell>
          <cell r="AX19" t="e">
            <v>#REF!</v>
          </cell>
          <cell r="AY19" t="e">
            <v>#REF!</v>
          </cell>
          <cell r="AZ19" t="e">
            <v>#REF!</v>
          </cell>
          <cell r="BA19" t="e">
            <v>#REF!</v>
          </cell>
          <cell r="BD19" t="e">
            <v>#REF!</v>
          </cell>
          <cell r="BE19" t="str">
            <v xml:space="preserve"> </v>
          </cell>
          <cell r="BF19" t="str">
            <v xml:space="preserve"> </v>
          </cell>
          <cell r="BH19" t="str">
            <v xml:space="preserve"> </v>
          </cell>
          <cell r="BJ19">
            <v>1834</v>
          </cell>
          <cell r="BK19">
            <v>0</v>
          </cell>
          <cell r="BL19">
            <v>0</v>
          </cell>
        </row>
        <row r="20">
          <cell r="B20" t="str">
            <v>1 Year Depot Express</v>
          </cell>
        </row>
        <row r="21">
          <cell r="B21">
            <v>1844</v>
          </cell>
          <cell r="C21" t="str">
            <v>1Ex</v>
          </cell>
          <cell r="M21" t="str">
            <v>Exp</v>
          </cell>
          <cell r="P21" t="str">
            <v>U</v>
          </cell>
          <cell r="Q21" t="str">
            <v>U</v>
          </cell>
          <cell r="R21" t="str">
            <v>F</v>
          </cell>
          <cell r="S21" t="str">
            <v xml:space="preserve"> </v>
          </cell>
          <cell r="T21" t="str">
            <v>P</v>
          </cell>
          <cell r="U21" t="str">
            <v>S</v>
          </cell>
          <cell r="V21" t="str">
            <v>Y</v>
          </cell>
          <cell r="AI21" t="e">
            <v>#REF!</v>
          </cell>
          <cell r="AJ21" t="e">
            <v>#REF!</v>
          </cell>
          <cell r="AK21" t="e">
            <v>#REF!</v>
          </cell>
          <cell r="AL21" t="e">
            <v>#REF!</v>
          </cell>
          <cell r="AM21" t="e">
            <v>#REF!</v>
          </cell>
          <cell r="AN21" t="e">
            <v>#REF!</v>
          </cell>
          <cell r="AO21" t="e">
            <v>#REF!</v>
          </cell>
          <cell r="AP21" t="e">
            <v>#REF!</v>
          </cell>
          <cell r="AQ21" t="e">
            <v>#REF!</v>
          </cell>
          <cell r="AR21" t="e">
            <v>#REF!</v>
          </cell>
          <cell r="AS21" t="str">
            <v>380(1.6)</v>
          </cell>
          <cell r="AT21" t="e">
            <v>#REF!</v>
          </cell>
          <cell r="AU21" t="e">
            <v>#REF!</v>
          </cell>
          <cell r="AV21" t="e">
            <v>#REF!</v>
          </cell>
          <cell r="AW21" t="e">
            <v>#REF!</v>
          </cell>
          <cell r="AX21" t="e">
            <v>#REF!</v>
          </cell>
          <cell r="AY21" t="e">
            <v>#REF!</v>
          </cell>
          <cell r="AZ21" t="e">
            <v>#REF!</v>
          </cell>
          <cell r="BA21" t="e">
            <v>#REF!</v>
          </cell>
          <cell r="BD21" t="e">
            <v>#REF!</v>
          </cell>
          <cell r="BE21" t="str">
            <v xml:space="preserve"> </v>
          </cell>
          <cell r="BF21" t="str">
            <v xml:space="preserve"> </v>
          </cell>
          <cell r="BH21" t="str">
            <v xml:space="preserve"> </v>
          </cell>
          <cell r="BJ21">
            <v>1844</v>
          </cell>
          <cell r="BK21" t="str">
            <v>1Ex</v>
          </cell>
          <cell r="BL21">
            <v>7</v>
          </cell>
        </row>
        <row r="22">
          <cell r="B22">
            <v>1844</v>
          </cell>
          <cell r="C22" t="str">
            <v>4Wx</v>
          </cell>
          <cell r="M22" t="str">
            <v>Exp</v>
          </cell>
          <cell r="P22" t="str">
            <v>U</v>
          </cell>
          <cell r="Q22" t="str">
            <v>U</v>
          </cell>
          <cell r="R22" t="str">
            <v>F</v>
          </cell>
          <cell r="S22" t="str">
            <v xml:space="preserve"> </v>
          </cell>
          <cell r="T22" t="str">
            <v>P</v>
          </cell>
          <cell r="U22" t="str">
            <v>S</v>
          </cell>
          <cell r="V22" t="str">
            <v>Y</v>
          </cell>
          <cell r="AI22" t="e">
            <v>#REF!</v>
          </cell>
          <cell r="AJ22" t="e">
            <v>#REF!</v>
          </cell>
          <cell r="AK22" t="e">
            <v>#REF!</v>
          </cell>
          <cell r="AL22" t="e">
            <v>#REF!</v>
          </cell>
          <cell r="AM22" t="e">
            <v>#REF!</v>
          </cell>
          <cell r="AN22" t="e">
            <v>#REF!</v>
          </cell>
          <cell r="AO22" t="e">
            <v>#REF!</v>
          </cell>
          <cell r="AP22" t="e">
            <v>#REF!</v>
          </cell>
          <cell r="AQ22" t="e">
            <v>#REF!</v>
          </cell>
          <cell r="AR22" t="e">
            <v>#REF!</v>
          </cell>
          <cell r="AS22" t="str">
            <v>740(1.73)</v>
          </cell>
          <cell r="AT22" t="e">
            <v>#REF!</v>
          </cell>
          <cell r="AU22" t="e">
            <v>#REF!</v>
          </cell>
          <cell r="AV22" t="e">
            <v>#REF!</v>
          </cell>
          <cell r="AW22" t="e">
            <v>#REF!</v>
          </cell>
          <cell r="AX22" t="e">
            <v>#REF!</v>
          </cell>
          <cell r="AY22" t="e">
            <v>#REF!</v>
          </cell>
          <cell r="AZ22" t="e">
            <v>#REF!</v>
          </cell>
          <cell r="BA22" t="e">
            <v>#REF!</v>
          </cell>
          <cell r="BD22" t="e">
            <v>#REF!</v>
          </cell>
          <cell r="BE22" t="str">
            <v xml:space="preserve"> </v>
          </cell>
          <cell r="BF22" t="str">
            <v xml:space="preserve"> </v>
          </cell>
          <cell r="BH22" t="str">
            <v xml:space="preserve"> </v>
          </cell>
          <cell r="BJ22">
            <v>1844</v>
          </cell>
          <cell r="BK22" t="str">
            <v>4Wx</v>
          </cell>
          <cell r="BL22">
            <v>7</v>
          </cell>
        </row>
        <row r="23">
          <cell r="B23" t="str">
            <v xml:space="preserve">3 Year Depot Special Bid </v>
          </cell>
        </row>
        <row r="24">
          <cell r="B24">
            <v>1845</v>
          </cell>
          <cell r="BF24" t="str">
            <v xml:space="preserve"> </v>
          </cell>
          <cell r="BH24" t="str">
            <v xml:space="preserve"> </v>
          </cell>
          <cell r="BJ24">
            <v>1845</v>
          </cell>
          <cell r="BK24">
            <v>0</v>
          </cell>
          <cell r="BL24">
            <v>0</v>
          </cell>
        </row>
        <row r="26">
          <cell r="P26">
            <v>5</v>
          </cell>
          <cell r="Q26">
            <v>5</v>
          </cell>
          <cell r="R26">
            <v>5</v>
          </cell>
          <cell r="S26">
            <v>5</v>
          </cell>
          <cell r="T26">
            <v>5</v>
          </cell>
          <cell r="U26">
            <v>5</v>
          </cell>
          <cell r="V26">
            <v>5</v>
          </cell>
          <cell r="W26">
            <v>4</v>
          </cell>
          <cell r="X26">
            <v>4</v>
          </cell>
          <cell r="Y26">
            <v>4</v>
          </cell>
          <cell r="Z26">
            <v>4</v>
          </cell>
          <cell r="AA26">
            <v>4</v>
          </cell>
          <cell r="AB26">
            <v>4</v>
          </cell>
          <cell r="AC26">
            <v>4</v>
          </cell>
          <cell r="AD26">
            <v>4</v>
          </cell>
          <cell r="AE26">
            <v>4</v>
          </cell>
          <cell r="AF26">
            <v>4</v>
          </cell>
          <cell r="AG26">
            <v>4</v>
          </cell>
          <cell r="AX26" t="str">
            <v xml:space="preserve"> </v>
          </cell>
          <cell r="BJ26" t="str">
            <v xml:space="preserve"> </v>
          </cell>
        </row>
        <row r="27">
          <cell r="B27" t="str">
            <v xml:space="preserve"> </v>
          </cell>
          <cell r="P27" t="str">
            <v>U</v>
          </cell>
          <cell r="Q27" t="str">
            <v>U</v>
          </cell>
          <cell r="R27" t="str">
            <v>F</v>
          </cell>
          <cell r="S27" t="str">
            <v>L</v>
          </cell>
          <cell r="T27" t="str">
            <v>P</v>
          </cell>
          <cell r="U27" t="str">
            <v>S</v>
          </cell>
          <cell r="V27" t="str">
            <v>Y</v>
          </cell>
          <cell r="W27" t="str">
            <v>G</v>
          </cell>
          <cell r="X27" t="str">
            <v>M</v>
          </cell>
          <cell r="Y27" t="str">
            <v>A</v>
          </cell>
          <cell r="Z27" t="str">
            <v>Q</v>
          </cell>
          <cell r="AA27" t="str">
            <v>B</v>
          </cell>
          <cell r="AB27" t="str">
            <v>H</v>
          </cell>
          <cell r="AC27" t="str">
            <v>C</v>
          </cell>
          <cell r="AD27" t="str">
            <v>E</v>
          </cell>
          <cell r="AE27" t="str">
            <v>J</v>
          </cell>
          <cell r="AF27" t="str">
            <v>K</v>
          </cell>
          <cell r="AG27" t="str">
            <v>V</v>
          </cell>
          <cell r="AX27" t="str">
            <v xml:space="preserve"> </v>
          </cell>
          <cell r="BA27" t="str">
            <v xml:space="preserve">       </v>
          </cell>
        </row>
        <row r="28">
          <cell r="AL28" t="str">
            <v xml:space="preserve"> </v>
          </cell>
        </row>
        <row r="29">
          <cell r="B29" t="str">
            <v>Legend</v>
          </cell>
          <cell r="AA29" t="str">
            <v>Gross Model Count</v>
          </cell>
          <cell r="AI29">
            <v>69</v>
          </cell>
          <cell r="AL29" t="str">
            <v xml:space="preserve"> </v>
          </cell>
          <cell r="BL29">
            <v>86</v>
          </cell>
        </row>
        <row r="30">
          <cell r="B30" t="str">
            <v>(TS)     Top Seller</v>
          </cell>
          <cell r="AA30" t="str">
            <v xml:space="preserve"> + Unique "U" Models</v>
          </cell>
          <cell r="AI30">
            <v>9</v>
          </cell>
          <cell r="AL30" t="str">
            <v xml:space="preserve"> </v>
          </cell>
          <cell r="BK30" t="str">
            <v xml:space="preserve"> </v>
          </cell>
        </row>
        <row r="31">
          <cell r="B31" t="str">
            <v>Ban = Banias</v>
          </cell>
        </row>
        <row r="32">
          <cell r="B32" t="str">
            <v>Dot = Dothan</v>
          </cell>
        </row>
        <row r="33">
          <cell r="B33" t="str">
            <v xml:space="preserve">X </v>
          </cell>
          <cell r="C33" t="str">
            <v>= Cost Tracked Model</v>
          </cell>
          <cell r="AA33" t="str">
            <v>Net count</v>
          </cell>
          <cell r="AI33">
            <v>78</v>
          </cell>
          <cell r="AK33" t="str">
            <v xml:space="preserve"> </v>
          </cell>
        </row>
        <row r="35">
          <cell r="B35" t="str">
            <v>Assumptions:</v>
          </cell>
          <cell r="AK35" t="str">
            <v xml:space="preserve">  </v>
          </cell>
        </row>
        <row r="36">
          <cell r="B36" t="str">
            <v xml:space="preserve">   1843 -- 1 Yr depot  warranty</v>
          </cell>
        </row>
        <row r="37">
          <cell r="B37" t="str">
            <v xml:space="preserve">   1843 -- 1 Yr depot  warranty Singapore</v>
          </cell>
        </row>
        <row r="38">
          <cell r="B38" t="str">
            <v xml:space="preserve">   1844 -- 1 Yr depot  warranty Express</v>
          </cell>
        </row>
        <row r="39">
          <cell r="B39" t="str">
            <v xml:space="preserve">   1845 -- 3 Yr depot  warranty - Special Bid only</v>
          </cell>
        </row>
        <row r="43">
          <cell r="B43" t="str">
            <v>Notes:</v>
          </cell>
        </row>
        <row r="44">
          <cell r="B44" t="str">
            <v xml:space="preserve">   GMP models are not included in MTM count.</v>
          </cell>
        </row>
        <row r="45">
          <cell r="B45" t="str">
            <v xml:space="preserve">   Open Bay Models are not included in MTM count.</v>
          </cell>
        </row>
        <row r="46">
          <cell r="B46" t="str">
            <v xml:space="preserve">    A "U" model offered across US &amp; Canada is counted only once (not 2x) in MTM count.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ts"/>
      <sheetName val="Updates"/>
      <sheetName val="Duties"/>
    </sheetNames>
    <sheetDataSet>
      <sheetData sheetId="0" refreshError="1"/>
      <sheetData sheetId="1" refreshError="1">
        <row r="1">
          <cell r="F1" t="str">
            <v>AU</v>
          </cell>
        </row>
      </sheetData>
      <sheetData sheetId="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CSetup"/>
      <sheetName val="BP Mapping"/>
      <sheetName val="Batch UpLoad YBD0"/>
      <sheetName val="FIN SUM TS"/>
      <sheetName val="BC"/>
      <sheetName val="Overall WAPP"/>
      <sheetName val="Charts WAPP"/>
      <sheetName val="Adj"/>
      <sheetName val="WAPP"/>
      <sheetName val="NBCTP"/>
      <sheetName val="CTP"/>
      <sheetName val="Index"/>
      <sheetName val="PC"/>
      <sheetName val="Buildup"/>
      <sheetName val="Cost Tape"/>
      <sheetName val="SUM Approval"/>
      <sheetName val="Detail Approval"/>
      <sheetName val="O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
          <cell r="G1">
            <v>1</v>
          </cell>
          <cell r="H1">
            <v>2</v>
          </cell>
          <cell r="I1">
            <v>3</v>
          </cell>
          <cell r="J1">
            <v>4</v>
          </cell>
          <cell r="K1">
            <v>5</v>
          </cell>
          <cell r="L1">
            <v>6</v>
          </cell>
          <cell r="M1">
            <v>7</v>
          </cell>
          <cell r="N1">
            <v>8</v>
          </cell>
          <cell r="O1">
            <v>9</v>
          </cell>
          <cell r="P1">
            <v>10</v>
          </cell>
          <cell r="Q1">
            <v>11</v>
          </cell>
          <cell r="R1">
            <v>12</v>
          </cell>
          <cell r="S1">
            <v>13</v>
          </cell>
          <cell r="T1">
            <v>14</v>
          </cell>
          <cell r="U1">
            <v>15</v>
          </cell>
          <cell r="V1">
            <v>16</v>
          </cell>
          <cell r="W1">
            <v>17</v>
          </cell>
          <cell r="X1">
            <v>18</v>
          </cell>
          <cell r="Y1">
            <v>19</v>
          </cell>
          <cell r="Z1">
            <v>20</v>
          </cell>
          <cell r="AA1">
            <v>21</v>
          </cell>
          <cell r="AB1">
            <v>22</v>
          </cell>
          <cell r="AC1">
            <v>23</v>
          </cell>
          <cell r="AD1">
            <v>24</v>
          </cell>
          <cell r="AE1">
            <v>25</v>
          </cell>
          <cell r="AF1">
            <v>26</v>
          </cell>
          <cell r="AG1">
            <v>27</v>
          </cell>
          <cell r="AH1">
            <v>28</v>
          </cell>
          <cell r="AI1">
            <v>29</v>
          </cell>
          <cell r="AJ1">
            <v>30</v>
          </cell>
          <cell r="AK1">
            <v>31</v>
          </cell>
          <cell r="AL1">
            <v>32</v>
          </cell>
          <cell r="AM1">
            <v>33</v>
          </cell>
          <cell r="AN1">
            <v>34</v>
          </cell>
          <cell r="AO1">
            <v>35</v>
          </cell>
          <cell r="AP1">
            <v>36</v>
          </cell>
          <cell r="AQ1">
            <v>37</v>
          </cell>
          <cell r="AR1">
            <v>38</v>
          </cell>
        </row>
        <row r="3">
          <cell r="G3">
            <v>0.03</v>
          </cell>
          <cell r="J3" t="str">
            <v>Add2</v>
          </cell>
          <cell r="L3" t="str">
            <v>LLCD</v>
          </cell>
          <cell r="O3" t="str">
            <v>LCPU</v>
          </cell>
          <cell r="R3" t="str">
            <v>LMEM</v>
          </cell>
          <cell r="S3" t="str">
            <v>LHDD</v>
          </cell>
          <cell r="V3" t="str">
            <v>LOPD</v>
          </cell>
          <cell r="Y3" t="str">
            <v>LGPH</v>
          </cell>
          <cell r="AB3" t="str">
            <v>LWLN</v>
          </cell>
          <cell r="AC3" t="str">
            <v>LWWN</v>
          </cell>
          <cell r="AD3" t="str">
            <v>LBLT</v>
          </cell>
          <cell r="AF3" t="str">
            <v>LFPR</v>
          </cell>
          <cell r="AH3" t="str">
            <v>LCAM</v>
          </cell>
          <cell r="AL3" t="str">
            <v>LBAT</v>
          </cell>
          <cell r="AM3" t="str">
            <v>LOPS</v>
          </cell>
          <cell r="AO3" t="str">
            <v>LMSOP</v>
          </cell>
          <cell r="AP3" t="str">
            <v>LPPT</v>
          </cell>
          <cell r="AQ3" t="str">
            <v>LMSONE</v>
          </cell>
          <cell r="AR3" t="str">
            <v>LWTY</v>
          </cell>
        </row>
        <row r="5">
          <cell r="G5" t="str">
            <v>Combine</v>
          </cell>
          <cell r="H5" t="str">
            <v>SRP ex</v>
          </cell>
          <cell r="I5" t="str">
            <v>Reseller SRP ex</v>
          </cell>
          <cell r="J5" t="str">
            <v>Disty SRP ex</v>
          </cell>
          <cell r="K5" t="str">
            <v>Family</v>
          </cell>
          <cell r="L5" t="str">
            <v>LCD</v>
          </cell>
          <cell r="M5" t="str">
            <v>Chipset</v>
          </cell>
          <cell r="N5" t="str">
            <v>CPU Brand</v>
          </cell>
          <cell r="O5" t="str">
            <v>CPU</v>
          </cell>
          <cell r="P5" t="str">
            <v>CPU Speed (Ghz)/ L2 Cache (Mb/Kb)</v>
          </cell>
          <cell r="Q5" t="str">
            <v>Intel cPro</v>
          </cell>
          <cell r="R5" t="str">
            <v>Memory</v>
          </cell>
          <cell r="S5" t="str">
            <v>HDD</v>
          </cell>
          <cell r="T5" t="str">
            <v>Pointing Device</v>
          </cell>
          <cell r="U5" t="str">
            <v>Optical Drive</v>
          </cell>
          <cell r="V5" t="str">
            <v>Optical Drives</v>
          </cell>
          <cell r="W5" t="str">
            <v>FDD</v>
          </cell>
          <cell r="X5" t="str">
            <v>Graphics Type</v>
          </cell>
          <cell r="Y5" t="str">
            <v>Graphics Controller</v>
          </cell>
          <cell r="Z5" t="str">
            <v>Expandability</v>
          </cell>
          <cell r="AA5" t="str">
            <v>Networking</v>
          </cell>
          <cell r="AB5" t="str">
            <v>Wireless LAN</v>
          </cell>
          <cell r="AC5" t="str">
            <v>Wireless WAN</v>
          </cell>
          <cell r="AD5" t="str">
            <v>Bluetooth</v>
          </cell>
          <cell r="AE5" t="str">
            <v>IEEE1394</v>
          </cell>
          <cell r="AF5" t="str">
            <v>Finger Print Reader</v>
          </cell>
          <cell r="AG5" t="str">
            <v>Smart Card Reader</v>
          </cell>
          <cell r="AH5" t="str">
            <v>Integrated Camera</v>
          </cell>
          <cell r="AI5" t="str">
            <v>Media card reader</v>
          </cell>
          <cell r="AJ5" t="str">
            <v>Intel® Turbo Memery</v>
          </cell>
          <cell r="AK5" t="str">
            <v>UWB</v>
          </cell>
          <cell r="AL5" t="str">
            <v>Battery</v>
          </cell>
          <cell r="AM5" t="str">
            <v>Operating System</v>
          </cell>
          <cell r="AN5" t="str">
            <v>XP Recovery Disc</v>
          </cell>
          <cell r="AO5" t="str">
            <v>Microsoft Office Personal 2007</v>
          </cell>
          <cell r="AP5" t="str">
            <v>Microsoft Powerpoint 2007</v>
          </cell>
          <cell r="AQ5" t="str">
            <v>Microsoft OneNote 2003</v>
          </cell>
          <cell r="AR5" t="str">
            <v>Warranty</v>
          </cell>
        </row>
        <row r="6">
          <cell r="G6" t="str">
            <v>HP6530s - NB547PA#UUF</v>
          </cell>
          <cell r="H6">
            <v>2899</v>
          </cell>
          <cell r="I6">
            <v>2667</v>
          </cell>
          <cell r="J6">
            <v>2586.9899999999998</v>
          </cell>
          <cell r="L6" t="str">
            <v>14.1" WXGA</v>
          </cell>
          <cell r="O6" t="str">
            <v>T5870</v>
          </cell>
          <cell r="R6" t="str">
            <v>1024MB (1x1024)</v>
          </cell>
          <cell r="S6" t="str">
            <v>160GB / 5400rpm</v>
          </cell>
          <cell r="V6" t="str">
            <v xml:space="preserve">DVD Recordable </v>
          </cell>
          <cell r="Y6" t="str">
            <v>Intel Integrated Graphics X4500</v>
          </cell>
          <cell r="AB6" t="str">
            <v>Intel 3945 abg</v>
          </cell>
          <cell r="AC6" t="str">
            <v>N</v>
          </cell>
          <cell r="AD6" t="str">
            <v>Y-BT</v>
          </cell>
          <cell r="AF6" t="str">
            <v>N-FPR</v>
          </cell>
          <cell r="AH6" t="str">
            <v>Y-Cam</v>
          </cell>
          <cell r="AL6" t="str">
            <v>6 Cell 2.4 Ah</v>
          </cell>
          <cell r="AM6" t="str">
            <v>Vista-B32</v>
          </cell>
          <cell r="AO6" t="str">
            <v>N</v>
          </cell>
          <cell r="AP6" t="str">
            <v>N</v>
          </cell>
          <cell r="AQ6" t="str">
            <v>N</v>
          </cell>
          <cell r="AR6" t="str">
            <v>1 Year Parts &amp; Labour</v>
          </cell>
        </row>
        <row r="7">
          <cell r="G7" t="str">
            <v>HP6530b - VA017PA#UUF</v>
          </cell>
          <cell r="H7">
            <v>2399</v>
          </cell>
          <cell r="I7">
            <v>2299</v>
          </cell>
          <cell r="J7">
            <v>2230.0299999999997</v>
          </cell>
          <cell r="L7" t="str">
            <v>14.1" WXGA</v>
          </cell>
          <cell r="O7" t="str">
            <v>T5870</v>
          </cell>
          <cell r="R7" t="str">
            <v>1024MB (1x1024)</v>
          </cell>
          <cell r="S7" t="str">
            <v>160GB / 5400rpm</v>
          </cell>
          <cell r="V7" t="str">
            <v xml:space="preserve">DVD Recordable </v>
          </cell>
          <cell r="Y7" t="str">
            <v>Intel Integrated Graphics X4500</v>
          </cell>
          <cell r="AB7" t="str">
            <v>Intel 3945 abg</v>
          </cell>
          <cell r="AC7" t="str">
            <v>N</v>
          </cell>
          <cell r="AD7" t="str">
            <v>Y-BT</v>
          </cell>
          <cell r="AF7" t="str">
            <v>N-FPR</v>
          </cell>
          <cell r="AH7" t="str">
            <v>Y-Cam</v>
          </cell>
          <cell r="AL7" t="str">
            <v>6 Cell 2.6 Ah</v>
          </cell>
          <cell r="AM7" t="str">
            <v>Vista Basic</v>
          </cell>
          <cell r="AO7" t="str">
            <v>N</v>
          </cell>
          <cell r="AP7" t="str">
            <v>N</v>
          </cell>
          <cell r="AQ7" t="str">
            <v>N</v>
          </cell>
          <cell r="AR7" t="str">
            <v>1 Year Parts &amp; Labour</v>
          </cell>
        </row>
        <row r="8">
          <cell r="G8" t="str">
            <v>HP6530b - VA019PA#UUF</v>
          </cell>
          <cell r="H8">
            <v>2899</v>
          </cell>
          <cell r="I8">
            <v>2799</v>
          </cell>
          <cell r="J8">
            <v>2715.0299999999997</v>
          </cell>
          <cell r="L8" t="str">
            <v>14.1" WXGA</v>
          </cell>
          <cell r="O8" t="str">
            <v>T5870</v>
          </cell>
          <cell r="R8" t="str">
            <v>1024MB (1x1024)</v>
          </cell>
          <cell r="S8" t="str">
            <v>250GB / 5400rpm</v>
          </cell>
          <cell r="V8" t="str">
            <v xml:space="preserve">DVD Recordable </v>
          </cell>
          <cell r="Y8" t="str">
            <v>Intel Integrated Graphics X4500</v>
          </cell>
          <cell r="AB8" t="str">
            <v>Intel 3945 abg</v>
          </cell>
          <cell r="AC8" t="str">
            <v>N</v>
          </cell>
          <cell r="AD8" t="str">
            <v>Y-BT</v>
          </cell>
          <cell r="AF8" t="str">
            <v>N-FPR</v>
          </cell>
          <cell r="AH8" t="str">
            <v>Y-Cam</v>
          </cell>
          <cell r="AL8" t="str">
            <v>6 Cell 2.6 Ah</v>
          </cell>
          <cell r="AM8" t="str">
            <v>Genuine Microsoft Windows® XP Professional</v>
          </cell>
          <cell r="AO8" t="str">
            <v>Y</v>
          </cell>
          <cell r="AP8" t="str">
            <v>N</v>
          </cell>
          <cell r="AQ8" t="str">
            <v>N</v>
          </cell>
          <cell r="AR8" t="str">
            <v>1 Year Parts &amp; Labour</v>
          </cell>
        </row>
        <row r="9">
          <cell r="G9" t="str">
            <v>HP6930p - NL360PA#UUF</v>
          </cell>
          <cell r="H9">
            <v>4999</v>
          </cell>
          <cell r="I9">
            <v>4634</v>
          </cell>
          <cell r="J9">
            <v>4494.9799999999996</v>
          </cell>
          <cell r="L9" t="str">
            <v>14.1" WXGA</v>
          </cell>
          <cell r="O9" t="str">
            <v>P8600</v>
          </cell>
          <cell r="R9" t="str">
            <v>2048MB (1x2048)</v>
          </cell>
          <cell r="S9" t="str">
            <v>160GB / 7200rpm</v>
          </cell>
          <cell r="V9" t="str">
            <v xml:space="preserve">DVD Recordable </v>
          </cell>
          <cell r="Y9" t="str">
            <v>Intel Integrated Graphics X4500</v>
          </cell>
          <cell r="AB9" t="str">
            <v>Intel 3945 abg</v>
          </cell>
          <cell r="AC9" t="str">
            <v>N</v>
          </cell>
          <cell r="AD9" t="str">
            <v>Y-BT</v>
          </cell>
          <cell r="AF9" t="str">
            <v>Y-FPR</v>
          </cell>
          <cell r="AH9" t="str">
            <v>Y-Cam</v>
          </cell>
          <cell r="AL9" t="str">
            <v>6 Cell 2.6 Ah</v>
          </cell>
          <cell r="AM9" t="str">
            <v>Vista-B32</v>
          </cell>
          <cell r="AO9" t="str">
            <v>N</v>
          </cell>
          <cell r="AP9" t="str">
            <v>N</v>
          </cell>
          <cell r="AQ9" t="str">
            <v>N</v>
          </cell>
          <cell r="AR9" t="str">
            <v>3 Year onsite</v>
          </cell>
        </row>
        <row r="10">
          <cell r="G10" t="str">
            <v>HP6930p - VK289PA#UUF</v>
          </cell>
          <cell r="H10">
            <v>5499</v>
          </cell>
          <cell r="I10">
            <v>5097</v>
          </cell>
          <cell r="J10">
            <v>4944.09</v>
          </cell>
          <cell r="L10" t="str">
            <v>14.1" WXGA</v>
          </cell>
          <cell r="O10" t="str">
            <v>P8800</v>
          </cell>
          <cell r="R10" t="str">
            <v>2048MB (1x2048)</v>
          </cell>
          <cell r="S10" t="str">
            <v>250GB / 7200rpm</v>
          </cell>
          <cell r="V10" t="str">
            <v xml:space="preserve">DVD Recordable </v>
          </cell>
          <cell r="Y10" t="str">
            <v>ATI Mobility Radeon HD 3450 (256MB)</v>
          </cell>
          <cell r="AB10" t="str">
            <v>Intel 3945 abg</v>
          </cell>
          <cell r="AC10" t="str">
            <v>N</v>
          </cell>
          <cell r="AD10" t="str">
            <v>Y-BT</v>
          </cell>
          <cell r="AF10" t="str">
            <v>Y-FPR</v>
          </cell>
          <cell r="AH10" t="str">
            <v>Y-Cam</v>
          </cell>
          <cell r="AL10" t="str">
            <v>6 Cell 2.6 Ah</v>
          </cell>
          <cell r="AM10" t="str">
            <v>Vista-B32</v>
          </cell>
          <cell r="AO10" t="str">
            <v>N</v>
          </cell>
          <cell r="AP10" t="str">
            <v>N</v>
          </cell>
          <cell r="AQ10" t="str">
            <v>N</v>
          </cell>
          <cell r="AR10" t="str">
            <v>3 Year onsite</v>
          </cell>
        </row>
        <row r="11">
          <cell r="G11" t="str">
            <v>HP8530w - NB551PA#UUF</v>
          </cell>
          <cell r="H11">
            <v>7999</v>
          </cell>
          <cell r="I11">
            <v>7415</v>
          </cell>
          <cell r="J11">
            <v>7192.55</v>
          </cell>
          <cell r="L11" t="str">
            <v>15.4" WUXGA</v>
          </cell>
          <cell r="O11" t="str">
            <v>T9400</v>
          </cell>
          <cell r="R11" t="str">
            <v>4096MB (2x2048)</v>
          </cell>
          <cell r="S11" t="str">
            <v>320GB / 7200rpm</v>
          </cell>
          <cell r="V11" t="str">
            <v xml:space="preserve">DVD Recordable </v>
          </cell>
          <cell r="Y11" t="str">
            <v>ATI Mobility FireGL V5700 (256MB)</v>
          </cell>
          <cell r="AB11" t="str">
            <v>Intel 3945 abg</v>
          </cell>
          <cell r="AC11" t="str">
            <v>N</v>
          </cell>
          <cell r="AD11" t="str">
            <v>Y-BT</v>
          </cell>
          <cell r="AF11" t="str">
            <v>Y-FPR</v>
          </cell>
          <cell r="AH11" t="str">
            <v>Y-Cam</v>
          </cell>
          <cell r="AL11" t="str">
            <v>6 Cell 2.6 Ah</v>
          </cell>
          <cell r="AM11" t="str">
            <v>Vista-B32</v>
          </cell>
          <cell r="AO11" t="str">
            <v>N</v>
          </cell>
          <cell r="AP11" t="str">
            <v>N</v>
          </cell>
          <cell r="AQ11" t="str">
            <v>N</v>
          </cell>
          <cell r="AR11" t="str">
            <v xml:space="preserve">3 Years Parts &amp; Labour </v>
          </cell>
        </row>
        <row r="12">
          <cell r="G12" t="str">
            <v>HP8730w - NB557PA#UUF</v>
          </cell>
          <cell r="H12">
            <v>10999</v>
          </cell>
          <cell r="I12">
            <v>10196</v>
          </cell>
          <cell r="J12">
            <v>9890.119999999999</v>
          </cell>
          <cell r="L12" t="str">
            <v>17"WUXGA</v>
          </cell>
          <cell r="O12" t="str">
            <v>T9400</v>
          </cell>
          <cell r="R12" t="str">
            <v>4096MB (2x2048)</v>
          </cell>
          <cell r="S12" t="str">
            <v>320GB / 7200rpm</v>
          </cell>
          <cell r="V12" t="str">
            <v xml:space="preserve">DVD Recordable </v>
          </cell>
          <cell r="Y12" t="str">
            <v>NVIDIA Quadro® FX 3700M (1GB)</v>
          </cell>
          <cell r="AB12" t="str">
            <v>Intel 3945 abg</v>
          </cell>
          <cell r="AC12" t="str">
            <v>N</v>
          </cell>
          <cell r="AD12" t="str">
            <v>Y-BT</v>
          </cell>
          <cell r="AF12" t="str">
            <v>Y-FPR</v>
          </cell>
          <cell r="AH12" t="str">
            <v>Y-Cam</v>
          </cell>
          <cell r="AL12" t="str">
            <v>8 cell</v>
          </cell>
          <cell r="AM12" t="str">
            <v>Vista-B32</v>
          </cell>
          <cell r="AO12" t="str">
            <v>N</v>
          </cell>
          <cell r="AP12" t="str">
            <v>N</v>
          </cell>
          <cell r="AQ12" t="str">
            <v>N</v>
          </cell>
          <cell r="AR12" t="str">
            <v xml:space="preserve">3 Years Parts &amp; Labour </v>
          </cell>
        </row>
        <row r="13">
          <cell r="G13" t="str">
            <v>HP2530p - NH441PA#UUF</v>
          </cell>
          <cell r="H13">
            <v>6999</v>
          </cell>
          <cell r="I13">
            <v>6488</v>
          </cell>
          <cell r="J13">
            <v>6293.36</v>
          </cell>
          <cell r="L13" t="str">
            <v>12.1" WXGA</v>
          </cell>
          <cell r="O13" t="str">
            <v>SL9400</v>
          </cell>
          <cell r="R13" t="str">
            <v>2048MB (1x2048)</v>
          </cell>
          <cell r="S13" t="str">
            <v>160GB / 5400rpm</v>
          </cell>
          <cell r="V13" t="str">
            <v xml:space="preserve">DVD Recordable </v>
          </cell>
          <cell r="Y13" t="str">
            <v>Intel Integrated Graphics X4500</v>
          </cell>
          <cell r="AB13" t="str">
            <v>Intel 4965 agn</v>
          </cell>
          <cell r="AC13" t="str">
            <v>N</v>
          </cell>
          <cell r="AD13" t="str">
            <v>Y-BT</v>
          </cell>
          <cell r="AF13" t="str">
            <v>Y-FPR</v>
          </cell>
          <cell r="AH13" t="str">
            <v>Y-Cam</v>
          </cell>
          <cell r="AL13" t="str">
            <v>6 Cell 2.6 Ah</v>
          </cell>
          <cell r="AM13" t="str">
            <v>Vista-B32</v>
          </cell>
          <cell r="AO13" t="str">
            <v>N</v>
          </cell>
          <cell r="AP13" t="str">
            <v>N</v>
          </cell>
          <cell r="AQ13" t="str">
            <v>N</v>
          </cell>
          <cell r="AR13" t="str">
            <v>3 Year onsite</v>
          </cell>
        </row>
        <row r="14">
          <cell r="G14" t="str">
            <v>HP2730p - NB548PA#UUF</v>
          </cell>
          <cell r="H14">
            <v>7999</v>
          </cell>
          <cell r="I14">
            <v>7415</v>
          </cell>
          <cell r="J14">
            <v>7192.55</v>
          </cell>
          <cell r="L14" t="str">
            <v>12.1" WXGA</v>
          </cell>
          <cell r="O14" t="str">
            <v>SL9400</v>
          </cell>
          <cell r="R14" t="str">
            <v>2048MB (1x2048)</v>
          </cell>
          <cell r="S14" t="str">
            <v>120GB (5400rpm)</v>
          </cell>
          <cell r="V14" t="str">
            <v xml:space="preserve">DVD Recordable </v>
          </cell>
          <cell r="Y14" t="str">
            <v>Intel Integrated Graphics X4500</v>
          </cell>
          <cell r="AB14" t="str">
            <v>Intel 4965 agn</v>
          </cell>
          <cell r="AC14" t="str">
            <v>N</v>
          </cell>
          <cell r="AD14" t="str">
            <v>Y-BT</v>
          </cell>
          <cell r="AF14" t="str">
            <v>Y-FPR</v>
          </cell>
          <cell r="AH14" t="str">
            <v>Y-Cam</v>
          </cell>
          <cell r="AL14" t="str">
            <v>6 Cell 2.4 Ah</v>
          </cell>
          <cell r="AM14" t="str">
            <v>Vista-B32</v>
          </cell>
          <cell r="AO14" t="str">
            <v>N</v>
          </cell>
          <cell r="AP14" t="str">
            <v>N</v>
          </cell>
          <cell r="AQ14" t="str">
            <v>N</v>
          </cell>
          <cell r="AR14" t="str">
            <v xml:space="preserve">3 Years Parts &amp; Labour </v>
          </cell>
        </row>
        <row r="15">
          <cell r="G15" t="str">
            <v>HP8730w - NB555PA#UUF</v>
          </cell>
          <cell r="H15">
            <v>8999</v>
          </cell>
          <cell r="I15">
            <v>8342</v>
          </cell>
          <cell r="J15">
            <v>8091.74</v>
          </cell>
          <cell r="L15" t="str">
            <v>17"WUXGA</v>
          </cell>
          <cell r="O15" t="str">
            <v>T9400</v>
          </cell>
          <cell r="R15" t="str">
            <v>4096MB (2x2048)</v>
          </cell>
          <cell r="S15" t="str">
            <v>320GB / 7200rpm</v>
          </cell>
          <cell r="V15" t="str">
            <v xml:space="preserve">DVD Recordable </v>
          </cell>
          <cell r="Y15" t="str">
            <v>NVIDIA Quadro® FX 2700M (512MB)</v>
          </cell>
          <cell r="AB15" t="str">
            <v>Intel 3945 abg</v>
          </cell>
          <cell r="AC15" t="str">
            <v>N</v>
          </cell>
          <cell r="AD15" t="str">
            <v>Y-BT</v>
          </cell>
          <cell r="AF15" t="str">
            <v>Y-FPR</v>
          </cell>
          <cell r="AH15" t="str">
            <v>Y-Cam</v>
          </cell>
          <cell r="AL15" t="str">
            <v>8 cell</v>
          </cell>
          <cell r="AM15" t="str">
            <v>Vista-B32</v>
          </cell>
          <cell r="AO15" t="str">
            <v>N</v>
          </cell>
          <cell r="AP15" t="str">
            <v>N</v>
          </cell>
          <cell r="AQ15" t="str">
            <v>N</v>
          </cell>
          <cell r="AR15" t="str">
            <v xml:space="preserve">3 Years Parts &amp; Labour </v>
          </cell>
        </row>
        <row r="16">
          <cell r="G16" t="str">
            <v>HP2230s - NH439PA#UUF</v>
          </cell>
          <cell r="H16">
            <v>3499</v>
          </cell>
          <cell r="I16">
            <v>3243</v>
          </cell>
          <cell r="J16">
            <v>3145.71</v>
          </cell>
          <cell r="L16" t="str">
            <v>12.1" WXGA</v>
          </cell>
          <cell r="O16" t="str">
            <v>T5870</v>
          </cell>
          <cell r="R16" t="str">
            <v>2048MB (2x1024)</v>
          </cell>
          <cell r="S16" t="str">
            <v>250GB / 5400rpm</v>
          </cell>
          <cell r="V16" t="str">
            <v xml:space="preserve">DVD Recordable </v>
          </cell>
          <cell r="Y16" t="str">
            <v>Intel Integrated Graphics X4500</v>
          </cell>
          <cell r="AB16" t="str">
            <v>Intel 3945 abg</v>
          </cell>
          <cell r="AC16" t="str">
            <v>N</v>
          </cell>
          <cell r="AD16" t="str">
            <v>Y-BT</v>
          </cell>
          <cell r="AF16" t="str">
            <v>Y-FPR</v>
          </cell>
          <cell r="AH16" t="str">
            <v>Y-Cam</v>
          </cell>
          <cell r="AL16" t="str">
            <v>4 Cell 2.6 Ah</v>
          </cell>
          <cell r="AM16" t="str">
            <v>Vista-B32</v>
          </cell>
          <cell r="AO16" t="str">
            <v>N</v>
          </cell>
          <cell r="AP16" t="str">
            <v>N</v>
          </cell>
          <cell r="AQ16" t="str">
            <v>N</v>
          </cell>
          <cell r="AR16" t="str">
            <v>1 Year Parts &amp; Labour</v>
          </cell>
        </row>
        <row r="17">
          <cell r="G17" t="str">
            <v>HP6530s - NB547PA#UUF</v>
          </cell>
          <cell r="H17">
            <v>2499</v>
          </cell>
          <cell r="I17">
            <v>2294</v>
          </cell>
          <cell r="J17">
            <v>2225.1799999999998</v>
          </cell>
          <cell r="L17" t="str">
            <v>14.1" WXGA</v>
          </cell>
          <cell r="O17" t="str">
            <v>T5870</v>
          </cell>
          <cell r="R17" t="str">
            <v>1024MB (1x1024)</v>
          </cell>
          <cell r="S17" t="str">
            <v>160GB / 5400rpm</v>
          </cell>
          <cell r="V17" t="str">
            <v xml:space="preserve">DVD Recordable </v>
          </cell>
          <cell r="Y17" t="str">
            <v>Intel Integrated Graphics X4500</v>
          </cell>
          <cell r="AB17" t="str">
            <v>Intel 3945 abg</v>
          </cell>
          <cell r="AC17" t="str">
            <v>N</v>
          </cell>
          <cell r="AD17" t="str">
            <v>Y-BT</v>
          </cell>
          <cell r="AF17" t="str">
            <v>N-FPR</v>
          </cell>
          <cell r="AH17" t="str">
            <v>Y-Cam</v>
          </cell>
          <cell r="AL17" t="str">
            <v>6 Cell 2.4 Ah</v>
          </cell>
          <cell r="AM17" t="str">
            <v>Vista Basic</v>
          </cell>
          <cell r="AO17" t="str">
            <v>N</v>
          </cell>
          <cell r="AP17" t="str">
            <v>N</v>
          </cell>
          <cell r="AQ17" t="str">
            <v>N</v>
          </cell>
          <cell r="AR17" t="str">
            <v>1 Year Parts &amp; Labour</v>
          </cell>
        </row>
        <row r="18">
          <cell r="G18" t="str">
            <v>HP6530b - NH436PA#UUF</v>
          </cell>
          <cell r="H18">
            <v>4599</v>
          </cell>
          <cell r="I18">
            <v>4263</v>
          </cell>
          <cell r="J18">
            <v>4135.1099999999997</v>
          </cell>
          <cell r="L18" t="str">
            <v>14.1" WXGA</v>
          </cell>
          <cell r="O18" t="str">
            <v>P8600</v>
          </cell>
          <cell r="R18" t="str">
            <v>2048MB (1x2048)</v>
          </cell>
          <cell r="S18" t="str">
            <v>320GB / 5400rpm</v>
          </cell>
          <cell r="V18" t="str">
            <v xml:space="preserve">DVD Recordable </v>
          </cell>
          <cell r="Y18" t="str">
            <v>Intel Integrated Graphics X4500</v>
          </cell>
          <cell r="AB18" t="str">
            <v>Intel 3945 abg</v>
          </cell>
          <cell r="AC18" t="str">
            <v>N</v>
          </cell>
          <cell r="AD18" t="str">
            <v>Y-BT</v>
          </cell>
          <cell r="AF18" t="str">
            <v>Y-FPR</v>
          </cell>
          <cell r="AH18" t="str">
            <v>Y-Cam</v>
          </cell>
          <cell r="AL18" t="str">
            <v>6 Cell 2.6 Ah</v>
          </cell>
          <cell r="AM18" t="str">
            <v>Vista-B32</v>
          </cell>
          <cell r="AO18" t="str">
            <v>N</v>
          </cell>
          <cell r="AP18" t="str">
            <v>N</v>
          </cell>
          <cell r="AQ18" t="str">
            <v>N</v>
          </cell>
          <cell r="AR18" t="str">
            <v>1 Year Parts &amp; Labour</v>
          </cell>
        </row>
        <row r="19">
          <cell r="G19" t="str">
            <v>HP8530w - NL362PA#UUF</v>
          </cell>
          <cell r="H19">
            <v>7999</v>
          </cell>
          <cell r="I19">
            <v>7415</v>
          </cell>
          <cell r="J19">
            <v>7192.55</v>
          </cell>
          <cell r="L19" t="str">
            <v>15.4" WUXGA</v>
          </cell>
          <cell r="O19" t="str">
            <v>T9550</v>
          </cell>
          <cell r="R19" t="str">
            <v>4096MB (2x2048)</v>
          </cell>
          <cell r="S19" t="str">
            <v>320GB / 7200rpm</v>
          </cell>
          <cell r="V19" t="str">
            <v xml:space="preserve">DVD Recordable </v>
          </cell>
          <cell r="Y19" t="str">
            <v>NVIDIA Quadro® FX 770M (512MB)</v>
          </cell>
          <cell r="AB19" t="str">
            <v>Intel 3945 abg</v>
          </cell>
          <cell r="AC19" t="str">
            <v>N</v>
          </cell>
          <cell r="AD19" t="str">
            <v>Y-BT</v>
          </cell>
          <cell r="AF19" t="str">
            <v>Y-FPR</v>
          </cell>
          <cell r="AH19" t="str">
            <v>Y-Cam</v>
          </cell>
          <cell r="AL19" t="str">
            <v>6 Cell 2.6 Ah</v>
          </cell>
          <cell r="AM19" t="str">
            <v>Vista-B32</v>
          </cell>
          <cell r="AO19" t="str">
            <v>N</v>
          </cell>
          <cell r="AP19" t="str">
            <v>N</v>
          </cell>
          <cell r="AQ19" t="str">
            <v>N</v>
          </cell>
          <cell r="AR19" t="str">
            <v>3 Year onsite</v>
          </cell>
        </row>
        <row r="20">
          <cell r="G20" t="str">
            <v>HP8730w - NL366PA#UUF</v>
          </cell>
          <cell r="H20">
            <v>8999</v>
          </cell>
          <cell r="I20">
            <v>8342</v>
          </cell>
          <cell r="J20">
            <v>8091.74</v>
          </cell>
          <cell r="L20" t="str">
            <v>17"WUXGA</v>
          </cell>
          <cell r="O20" t="str">
            <v>T9550</v>
          </cell>
          <cell r="R20" t="str">
            <v>4096MB (2x2048)</v>
          </cell>
          <cell r="S20" t="str">
            <v>320GB / 7200rpm</v>
          </cell>
          <cell r="V20" t="str">
            <v xml:space="preserve">DVD Recordable </v>
          </cell>
          <cell r="Y20" t="str">
            <v>NVIDIA Quadro® FX 2700M (512MB)</v>
          </cell>
          <cell r="AB20" t="str">
            <v>Intel 3945 abg</v>
          </cell>
          <cell r="AC20" t="str">
            <v>N</v>
          </cell>
          <cell r="AD20" t="str">
            <v>Y-BT</v>
          </cell>
          <cell r="AF20" t="str">
            <v>Y-FPR</v>
          </cell>
          <cell r="AH20" t="str">
            <v>Y-Cam</v>
          </cell>
          <cell r="AL20" t="str">
            <v>8 cell</v>
          </cell>
          <cell r="AM20" t="str">
            <v>Vista-B32</v>
          </cell>
          <cell r="AO20" t="str">
            <v>N</v>
          </cell>
          <cell r="AP20" t="str">
            <v>N</v>
          </cell>
          <cell r="AQ20" t="str">
            <v>N</v>
          </cell>
          <cell r="AR20" t="str">
            <v>3 Year onsite</v>
          </cell>
        </row>
        <row r="21">
          <cell r="G21" t="str">
            <v>HP8730w - NL367PA#UUF</v>
          </cell>
          <cell r="H21">
            <v>10999</v>
          </cell>
          <cell r="I21">
            <v>10196</v>
          </cell>
          <cell r="J21">
            <v>9890.119999999999</v>
          </cell>
          <cell r="L21" t="str">
            <v>17"WUXGA</v>
          </cell>
          <cell r="O21" t="str">
            <v>T9550</v>
          </cell>
          <cell r="R21" t="str">
            <v>4096MB (2x2048)</v>
          </cell>
          <cell r="S21" t="str">
            <v>320GB / 7200rpm</v>
          </cell>
          <cell r="V21" t="str">
            <v xml:space="preserve">DVD Recordable </v>
          </cell>
          <cell r="Y21" t="str">
            <v>NVIDIA Quadro® FX 3700M (1GB)</v>
          </cell>
          <cell r="AB21" t="str">
            <v>Intel 3945 abg</v>
          </cell>
          <cell r="AC21" t="str">
            <v>N</v>
          </cell>
          <cell r="AD21" t="str">
            <v>Y-BT</v>
          </cell>
          <cell r="AF21" t="str">
            <v>Y-FPR</v>
          </cell>
          <cell r="AH21" t="str">
            <v>Y-Cam</v>
          </cell>
          <cell r="AL21" t="str">
            <v>8 cell</v>
          </cell>
          <cell r="AM21" t="str">
            <v>Vista-B32</v>
          </cell>
          <cell r="AO21" t="str">
            <v>N</v>
          </cell>
          <cell r="AP21" t="str">
            <v>N</v>
          </cell>
          <cell r="AQ21" t="str">
            <v>N</v>
          </cell>
          <cell r="AR21" t="str">
            <v>3 Year onsite</v>
          </cell>
        </row>
        <row r="22">
          <cell r="G22" t="str">
            <v>HP2730p - NL358PA#UUF</v>
          </cell>
          <cell r="H22">
            <v>7999</v>
          </cell>
          <cell r="I22">
            <v>7415</v>
          </cell>
          <cell r="J22">
            <v>7192.55</v>
          </cell>
          <cell r="L22" t="str">
            <v>12.1" WXGA</v>
          </cell>
          <cell r="O22" t="str">
            <v>SL9400</v>
          </cell>
          <cell r="R22" t="str">
            <v>2048MB (1x2048)</v>
          </cell>
          <cell r="S22" t="str">
            <v>160GB / 5400rpm</v>
          </cell>
          <cell r="V22" t="str">
            <v xml:space="preserve">DVD Recordable </v>
          </cell>
          <cell r="Y22" t="str">
            <v>Intel Integrated Graphics X4500</v>
          </cell>
          <cell r="AB22" t="str">
            <v>Intel 4965 agn</v>
          </cell>
          <cell r="AC22" t="str">
            <v>N</v>
          </cell>
          <cell r="AD22" t="str">
            <v>Y-BT</v>
          </cell>
          <cell r="AF22" t="str">
            <v>Y-FPR</v>
          </cell>
          <cell r="AH22" t="str">
            <v>Y-Cam</v>
          </cell>
          <cell r="AL22" t="str">
            <v>6 Cell 2.4 Ah</v>
          </cell>
          <cell r="AM22" t="str">
            <v>Vista-B32</v>
          </cell>
          <cell r="AO22" t="str">
            <v>N</v>
          </cell>
          <cell r="AP22" t="str">
            <v>N</v>
          </cell>
          <cell r="AQ22" t="str">
            <v>N</v>
          </cell>
          <cell r="AR22" t="str">
            <v>3 Year onsite</v>
          </cell>
        </row>
        <row r="23">
          <cell r="G23" t="str">
            <v>HP6530s - NE797PA#UUF</v>
          </cell>
          <cell r="H23">
            <v>2499</v>
          </cell>
          <cell r="I23">
            <v>2294</v>
          </cell>
          <cell r="J23">
            <v>2225.1799999999998</v>
          </cell>
          <cell r="L23" t="str">
            <v>14.1" WXGA</v>
          </cell>
          <cell r="O23" t="str">
            <v>T5870</v>
          </cell>
          <cell r="R23" t="str">
            <v>1024MB (1x1024)</v>
          </cell>
          <cell r="S23" t="str">
            <v>160GB / 5400rpm</v>
          </cell>
          <cell r="V23" t="str">
            <v xml:space="preserve">DVD Recordable </v>
          </cell>
          <cell r="Y23" t="str">
            <v>Intel Integrated Graphics X4500</v>
          </cell>
          <cell r="AB23" t="str">
            <v>Intel 3945 abg</v>
          </cell>
          <cell r="AC23" t="str">
            <v>N</v>
          </cell>
          <cell r="AD23" t="str">
            <v>Y-BT</v>
          </cell>
          <cell r="AF23" t="str">
            <v>N-FPR</v>
          </cell>
          <cell r="AH23" t="str">
            <v>Y-Cam</v>
          </cell>
          <cell r="AL23" t="str">
            <v>6 Cell 2.4 Ah</v>
          </cell>
          <cell r="AM23" t="str">
            <v>Vista Basic</v>
          </cell>
          <cell r="AO23" t="str">
            <v>N</v>
          </cell>
          <cell r="AP23" t="str">
            <v>N</v>
          </cell>
          <cell r="AQ23" t="str">
            <v>N</v>
          </cell>
          <cell r="AR23" t="str">
            <v>1 Year Parts &amp; Labour</v>
          </cell>
        </row>
        <row r="24">
          <cell r="G24" t="str">
            <v>HP540 - NR273PA#UUF</v>
          </cell>
          <cell r="H24">
            <v>1799</v>
          </cell>
          <cell r="I24">
            <v>1655</v>
          </cell>
          <cell r="J24">
            <v>1605.35</v>
          </cell>
          <cell r="L24" t="str">
            <v>14.1" WXGA</v>
          </cell>
          <cell r="O24" t="str">
            <v>T5670</v>
          </cell>
          <cell r="R24" t="str">
            <v>1024MB (1x1024)</v>
          </cell>
          <cell r="S24" t="str">
            <v>160GB / 5400rpm</v>
          </cell>
          <cell r="V24" t="str">
            <v xml:space="preserve">DVD Recordable </v>
          </cell>
          <cell r="Y24" t="str">
            <v>Intel Graphics Media Accelerator X3100</v>
          </cell>
          <cell r="AB24" t="str">
            <v>Intel 3945 abg</v>
          </cell>
          <cell r="AC24" t="str">
            <v>N</v>
          </cell>
          <cell r="AD24" t="str">
            <v>N-BT</v>
          </cell>
          <cell r="AF24" t="str">
            <v>N-FPR</v>
          </cell>
          <cell r="AH24" t="str">
            <v>N-Cam</v>
          </cell>
          <cell r="AL24" t="str">
            <v>6 Cell 2.4 Ah</v>
          </cell>
          <cell r="AM24" t="str">
            <v>PC DOS</v>
          </cell>
          <cell r="AO24" t="str">
            <v>N</v>
          </cell>
          <cell r="AP24" t="str">
            <v>N</v>
          </cell>
          <cell r="AQ24" t="str">
            <v>N</v>
          </cell>
          <cell r="AR24" t="str">
            <v>1 Year Parts &amp; Labour</v>
          </cell>
        </row>
        <row r="25">
          <cell r="G25" t="str">
            <v>HP540 - NR274PA#UUF</v>
          </cell>
          <cell r="H25">
            <v>2299</v>
          </cell>
          <cell r="I25">
            <v>2131</v>
          </cell>
          <cell r="J25">
            <v>2067.0700000000002</v>
          </cell>
          <cell r="L25" t="str">
            <v>14.1" WXGA</v>
          </cell>
          <cell r="O25" t="str">
            <v>T5670</v>
          </cell>
          <cell r="R25" t="str">
            <v>1024MB (1x1024)</v>
          </cell>
          <cell r="S25" t="str">
            <v>160GB / 5400rpm</v>
          </cell>
          <cell r="V25" t="str">
            <v xml:space="preserve">DVD Recordable </v>
          </cell>
          <cell r="Y25" t="str">
            <v>Intel Graphics Media Accelerator X3100</v>
          </cell>
          <cell r="AB25" t="str">
            <v>Intel 3945 abg</v>
          </cell>
          <cell r="AC25" t="str">
            <v>N</v>
          </cell>
          <cell r="AD25" t="str">
            <v>N-BT</v>
          </cell>
          <cell r="AF25" t="str">
            <v>N-FPR</v>
          </cell>
          <cell r="AH25" t="str">
            <v>N-Cam</v>
          </cell>
          <cell r="AL25" t="str">
            <v>6 Cell 2.4 Ah</v>
          </cell>
          <cell r="AM25" t="str">
            <v>Vista-B32</v>
          </cell>
          <cell r="AO25" t="str">
            <v>N</v>
          </cell>
          <cell r="AP25" t="str">
            <v>N</v>
          </cell>
          <cell r="AQ25" t="str">
            <v>N</v>
          </cell>
          <cell r="AR25" t="str">
            <v>1 Year Parts &amp; Labour</v>
          </cell>
        </row>
        <row r="26">
          <cell r="G26" t="str">
            <v>DellE6400 - S720504MY</v>
          </cell>
          <cell r="H26">
            <v>4200</v>
          </cell>
          <cell r="I26">
            <v>3864</v>
          </cell>
          <cell r="J26">
            <v>3748.08</v>
          </cell>
          <cell r="L26" t="str">
            <v>14.1" WXGA</v>
          </cell>
          <cell r="O26" t="str">
            <v>P8600</v>
          </cell>
          <cell r="R26" t="str">
            <v>2048MB (2x1024)</v>
          </cell>
          <cell r="S26" t="str">
            <v>160GB / 5400rpm</v>
          </cell>
          <cell r="V26" t="str">
            <v xml:space="preserve">DVD Recordable </v>
          </cell>
          <cell r="Y26" t="str">
            <v>Intel Integrated Graphics X4500</v>
          </cell>
          <cell r="AB26" t="str">
            <v>Intel 5100 AGN (1x2)</v>
          </cell>
          <cell r="AC26" t="str">
            <v>N</v>
          </cell>
          <cell r="AD26" t="str">
            <v>Y-BT</v>
          </cell>
          <cell r="AF26" t="str">
            <v>N-FPR</v>
          </cell>
          <cell r="AH26" t="str">
            <v>N-Cam</v>
          </cell>
          <cell r="AL26" t="str">
            <v>6 Cell 2.4 Ah</v>
          </cell>
          <cell r="AM26" t="str">
            <v>Vista-B32</v>
          </cell>
          <cell r="AO26" t="str">
            <v>N</v>
          </cell>
          <cell r="AP26" t="str">
            <v>N</v>
          </cell>
          <cell r="AQ26" t="str">
            <v>N</v>
          </cell>
          <cell r="AR26" t="str">
            <v>3 Year onsite</v>
          </cell>
        </row>
        <row r="27">
          <cell r="G27" t="str">
            <v>DellE5400 - S720502MY</v>
          </cell>
          <cell r="H27">
            <v>3600</v>
          </cell>
          <cell r="I27">
            <v>3312</v>
          </cell>
          <cell r="J27">
            <v>3212.64</v>
          </cell>
          <cell r="L27" t="str">
            <v>14.1" WXGA</v>
          </cell>
          <cell r="O27" t="str">
            <v>P8600</v>
          </cell>
          <cell r="R27" t="str">
            <v>1024MB (1x1024)</v>
          </cell>
          <cell r="S27" t="str">
            <v>250GB / 5400rpm</v>
          </cell>
          <cell r="V27" t="str">
            <v>CDRW/DVD Combo</v>
          </cell>
          <cell r="Y27" t="str">
            <v>Intel Integrated Graphics X4500</v>
          </cell>
          <cell r="AB27" t="str">
            <v>Intel 5100 AGN (1x2)</v>
          </cell>
          <cell r="AC27" t="str">
            <v>N</v>
          </cell>
          <cell r="AD27" t="str">
            <v>Y-BT</v>
          </cell>
          <cell r="AF27" t="str">
            <v>N-FPR</v>
          </cell>
          <cell r="AH27" t="str">
            <v>N-Cam</v>
          </cell>
          <cell r="AL27" t="str">
            <v>6 Cell 2.6 Ah</v>
          </cell>
          <cell r="AM27" t="str">
            <v>Vista-B32</v>
          </cell>
          <cell r="AO27" t="str">
            <v>N</v>
          </cell>
          <cell r="AP27" t="str">
            <v>N</v>
          </cell>
          <cell r="AQ27" t="str">
            <v>N</v>
          </cell>
          <cell r="AR27" t="str">
            <v>3 Year onsite</v>
          </cell>
        </row>
        <row r="28">
          <cell r="G28" t="str">
            <v>DellM4400 - S620505MY</v>
          </cell>
          <cell r="H28">
            <v>7614</v>
          </cell>
          <cell r="I28">
            <v>7004.88</v>
          </cell>
          <cell r="J28">
            <v>6794.7335999999996</v>
          </cell>
          <cell r="L28" t="str">
            <v>15.4" WXGA</v>
          </cell>
          <cell r="O28" t="str">
            <v>T9800</v>
          </cell>
          <cell r="R28" t="str">
            <v>2048MB (2x1024)</v>
          </cell>
          <cell r="S28" t="str">
            <v>80GB / 5400rpm</v>
          </cell>
          <cell r="V28" t="str">
            <v xml:space="preserve">DVD Recordable </v>
          </cell>
          <cell r="Y28" t="str">
            <v>NVIDIA Quadro® FX 770M (512MB)</v>
          </cell>
          <cell r="AB28" t="str">
            <v>Intel 5100 AGN (1x2)</v>
          </cell>
          <cell r="AC28" t="str">
            <v>N</v>
          </cell>
          <cell r="AD28" t="str">
            <v>Y-BT</v>
          </cell>
          <cell r="AF28" t="str">
            <v>Y-FPR</v>
          </cell>
          <cell r="AH28" t="str">
            <v>N-Cam</v>
          </cell>
          <cell r="AL28" t="str">
            <v>9 cell</v>
          </cell>
          <cell r="AM28" t="str">
            <v>Vista-B32</v>
          </cell>
          <cell r="AO28" t="str">
            <v>N</v>
          </cell>
          <cell r="AP28" t="str">
            <v>N</v>
          </cell>
          <cell r="AQ28" t="str">
            <v>N</v>
          </cell>
          <cell r="AR28" t="str">
            <v>3 Year onsite</v>
          </cell>
        </row>
        <row r="29">
          <cell r="G29" t="str">
            <v>DellM6400 - S620506MY</v>
          </cell>
          <cell r="H29">
            <v>14698</v>
          </cell>
          <cell r="I29">
            <v>13522.16</v>
          </cell>
          <cell r="J29">
            <v>13116.495199999999</v>
          </cell>
          <cell r="L29" t="str">
            <v>17"WUXGA</v>
          </cell>
          <cell r="O29" t="str">
            <v>X9100</v>
          </cell>
          <cell r="R29" t="str">
            <v>2048MB (2x1024)</v>
          </cell>
          <cell r="S29" t="str">
            <v>RAID 160GB / 7200rpm + RAID</v>
          </cell>
          <cell r="V29" t="str">
            <v xml:space="preserve">DVD Recordable </v>
          </cell>
          <cell r="Y29" t="str">
            <v>NVIDIA Quadro® FX 3700M (1GB)</v>
          </cell>
          <cell r="AB29" t="str">
            <v>Intel 5300 AGN (3x3)</v>
          </cell>
          <cell r="AC29" t="str">
            <v>N</v>
          </cell>
          <cell r="AD29" t="str">
            <v>Y-BT</v>
          </cell>
          <cell r="AF29" t="str">
            <v>Y-FPR</v>
          </cell>
          <cell r="AH29" t="str">
            <v>N-Cam</v>
          </cell>
          <cell r="AL29" t="str">
            <v>9 cell</v>
          </cell>
          <cell r="AM29" t="str">
            <v>Vista-B64</v>
          </cell>
          <cell r="AO29" t="str">
            <v>N</v>
          </cell>
          <cell r="AP29" t="str">
            <v>N</v>
          </cell>
          <cell r="AQ29" t="str">
            <v>N</v>
          </cell>
          <cell r="AR29" t="str">
            <v>3 Year onsite</v>
          </cell>
        </row>
        <row r="30">
          <cell r="G30" t="str">
            <v>DellM6400A - S620506MY</v>
          </cell>
          <cell r="H30">
            <v>15393</v>
          </cell>
          <cell r="I30">
            <v>14161.560000000001</v>
          </cell>
          <cell r="J30">
            <v>13736.7132</v>
          </cell>
          <cell r="L30" t="str">
            <v>17"WUXGA</v>
          </cell>
          <cell r="O30" t="str">
            <v>Q9100</v>
          </cell>
          <cell r="R30" t="str">
            <v>4096MB (2x2048)</v>
          </cell>
          <cell r="S30" t="str">
            <v>RAID 200GB / 7200rpm FDE</v>
          </cell>
          <cell r="V30" t="str">
            <v xml:space="preserve">DVD Recordable </v>
          </cell>
          <cell r="Y30" t="str">
            <v>NVIDIA Quadro® FX 3700M (1GB)</v>
          </cell>
          <cell r="AB30" t="str">
            <v>Intel 5300 AGN (3x3)</v>
          </cell>
          <cell r="AC30" t="str">
            <v>N</v>
          </cell>
          <cell r="AD30" t="str">
            <v>Y-BT</v>
          </cell>
          <cell r="AF30" t="str">
            <v>Y-FPR</v>
          </cell>
          <cell r="AH30" t="str">
            <v>N-Cam</v>
          </cell>
          <cell r="AL30" t="str">
            <v>9 cell</v>
          </cell>
          <cell r="AM30" t="str">
            <v>Vista-B64</v>
          </cell>
          <cell r="AO30" t="str">
            <v>N</v>
          </cell>
          <cell r="AP30" t="str">
            <v>N</v>
          </cell>
          <cell r="AQ30" t="str">
            <v>N</v>
          </cell>
          <cell r="AR30" t="str">
            <v>3 Year onsite</v>
          </cell>
        </row>
        <row r="31">
          <cell r="G31" t="str">
            <v>DellE4200 - S720510MY</v>
          </cell>
          <cell r="H31">
            <v>8700</v>
          </cell>
          <cell r="I31">
            <v>8004</v>
          </cell>
          <cell r="J31">
            <v>7763.88</v>
          </cell>
          <cell r="L31" t="str">
            <v>12.1" WXGA</v>
          </cell>
          <cell r="O31" t="str">
            <v>SU9400</v>
          </cell>
          <cell r="R31" t="str">
            <v>1024MB (1x1024)</v>
          </cell>
          <cell r="S31" t="str">
            <v xml:space="preserve">128 GB SSD </v>
          </cell>
          <cell r="V31" t="str">
            <v>CDRW/DVD Combo</v>
          </cell>
          <cell r="Y31" t="str">
            <v>Intel Integrated Graphics X4500</v>
          </cell>
          <cell r="AB31" t="str">
            <v>Intel 5100 AGN (1x2)</v>
          </cell>
          <cell r="AC31" t="str">
            <v>N</v>
          </cell>
          <cell r="AD31" t="str">
            <v>Y-BT</v>
          </cell>
          <cell r="AF31" t="str">
            <v>N-FPR</v>
          </cell>
          <cell r="AH31" t="str">
            <v>N-Cam</v>
          </cell>
          <cell r="AL31" t="str">
            <v>9 Cell 2.6 Ah</v>
          </cell>
          <cell r="AM31" t="str">
            <v>Vista-B32</v>
          </cell>
          <cell r="AO31" t="str">
            <v>N</v>
          </cell>
          <cell r="AP31" t="str">
            <v>N</v>
          </cell>
          <cell r="AQ31" t="str">
            <v>N</v>
          </cell>
          <cell r="AR31" t="str">
            <v>3 Year onsite</v>
          </cell>
        </row>
        <row r="32">
          <cell r="G32" t="str">
            <v>DellXT2 - S720511MY</v>
          </cell>
          <cell r="H32">
            <v>7824</v>
          </cell>
          <cell r="I32">
            <v>7198.08</v>
          </cell>
          <cell r="J32">
            <v>6982.1376</v>
          </cell>
          <cell r="L32" t="str">
            <v>12.1" WXGA</v>
          </cell>
          <cell r="O32" t="str">
            <v>SU9400</v>
          </cell>
          <cell r="R32" t="str">
            <v>2048MB (2x1024)</v>
          </cell>
          <cell r="S32" t="str">
            <v>80GB / 5400rpm</v>
          </cell>
          <cell r="V32" t="str">
            <v xml:space="preserve">DVD Recordable </v>
          </cell>
          <cell r="Y32" t="str">
            <v>Intel Integrated Graphics X4500</v>
          </cell>
          <cell r="AB32" t="str">
            <v>Intel 5300 AGN (3x3)</v>
          </cell>
          <cell r="AC32" t="str">
            <v>N</v>
          </cell>
          <cell r="AD32" t="str">
            <v>Y-BT</v>
          </cell>
          <cell r="AF32" t="str">
            <v>N-FPR</v>
          </cell>
          <cell r="AH32" t="str">
            <v>N-Cam</v>
          </cell>
          <cell r="AL32" t="str">
            <v>6 Cell 2.6 Ah</v>
          </cell>
          <cell r="AM32" t="str">
            <v>Vista-B32</v>
          </cell>
          <cell r="AO32" t="str">
            <v>N</v>
          </cell>
          <cell r="AP32" t="str">
            <v>N</v>
          </cell>
          <cell r="AQ32" t="str">
            <v>N</v>
          </cell>
          <cell r="AR32" t="str">
            <v>3 Year onsite</v>
          </cell>
        </row>
        <row r="33">
          <cell r="G33" t="str">
            <v>DellE4300 - S720325MY</v>
          </cell>
          <cell r="H33">
            <v>6445</v>
          </cell>
          <cell r="I33">
            <v>5929.4000000000005</v>
          </cell>
          <cell r="J33">
            <v>5751.518</v>
          </cell>
          <cell r="L33" t="str">
            <v>13.3" WXGA Glossy</v>
          </cell>
          <cell r="O33" t="str">
            <v>SP9400</v>
          </cell>
          <cell r="R33" t="str">
            <v>3 GB</v>
          </cell>
          <cell r="S33" t="str">
            <v>250GB / 5400rpm</v>
          </cell>
          <cell r="V33" t="str">
            <v xml:space="preserve">DVD Recordable </v>
          </cell>
          <cell r="Y33" t="str">
            <v>Intel Integrated Graphics X4500</v>
          </cell>
          <cell r="AB33" t="str">
            <v>Intel 5300 AGN (3x3)</v>
          </cell>
          <cell r="AC33" t="str">
            <v>N</v>
          </cell>
          <cell r="AD33" t="str">
            <v>Y-BT</v>
          </cell>
          <cell r="AF33" t="str">
            <v>N-FPR</v>
          </cell>
          <cell r="AH33" t="str">
            <v>Y-Cam</v>
          </cell>
          <cell r="AL33" t="str">
            <v>6 Cell 2.6 Ah</v>
          </cell>
          <cell r="AM33" t="str">
            <v>Vista-B32</v>
          </cell>
          <cell r="AO33" t="str">
            <v>N</v>
          </cell>
          <cell r="AP33" t="str">
            <v>N</v>
          </cell>
          <cell r="AQ33" t="str">
            <v>N</v>
          </cell>
          <cell r="AR33" t="str">
            <v>3 Year onsite</v>
          </cell>
        </row>
        <row r="34">
          <cell r="G34" t="str">
            <v>HP6530b - VA018PA#UUF</v>
          </cell>
          <cell r="H34">
            <v>2599</v>
          </cell>
          <cell r="I34">
            <v>2499</v>
          </cell>
          <cell r="J34">
            <v>2424.0299999999997</v>
          </cell>
          <cell r="L34" t="str">
            <v>14.1" WXGA</v>
          </cell>
          <cell r="O34" t="str">
            <v>T5870</v>
          </cell>
          <cell r="R34" t="str">
            <v>1024MB (1x1024)</v>
          </cell>
          <cell r="S34" t="str">
            <v>250GB / 5400rpm</v>
          </cell>
          <cell r="V34" t="str">
            <v xml:space="preserve">DVD Recordable </v>
          </cell>
          <cell r="Y34" t="str">
            <v>Intel Integrated Graphics X4500</v>
          </cell>
          <cell r="AB34" t="str">
            <v>Intel 3945 abg</v>
          </cell>
          <cell r="AC34" t="str">
            <v>N</v>
          </cell>
          <cell r="AD34" t="str">
            <v>Y-BT</v>
          </cell>
          <cell r="AF34" t="str">
            <v>N-FPR</v>
          </cell>
          <cell r="AH34" t="str">
            <v>Y-Cam</v>
          </cell>
          <cell r="AL34" t="str">
            <v>6 Cell 2.6 Ah</v>
          </cell>
          <cell r="AM34" t="str">
            <v>Vista Basic</v>
          </cell>
          <cell r="AO34" t="str">
            <v>N</v>
          </cell>
          <cell r="AP34" t="str">
            <v>N</v>
          </cell>
          <cell r="AQ34" t="str">
            <v>N</v>
          </cell>
          <cell r="AR34" t="str">
            <v>1 Year Parts &amp; Labour</v>
          </cell>
        </row>
        <row r="35">
          <cell r="G35" t="str">
            <v>HP4410s - VA041PA#UUF</v>
          </cell>
          <cell r="H35">
            <v>2299</v>
          </cell>
          <cell r="I35">
            <v>2131</v>
          </cell>
          <cell r="J35">
            <v>2067.0700000000002</v>
          </cell>
          <cell r="L35" t="str">
            <v>14.1" WXGA LED B/L HD</v>
          </cell>
          <cell r="O35" t="str">
            <v>T6570</v>
          </cell>
          <cell r="R35" t="str">
            <v>1024MB (1x1024)</v>
          </cell>
          <cell r="S35" t="str">
            <v>250GB / 5400rpm</v>
          </cell>
          <cell r="V35" t="str">
            <v xml:space="preserve">DVD Recordable </v>
          </cell>
          <cell r="Y35" t="str">
            <v>Intel Integrated Graphics X4500</v>
          </cell>
          <cell r="AB35" t="str">
            <v>Intel 3945 abg</v>
          </cell>
          <cell r="AC35" t="str">
            <v>N</v>
          </cell>
          <cell r="AD35" t="str">
            <v>Y-BT</v>
          </cell>
          <cell r="AF35" t="str">
            <v>N-FPR</v>
          </cell>
          <cell r="AH35" t="str">
            <v>Y-Cam</v>
          </cell>
          <cell r="AL35" t="str">
            <v>6 Cell 2.4 Ah</v>
          </cell>
          <cell r="AM35" t="str">
            <v>PC DOS</v>
          </cell>
          <cell r="AO35" t="str">
            <v>N</v>
          </cell>
          <cell r="AP35" t="str">
            <v>N</v>
          </cell>
          <cell r="AQ35" t="str">
            <v>N</v>
          </cell>
          <cell r="AR35" t="str">
            <v>1 Year Parts &amp; Labour</v>
          </cell>
        </row>
        <row r="36">
          <cell r="G36" t="str">
            <v>HP4410s - VA042PA#UUF</v>
          </cell>
          <cell r="H36">
            <v>2479</v>
          </cell>
          <cell r="I36">
            <v>2298</v>
          </cell>
          <cell r="J36">
            <v>2229.06</v>
          </cell>
          <cell r="L36" t="str">
            <v>14.1" WXGA LED B/L HD</v>
          </cell>
          <cell r="O36" t="str">
            <v>T6570</v>
          </cell>
          <cell r="R36" t="str">
            <v>2048MB (2x1024)</v>
          </cell>
          <cell r="S36" t="str">
            <v>250GB / 5400rpm</v>
          </cell>
          <cell r="V36" t="str">
            <v xml:space="preserve">DVD Recordable </v>
          </cell>
          <cell r="Y36" t="str">
            <v>Intel Integrated Graphics X4500</v>
          </cell>
          <cell r="AB36" t="str">
            <v>Intel 3945 abg</v>
          </cell>
          <cell r="AC36" t="str">
            <v>N</v>
          </cell>
          <cell r="AD36" t="str">
            <v>Y-BT</v>
          </cell>
          <cell r="AF36" t="str">
            <v>N-FPR</v>
          </cell>
          <cell r="AH36" t="str">
            <v>Y-Cam</v>
          </cell>
          <cell r="AL36" t="str">
            <v>6 Cell 2.4 Ah</v>
          </cell>
          <cell r="AM36" t="str">
            <v>Vista Basic</v>
          </cell>
          <cell r="AO36" t="str">
            <v>N</v>
          </cell>
          <cell r="AP36" t="str">
            <v>N</v>
          </cell>
          <cell r="AQ36" t="str">
            <v>N</v>
          </cell>
          <cell r="AR36" t="str">
            <v>1 Year Parts &amp; Labour</v>
          </cell>
        </row>
        <row r="37">
          <cell r="G37" t="str">
            <v>HP4410s - VA043PA#UUF</v>
          </cell>
          <cell r="H37">
            <v>2749</v>
          </cell>
          <cell r="I37">
            <v>2548</v>
          </cell>
          <cell r="J37">
            <v>2471.56</v>
          </cell>
          <cell r="L37" t="str">
            <v>14.1" WXGA LED B/L HD</v>
          </cell>
          <cell r="O37" t="str">
            <v>T6570</v>
          </cell>
          <cell r="R37" t="str">
            <v>2048MB (2x1024)</v>
          </cell>
          <cell r="S37" t="str">
            <v>250GB / 5400rpm</v>
          </cell>
          <cell r="V37" t="str">
            <v xml:space="preserve">DVD Recordable </v>
          </cell>
          <cell r="Y37" t="str">
            <v>Intel Integrated Graphics X4500</v>
          </cell>
          <cell r="AB37" t="str">
            <v>Intel 3945 abg</v>
          </cell>
          <cell r="AC37" t="str">
            <v>N</v>
          </cell>
          <cell r="AD37" t="str">
            <v>Y-BT</v>
          </cell>
          <cell r="AF37" t="str">
            <v>N-FPR</v>
          </cell>
          <cell r="AH37" t="str">
            <v>Y-Cam</v>
          </cell>
          <cell r="AL37" t="str">
            <v>6 Cell 2.4 Ah</v>
          </cell>
          <cell r="AM37" t="str">
            <v>Vista-B32</v>
          </cell>
          <cell r="AO37" t="str">
            <v>N</v>
          </cell>
          <cell r="AP37" t="str">
            <v>N</v>
          </cell>
          <cell r="AQ37" t="str">
            <v>N</v>
          </cell>
          <cell r="AR37" t="str">
            <v>1 Year Parts &amp; Labour</v>
          </cell>
        </row>
        <row r="38">
          <cell r="G38" t="str">
            <v>HPC510 - VE941PA#UUF</v>
          </cell>
          <cell r="H38">
            <v>1899</v>
          </cell>
          <cell r="I38">
            <v>1808</v>
          </cell>
          <cell r="J38">
            <v>1753.76</v>
          </cell>
          <cell r="L38" t="str">
            <v>14.1" WXGA LED B/L HD</v>
          </cell>
          <cell r="O38" t="str">
            <v>T5870</v>
          </cell>
          <cell r="R38" t="str">
            <v>1024MB (1x1024)</v>
          </cell>
          <cell r="S38" t="str">
            <v>160GB / 5400rpm</v>
          </cell>
          <cell r="V38" t="str">
            <v xml:space="preserve">DVD Recordable </v>
          </cell>
          <cell r="Y38" t="str">
            <v>Intel Graphics Media Accelerator X3100</v>
          </cell>
          <cell r="AB38" t="str">
            <v>Intel 3945 abg</v>
          </cell>
          <cell r="AC38" t="str">
            <v>N</v>
          </cell>
          <cell r="AD38" t="str">
            <v>Y-BT</v>
          </cell>
          <cell r="AF38" t="str">
            <v>N-FPR</v>
          </cell>
          <cell r="AH38" t="str">
            <v>Y-Cam</v>
          </cell>
          <cell r="AL38" t="str">
            <v>6 Cell 2.6 Ah</v>
          </cell>
          <cell r="AM38" t="str">
            <v>PC DOS</v>
          </cell>
          <cell r="AO38" t="str">
            <v>N</v>
          </cell>
          <cell r="AP38" t="str">
            <v>N</v>
          </cell>
          <cell r="AQ38" t="str">
            <v>N</v>
          </cell>
          <cell r="AR38" t="str">
            <v>1 Year Parts &amp; Labour</v>
          </cell>
        </row>
        <row r="39">
          <cell r="G39" t="str">
            <v>HPC510 - VE942PA#UUF</v>
          </cell>
          <cell r="H39">
            <v>2499</v>
          </cell>
          <cell r="I39">
            <v>2379</v>
          </cell>
          <cell r="J39">
            <v>2307.63</v>
          </cell>
          <cell r="L39" t="str">
            <v>14.1" WXGA LED B/L HD</v>
          </cell>
          <cell r="O39" t="str">
            <v>T5870</v>
          </cell>
          <cell r="R39" t="str">
            <v>2048MB (2x1024)</v>
          </cell>
          <cell r="S39" t="str">
            <v>250GB / 5400rpm</v>
          </cell>
          <cell r="V39" t="str">
            <v xml:space="preserve">DVD Recordable </v>
          </cell>
          <cell r="Y39" t="str">
            <v>Intel Graphics Media Accelerator X3100</v>
          </cell>
          <cell r="AB39" t="str">
            <v>Intel 3945 abg</v>
          </cell>
          <cell r="AC39" t="str">
            <v>N</v>
          </cell>
          <cell r="AD39" t="str">
            <v>Y-BT</v>
          </cell>
          <cell r="AF39" t="str">
            <v>N-FPR</v>
          </cell>
          <cell r="AH39" t="str">
            <v>Y-Cam</v>
          </cell>
          <cell r="AL39" t="str">
            <v>6 Cell 2.6 Ah</v>
          </cell>
          <cell r="AM39" t="str">
            <v>Vista-B32</v>
          </cell>
          <cell r="AO39" t="str">
            <v>N</v>
          </cell>
          <cell r="AP39" t="str">
            <v>N</v>
          </cell>
          <cell r="AQ39" t="str">
            <v>N</v>
          </cell>
          <cell r="AR39" t="str">
            <v>1 Year Parts &amp; Labour</v>
          </cell>
        </row>
        <row r="40">
          <cell r="G40" t="str">
            <v>HP Mini 5101 - VM561PA#UUF</v>
          </cell>
          <cell r="H40">
            <v>1588</v>
          </cell>
          <cell r="I40">
            <v>1470</v>
          </cell>
          <cell r="J40">
            <v>1425.8999999999999</v>
          </cell>
          <cell r="L40" t="str">
            <v>10.1" WSVGA LED BL</v>
          </cell>
          <cell r="O40" t="str">
            <v>N280</v>
          </cell>
          <cell r="R40" t="str">
            <v>1GB</v>
          </cell>
          <cell r="S40" t="str">
            <v>160GB 7200rpm</v>
          </cell>
          <cell r="V40" t="str">
            <v>Open</v>
          </cell>
          <cell r="Y40" t="str">
            <v>Intergrated Graphics</v>
          </cell>
          <cell r="AB40" t="str">
            <v>802.11b/g</v>
          </cell>
          <cell r="AC40" t="str">
            <v>No WWAN</v>
          </cell>
          <cell r="AD40" t="str">
            <v>Y-BT</v>
          </cell>
          <cell r="AF40" t="str">
            <v>N-FPR</v>
          </cell>
          <cell r="AH40" t="str">
            <v xml:space="preserve">2MP </v>
          </cell>
          <cell r="AL40" t="str">
            <v>6 Cell</v>
          </cell>
          <cell r="AM40" t="str">
            <v>XP Home</v>
          </cell>
          <cell r="AO40" t="str">
            <v>N</v>
          </cell>
          <cell r="AP40" t="str">
            <v>N</v>
          </cell>
          <cell r="AQ40" t="str">
            <v>N</v>
          </cell>
          <cell r="AR40" t="str">
            <v>1 Year Parts &amp; Labour</v>
          </cell>
        </row>
        <row r="41">
          <cell r="G41" t="str">
            <v>HP Mini 5101 - VM560PA#UUF</v>
          </cell>
          <cell r="H41">
            <v>1999</v>
          </cell>
          <cell r="I41">
            <v>1850</v>
          </cell>
          <cell r="J41">
            <v>1794.5</v>
          </cell>
          <cell r="L41" t="str">
            <v>10.1" WSVGA LED BL</v>
          </cell>
          <cell r="O41" t="str">
            <v>N280</v>
          </cell>
          <cell r="R41" t="str">
            <v>2GB</v>
          </cell>
          <cell r="S41" t="str">
            <v>320GB 7400rpm</v>
          </cell>
          <cell r="V41" t="str">
            <v>Open</v>
          </cell>
          <cell r="Y41" t="str">
            <v>Intergrated Graphics</v>
          </cell>
          <cell r="AB41" t="str">
            <v>802.11b/g</v>
          </cell>
          <cell r="AC41" t="str">
            <v>No WWAN</v>
          </cell>
          <cell r="AD41" t="str">
            <v>Y-BT</v>
          </cell>
          <cell r="AF41" t="str">
            <v>N-FPR</v>
          </cell>
          <cell r="AH41" t="str">
            <v xml:space="preserve">2MP </v>
          </cell>
          <cell r="AL41" t="str">
            <v>6 Cell</v>
          </cell>
          <cell r="AM41" t="str">
            <v>Vista Business 32</v>
          </cell>
          <cell r="AO41" t="str">
            <v>N</v>
          </cell>
          <cell r="AP41" t="str">
            <v>N</v>
          </cell>
          <cell r="AQ41" t="str">
            <v>N</v>
          </cell>
          <cell r="AR41" t="str">
            <v>1 Year Parts &amp; Labour</v>
          </cell>
        </row>
        <row r="42">
          <cell r="G42" t="str">
            <v>HP6530b - VM606PA#UUF</v>
          </cell>
          <cell r="H42">
            <v>3999</v>
          </cell>
          <cell r="I42">
            <v>3705</v>
          </cell>
          <cell r="J42">
            <v>3593.85</v>
          </cell>
          <cell r="L42" t="str">
            <v>14.1" WXGA</v>
          </cell>
          <cell r="O42" t="str">
            <v>P8600</v>
          </cell>
          <cell r="R42" t="str">
            <v>2048MB (1x2048)</v>
          </cell>
          <cell r="S42" t="str">
            <v>250GB / 5400rpm</v>
          </cell>
          <cell r="V42" t="str">
            <v xml:space="preserve">DVD Recordable </v>
          </cell>
          <cell r="Y42" t="str">
            <v>Intel Integrated Graphics X4500</v>
          </cell>
          <cell r="AB42" t="str">
            <v>Intel 3945 abg</v>
          </cell>
          <cell r="AC42" t="str">
            <v>N</v>
          </cell>
          <cell r="AD42" t="str">
            <v>Y-BT</v>
          </cell>
          <cell r="AF42" t="str">
            <v>Y-FPR</v>
          </cell>
          <cell r="AH42" t="str">
            <v>Y-Cam</v>
          </cell>
          <cell r="AL42" t="str">
            <v>6 Cell 2.6 Ah</v>
          </cell>
          <cell r="AM42" t="str">
            <v>Vista Basic</v>
          </cell>
          <cell r="AO42" t="str">
            <v>N</v>
          </cell>
          <cell r="AP42" t="str">
            <v>N</v>
          </cell>
          <cell r="AQ42" t="str">
            <v>N</v>
          </cell>
          <cell r="AR42" t="str">
            <v>1 Year Parts &amp; Labour</v>
          </cell>
        </row>
        <row r="43">
          <cell r="G43" t="str">
            <v>HP6530b - VM607PA#UUF</v>
          </cell>
          <cell r="H43">
            <v>4299</v>
          </cell>
          <cell r="I43">
            <v>3981</v>
          </cell>
          <cell r="J43">
            <v>3861.5699999999997</v>
          </cell>
          <cell r="L43" t="str">
            <v>14.1" WXGA</v>
          </cell>
          <cell r="O43" t="str">
            <v>P8700</v>
          </cell>
          <cell r="R43" t="str">
            <v>2048MB (1x2048)</v>
          </cell>
          <cell r="S43" t="str">
            <v>320GB / 5400rpm</v>
          </cell>
          <cell r="V43" t="str">
            <v xml:space="preserve">DVD Recordable </v>
          </cell>
          <cell r="Y43" t="str">
            <v>Intel Integrated Graphics X4500</v>
          </cell>
          <cell r="AB43" t="str">
            <v>Intel 3945 abg</v>
          </cell>
          <cell r="AC43" t="str">
            <v>N</v>
          </cell>
          <cell r="AD43" t="str">
            <v>Y-BT</v>
          </cell>
          <cell r="AF43" t="str">
            <v>Y-FPR</v>
          </cell>
          <cell r="AH43" t="str">
            <v>Y-Cam</v>
          </cell>
          <cell r="AL43" t="str">
            <v>6 Cell 2.6 Ah</v>
          </cell>
          <cell r="AM43" t="str">
            <v>Vista Basic</v>
          </cell>
          <cell r="AO43" t="str">
            <v>N</v>
          </cell>
          <cell r="AP43" t="str">
            <v>N</v>
          </cell>
          <cell r="AQ43" t="str">
            <v>N</v>
          </cell>
          <cell r="AR43" t="str">
            <v>1 Year Parts &amp; Labour</v>
          </cell>
        </row>
        <row r="44">
          <cell r="G44" t="str">
            <v>HP4310s - VM567PA#UUF</v>
          </cell>
          <cell r="H44">
            <v>3299</v>
          </cell>
          <cell r="I44">
            <v>3055</v>
          </cell>
          <cell r="J44">
            <v>2963.35</v>
          </cell>
          <cell r="L44" t="str">
            <v>13.3" HD LED BL</v>
          </cell>
          <cell r="O44" t="str">
            <v>T6670</v>
          </cell>
          <cell r="R44" t="str">
            <v>2048MB (1x2048)</v>
          </cell>
          <cell r="S44" t="str">
            <v>320GB / 5400rpm</v>
          </cell>
          <cell r="V44" t="str">
            <v xml:space="preserve">DVD Recordable </v>
          </cell>
          <cell r="Y44" t="str">
            <v>Intel Integrated Graphics X4500</v>
          </cell>
          <cell r="AB44" t="str">
            <v>Intel 4965 agn</v>
          </cell>
          <cell r="AC44" t="str">
            <v>N</v>
          </cell>
          <cell r="AD44" t="str">
            <v>Y-BT</v>
          </cell>
          <cell r="AF44" t="str">
            <v>Y-FPR</v>
          </cell>
          <cell r="AH44" t="str">
            <v>Y-Cam</v>
          </cell>
          <cell r="AL44" t="str">
            <v>4 Cell</v>
          </cell>
          <cell r="AM44" t="str">
            <v>Vista-B32</v>
          </cell>
          <cell r="AO44" t="str">
            <v>N</v>
          </cell>
          <cell r="AP44" t="str">
            <v>N</v>
          </cell>
          <cell r="AQ44" t="str">
            <v>N</v>
          </cell>
          <cell r="AR44" t="str">
            <v>1 Year Parts &amp; Labour</v>
          </cell>
        </row>
        <row r="45">
          <cell r="G45" t="str">
            <v>HP4310s - VM608PA#UUF</v>
          </cell>
          <cell r="H45">
            <v>3699</v>
          </cell>
          <cell r="I45">
            <v>3426</v>
          </cell>
          <cell r="J45">
            <v>3323.22</v>
          </cell>
          <cell r="L45" t="str">
            <v>13.3" HD LED BL</v>
          </cell>
          <cell r="O45" t="str">
            <v>P7570</v>
          </cell>
          <cell r="R45" t="str">
            <v>2048MB (1x2048)</v>
          </cell>
          <cell r="S45" t="str">
            <v>320GB / 5400rpm</v>
          </cell>
          <cell r="V45" t="str">
            <v xml:space="preserve">DVD Recordable </v>
          </cell>
          <cell r="Y45" t="str">
            <v>ATI Mobility HD4330</v>
          </cell>
          <cell r="AB45" t="str">
            <v>Intel 4965 agn</v>
          </cell>
          <cell r="AC45" t="str">
            <v>N</v>
          </cell>
          <cell r="AD45" t="str">
            <v>Y-BT</v>
          </cell>
          <cell r="AF45" t="str">
            <v>Y-FPR</v>
          </cell>
          <cell r="AH45" t="str">
            <v>Y-Cam</v>
          </cell>
          <cell r="AL45" t="str">
            <v>4 Cell</v>
          </cell>
          <cell r="AM45" t="str">
            <v>Vista-B32</v>
          </cell>
          <cell r="AO45" t="str">
            <v>N</v>
          </cell>
          <cell r="AP45" t="str">
            <v>N</v>
          </cell>
          <cell r="AQ45" t="str">
            <v>N</v>
          </cell>
          <cell r="AR45" t="str">
            <v>1 Year Parts &amp; Labour</v>
          </cell>
        </row>
        <row r="46">
          <cell r="G46" t="str">
            <v>HP4310s - VM610PA#UUF</v>
          </cell>
          <cell r="H46">
            <v>3699</v>
          </cell>
          <cell r="I46">
            <v>3426</v>
          </cell>
          <cell r="J46">
            <v>3323.22</v>
          </cell>
          <cell r="L46" t="str">
            <v>13.3" HD LED BL</v>
          </cell>
          <cell r="O46" t="str">
            <v>P7570</v>
          </cell>
          <cell r="R46" t="str">
            <v>2048MB (1x2048)</v>
          </cell>
          <cell r="S46" t="str">
            <v>320GB / 5400rpm</v>
          </cell>
          <cell r="V46" t="str">
            <v xml:space="preserve">DVD Recordable </v>
          </cell>
          <cell r="Y46" t="str">
            <v>ATI Mobility HD4330</v>
          </cell>
          <cell r="AB46" t="str">
            <v>Intel 4965 agn</v>
          </cell>
          <cell r="AC46" t="str">
            <v>N</v>
          </cell>
          <cell r="AD46" t="str">
            <v>Y-BT</v>
          </cell>
          <cell r="AF46" t="str">
            <v>Y-FPR</v>
          </cell>
          <cell r="AH46" t="str">
            <v>Y-Cam</v>
          </cell>
          <cell r="AL46" t="str">
            <v>4 Cell</v>
          </cell>
          <cell r="AM46" t="str">
            <v>Vista-B32</v>
          </cell>
          <cell r="AO46" t="str">
            <v>N</v>
          </cell>
          <cell r="AP46" t="str">
            <v>N</v>
          </cell>
          <cell r="AQ46" t="str">
            <v>N</v>
          </cell>
          <cell r="AR46" t="str">
            <v>1 Year Parts &amp; Labour</v>
          </cell>
        </row>
        <row r="47">
          <cell r="G47" t="str">
            <v>HP Mini 311 - VQ974PA#UUF</v>
          </cell>
          <cell r="H47">
            <v>1799</v>
          </cell>
          <cell r="I47">
            <v>1699</v>
          </cell>
          <cell r="J47">
            <v>1648.03</v>
          </cell>
          <cell r="L47" t="str">
            <v xml:space="preserve">11.6” Diagonal HD LED </v>
          </cell>
          <cell r="O47" t="str">
            <v>N280</v>
          </cell>
          <cell r="R47" t="str">
            <v>2GB</v>
          </cell>
          <cell r="S47" t="str">
            <v>250GB 5400rpm</v>
          </cell>
          <cell r="V47" t="str">
            <v>External DVD RW</v>
          </cell>
          <cell r="Y47" t="str">
            <v>NVIDIA ION</v>
          </cell>
          <cell r="AB47" t="str">
            <v xml:space="preserve">802.11b/g
</v>
          </cell>
          <cell r="AC47" t="str">
            <v>No WWAN</v>
          </cell>
          <cell r="AD47" t="str">
            <v>Y-BT</v>
          </cell>
          <cell r="AF47" t="str">
            <v>N-FPR</v>
          </cell>
          <cell r="AH47" t="str">
            <v>HP Web cam</v>
          </cell>
          <cell r="AL47" t="str">
            <v>6 Cell</v>
          </cell>
          <cell r="AM47" t="str">
            <v xml:space="preserve">Genuine Windows® 7 Starter </v>
          </cell>
          <cell r="AO47" t="str">
            <v>N</v>
          </cell>
          <cell r="AP47" t="str">
            <v>N</v>
          </cell>
          <cell r="AQ47" t="str">
            <v>N</v>
          </cell>
          <cell r="AR47" t="str">
            <v>1 Year Parts &amp; Labour</v>
          </cell>
        </row>
        <row r="48">
          <cell r="G48" t="str">
            <v xml:space="preserve">AcerTimeline 3810T - LX.WCG0X.017  </v>
          </cell>
          <cell r="H48">
            <v>2899</v>
          </cell>
          <cell r="I48">
            <v>2749</v>
          </cell>
          <cell r="J48">
            <v>2666.5299999999997</v>
          </cell>
          <cell r="L48" t="str">
            <v>13.3" Acer CineCrystal™ LED-backlit TFT LCD</v>
          </cell>
          <cell r="O48" t="str">
            <v>SU9400</v>
          </cell>
          <cell r="R48" t="str">
            <v>2GB</v>
          </cell>
          <cell r="S48" t="str">
            <v>500GB 5400rpm</v>
          </cell>
          <cell r="V48" t="str">
            <v>Open</v>
          </cell>
          <cell r="Y48" t="str">
            <v xml:space="preserve"> Integrated 3D graphics</v>
          </cell>
          <cell r="AB48" t="str">
            <v>Intel 5100 AGN (1x2)</v>
          </cell>
          <cell r="AC48" t="str">
            <v>No WWAN</v>
          </cell>
          <cell r="AD48" t="str">
            <v>Y-BT</v>
          </cell>
          <cell r="AF48" t="str">
            <v>N-FPR</v>
          </cell>
          <cell r="AH48" t="str">
            <v>Acer Web cam</v>
          </cell>
          <cell r="AL48" t="str">
            <v>6 Cell</v>
          </cell>
          <cell r="AM48" t="str">
            <v>Vista Home Premium</v>
          </cell>
          <cell r="AO48" t="str">
            <v>N</v>
          </cell>
          <cell r="AP48" t="str">
            <v>N</v>
          </cell>
          <cell r="AQ48" t="str">
            <v>N</v>
          </cell>
          <cell r="AR48" t="str">
            <v>1 year Int Traveller</v>
          </cell>
        </row>
        <row r="49">
          <cell r="G49" t="str">
            <v>HPDV-3 - 2111TX</v>
          </cell>
          <cell r="H49">
            <v>2849</v>
          </cell>
          <cell r="I49">
            <v>2707</v>
          </cell>
          <cell r="J49">
            <v>2625.79</v>
          </cell>
          <cell r="L49" t="str">
            <v>13.3" HD LED BL</v>
          </cell>
          <cell r="O49" t="str">
            <v>P7370</v>
          </cell>
          <cell r="R49" t="str">
            <v>2048MB (2x1024)</v>
          </cell>
          <cell r="S49" t="str">
            <v>320GB / 5400rpm</v>
          </cell>
          <cell r="V49" t="str">
            <v xml:space="preserve">DVD Recordable </v>
          </cell>
          <cell r="Y49" t="str">
            <v>NVIDIA Quadro® FX 770M (512MB)</v>
          </cell>
          <cell r="AB49" t="str">
            <v>802.11b/g</v>
          </cell>
          <cell r="AC49" t="str">
            <v>N</v>
          </cell>
          <cell r="AD49" t="str">
            <v>Y-BT</v>
          </cell>
          <cell r="AF49" t="str">
            <v>N-FPR</v>
          </cell>
          <cell r="AH49" t="str">
            <v>Y-Cam</v>
          </cell>
          <cell r="AL49" t="str">
            <v>6 Cell 2.6 Ah</v>
          </cell>
          <cell r="AM49" t="str">
            <v>Vista Home Premium</v>
          </cell>
          <cell r="AO49" t="str">
            <v>N</v>
          </cell>
          <cell r="AP49" t="str">
            <v>N</v>
          </cell>
          <cell r="AQ49" t="str">
            <v>N</v>
          </cell>
          <cell r="AR49" t="str">
            <v>1 Year Parts &amp; Labour</v>
          </cell>
        </row>
        <row r="50">
          <cell r="G50" t="str">
            <v>HP5310s - VT204PA#UUF</v>
          </cell>
          <cell r="H50">
            <v>3199</v>
          </cell>
          <cell r="I50">
            <v>3055</v>
          </cell>
          <cell r="J50">
            <v>2963.35</v>
          </cell>
          <cell r="L50" t="str">
            <v>13.3" HD LED BL</v>
          </cell>
          <cell r="O50" t="str">
            <v>SP9300</v>
          </cell>
          <cell r="R50" t="str">
            <v>2048MB (1x2048)</v>
          </cell>
          <cell r="S50" t="str">
            <v>320GB / 5400rpm</v>
          </cell>
          <cell r="V50" t="str">
            <v>Open</v>
          </cell>
          <cell r="Y50" t="str">
            <v>Intel Integrated Graphics X4500</v>
          </cell>
          <cell r="AB50" t="str">
            <v>Intel 4965 agn</v>
          </cell>
          <cell r="AC50" t="str">
            <v>N</v>
          </cell>
          <cell r="AD50" t="str">
            <v>Y-BT</v>
          </cell>
          <cell r="AF50" t="str">
            <v>Y-FPR</v>
          </cell>
          <cell r="AH50" t="str">
            <v>Y-Cam</v>
          </cell>
          <cell r="AL50" t="str">
            <v>4 Cell</v>
          </cell>
          <cell r="AM50" t="str">
            <v>Vista-B32</v>
          </cell>
          <cell r="AO50" t="str">
            <v>N</v>
          </cell>
          <cell r="AP50" t="str">
            <v>N</v>
          </cell>
          <cell r="AQ50" t="str">
            <v>N</v>
          </cell>
          <cell r="AR50" t="str">
            <v>1 Year Parts &amp; Labour</v>
          </cell>
        </row>
        <row r="51">
          <cell r="G51" t="str">
            <v>HP8440p - WR022PA#UUF</v>
          </cell>
          <cell r="H51">
            <v>4699</v>
          </cell>
          <cell r="I51">
            <v>4629</v>
          </cell>
          <cell r="J51">
            <v>4190.13</v>
          </cell>
          <cell r="L51" t="str">
            <v>14.0 LED Backlit HD Anti Glare</v>
          </cell>
          <cell r="O51" t="str">
            <v>i5-540M</v>
          </cell>
          <cell r="R51" t="str">
            <v>4GB 1333 MHz DDR3</v>
          </cell>
          <cell r="S51" t="str">
            <v>320GB / 7200rpm</v>
          </cell>
          <cell r="V51" t="str">
            <v xml:space="preserve">DVD Recordable </v>
          </cell>
          <cell r="Y51" t="str">
            <v>nVidia NVS 3100M</v>
          </cell>
          <cell r="AB51" t="str">
            <v>WLAN 802.11a/b/g/n I2</v>
          </cell>
          <cell r="AC51" t="str">
            <v>No WWAN</v>
          </cell>
          <cell r="AD51" t="str">
            <v>Y-BT</v>
          </cell>
          <cell r="AF51" t="str">
            <v>Y-FPR</v>
          </cell>
          <cell r="AH51" t="str">
            <v>Y-CAM</v>
          </cell>
          <cell r="AL51" t="str">
            <v>6 Cell</v>
          </cell>
          <cell r="AM51" t="str">
            <v>Microsoft Windows7 Pro 64</v>
          </cell>
          <cell r="AN51" t="str">
            <v>Yes</v>
          </cell>
          <cell r="AO51" t="str">
            <v>N</v>
          </cell>
          <cell r="AP51" t="str">
            <v>N</v>
          </cell>
          <cell r="AQ51" t="str">
            <v>N</v>
          </cell>
          <cell r="AR51" t="str">
            <v>3 Year onsite</v>
          </cell>
        </row>
        <row r="52">
          <cell r="G52" t="str">
            <v>HP4420s - WT695PA#UUF</v>
          </cell>
          <cell r="H52">
            <v>2199</v>
          </cell>
          <cell r="I52">
            <v>2037</v>
          </cell>
          <cell r="J52">
            <v>1975.8899999999999</v>
          </cell>
          <cell r="L52" t="str">
            <v>14.0 LED Backlit HD Anti Glare</v>
          </cell>
          <cell r="O52" t="str">
            <v>i3-330M</v>
          </cell>
          <cell r="R52" t="str">
            <v>2GB</v>
          </cell>
          <cell r="S52" t="str">
            <v>320GB / 7200rpm</v>
          </cell>
          <cell r="V52" t="str">
            <v xml:space="preserve">DVD Recordable </v>
          </cell>
          <cell r="Y52" t="str">
            <v>Intel Integrated Graphics X4500</v>
          </cell>
          <cell r="AB52" t="str">
            <v>WLAN 802.11a/b/g/n I2</v>
          </cell>
          <cell r="AC52" t="str">
            <v>No WWAN</v>
          </cell>
          <cell r="AD52" t="str">
            <v>Y-BT</v>
          </cell>
          <cell r="AF52" t="str">
            <v>N-FPR</v>
          </cell>
          <cell r="AH52" t="str">
            <v>Y-Cam</v>
          </cell>
          <cell r="AL52" t="str">
            <v>6 Cell</v>
          </cell>
          <cell r="AM52" t="str">
            <v>DOS</v>
          </cell>
          <cell r="AO52" t="str">
            <v>N</v>
          </cell>
          <cell r="AP52" t="str">
            <v>N</v>
          </cell>
          <cell r="AQ52" t="str">
            <v>N</v>
          </cell>
          <cell r="AR52" t="str">
            <v>1 Year Parts &amp; Labour</v>
          </cell>
        </row>
        <row r="53">
          <cell r="G53" t="str">
            <v>HP4420s - WW371PA#UUF</v>
          </cell>
          <cell r="H53">
            <v>2599</v>
          </cell>
          <cell r="I53">
            <v>2490</v>
          </cell>
          <cell r="J53">
            <v>2315.2999999999997</v>
          </cell>
          <cell r="L53" t="str">
            <v>14.0 LED Backlit HD Anti Glare</v>
          </cell>
          <cell r="O53" t="str">
            <v>i3-330M</v>
          </cell>
          <cell r="R53" t="str">
            <v>2GB</v>
          </cell>
          <cell r="S53" t="str">
            <v>320GB / 7200rpm</v>
          </cell>
          <cell r="V53" t="str">
            <v xml:space="preserve">DVD Recordable </v>
          </cell>
          <cell r="Y53" t="str">
            <v>Intel Integrated Graphics X4500</v>
          </cell>
          <cell r="AB53" t="str">
            <v>WLAN 802.11a/b/g/n I2</v>
          </cell>
          <cell r="AC53" t="str">
            <v>No WWAN</v>
          </cell>
          <cell r="AD53" t="str">
            <v>Y-BT</v>
          </cell>
          <cell r="AF53" t="str">
            <v>N-FPR</v>
          </cell>
          <cell r="AH53" t="str">
            <v>Y-Cam</v>
          </cell>
          <cell r="AL53" t="str">
            <v>6 Cell</v>
          </cell>
          <cell r="AM53" t="str">
            <v>Genuine Windows 7 Professional 32</v>
          </cell>
          <cell r="AN53" t="str">
            <v>Yes</v>
          </cell>
          <cell r="AO53" t="str">
            <v>N</v>
          </cell>
          <cell r="AP53" t="str">
            <v>N</v>
          </cell>
          <cell r="AQ53" t="str">
            <v>N</v>
          </cell>
          <cell r="AR53" t="str">
            <v>1 Year Parts &amp; Labour</v>
          </cell>
        </row>
        <row r="54">
          <cell r="G54" t="str">
            <v>HP6440b - WG563PA#UUF</v>
          </cell>
          <cell r="H54">
            <v>3999</v>
          </cell>
          <cell r="I54">
            <v>3719</v>
          </cell>
          <cell r="J54">
            <v>3607.43</v>
          </cell>
          <cell r="L54" t="str">
            <v>14.0 LED Backlit HD Anti Glare</v>
          </cell>
          <cell r="O54" t="str">
            <v>i5-520M</v>
          </cell>
          <cell r="R54" t="str">
            <v>2GB</v>
          </cell>
          <cell r="S54" t="str">
            <v>250GB / 7200rpm</v>
          </cell>
          <cell r="V54" t="str">
            <v xml:space="preserve">DVD Recordable </v>
          </cell>
          <cell r="Y54" t="str">
            <v>ATI Mobility Radeon HD 4550</v>
          </cell>
          <cell r="AB54" t="str">
            <v>Realtek 802.11bgn 1x2</v>
          </cell>
          <cell r="AC54" t="str">
            <v>NO WWAN</v>
          </cell>
          <cell r="AD54" t="str">
            <v>Y-BT</v>
          </cell>
          <cell r="AF54" t="str">
            <v>Y-FPR</v>
          </cell>
          <cell r="AH54" t="str">
            <v>N-CAM</v>
          </cell>
          <cell r="AL54" t="str">
            <v>6 Cell</v>
          </cell>
          <cell r="AM54" t="str">
            <v>Genuine Windows 7 Professional 32</v>
          </cell>
          <cell r="AN54" t="str">
            <v>Yes</v>
          </cell>
          <cell r="AO54" t="str">
            <v>N</v>
          </cell>
          <cell r="AP54" t="str">
            <v>N</v>
          </cell>
          <cell r="AQ54" t="str">
            <v>N</v>
          </cell>
          <cell r="AR54" t="str">
            <v>1 Year Parts &amp; Labour</v>
          </cell>
        </row>
        <row r="55">
          <cell r="G55" t="str">
            <v>HPX200 - VA228PA#UUF</v>
          </cell>
          <cell r="H55">
            <v>6999</v>
          </cell>
          <cell r="I55">
            <v>6488</v>
          </cell>
          <cell r="J55">
            <v>6293.36</v>
          </cell>
          <cell r="L55" t="str">
            <v>12.1" WXGA</v>
          </cell>
          <cell r="O55" t="str">
            <v>SL9400</v>
          </cell>
          <cell r="R55" t="str">
            <v>4096MB (2x2048)</v>
          </cell>
          <cell r="S55" t="str">
            <v>320GB / 5400rpm</v>
          </cell>
          <cell r="V55" t="str">
            <v xml:space="preserve">DVD Recordable </v>
          </cell>
          <cell r="Y55" t="str">
            <v>Intel Integrated Graphics X4500</v>
          </cell>
          <cell r="AB55" t="str">
            <v>WLAN 802.11a/b/g/n I2</v>
          </cell>
          <cell r="AC55" t="str">
            <v>NO WWAN</v>
          </cell>
          <cell r="AD55" t="str">
            <v>Y-BT</v>
          </cell>
          <cell r="AF55" t="str">
            <v>Y-FPR</v>
          </cell>
          <cell r="AH55" t="str">
            <v>Y-Cam</v>
          </cell>
          <cell r="AL55" t="str">
            <v>3 Cell</v>
          </cell>
          <cell r="AM55" t="str">
            <v>Genuine Windows 7 Professional 32</v>
          </cell>
          <cell r="AN55" t="str">
            <v>Yes</v>
          </cell>
          <cell r="AO55" t="str">
            <v>N</v>
          </cell>
          <cell r="AP55" t="str">
            <v>N</v>
          </cell>
          <cell r="AQ55" t="str">
            <v>N</v>
          </cell>
          <cell r="AR55" t="str">
            <v>3  Year Parts &amp; Labour</v>
          </cell>
        </row>
        <row r="56">
          <cell r="G56" t="str">
            <v>HP2530p - WF060PA#UUF</v>
          </cell>
          <cell r="H56">
            <v>6999</v>
          </cell>
          <cell r="I56">
            <v>6488</v>
          </cell>
          <cell r="J56">
            <v>6293.36</v>
          </cell>
          <cell r="L56" t="str">
            <v>12.1" WXGA</v>
          </cell>
          <cell r="O56" t="str">
            <v>SL9400</v>
          </cell>
          <cell r="R56" t="str">
            <v>4096MB (2x2048)</v>
          </cell>
          <cell r="S56" t="str">
            <v>250GB 5400rpm</v>
          </cell>
          <cell r="V56" t="str">
            <v xml:space="preserve">DVD Recordable </v>
          </cell>
          <cell r="Y56" t="str">
            <v>Intel Integrated Graphics X4500</v>
          </cell>
          <cell r="AB56" t="str">
            <v>802.11b/g</v>
          </cell>
          <cell r="AC56" t="str">
            <v>NO WWAN</v>
          </cell>
          <cell r="AD56" t="str">
            <v>Y-BT</v>
          </cell>
          <cell r="AF56" t="str">
            <v>Y-FPR</v>
          </cell>
          <cell r="AH56" t="str">
            <v>Y-Cam</v>
          </cell>
          <cell r="AL56" t="str">
            <v>3 Cell</v>
          </cell>
          <cell r="AM56" t="str">
            <v>Genuine Windows 7 Professional 32</v>
          </cell>
          <cell r="AN56" t="str">
            <v>Yes</v>
          </cell>
          <cell r="AO56" t="str">
            <v>N</v>
          </cell>
          <cell r="AP56" t="str">
            <v>N</v>
          </cell>
          <cell r="AQ56" t="str">
            <v>N</v>
          </cell>
          <cell r="AR56" t="str">
            <v>3 Year onsite</v>
          </cell>
        </row>
        <row r="57">
          <cell r="G57" t="str">
            <v>HP2730p - WF061PA#UUF</v>
          </cell>
          <cell r="H57">
            <v>7699</v>
          </cell>
          <cell r="I57">
            <v>7160</v>
          </cell>
          <cell r="J57">
            <v>6945.2</v>
          </cell>
          <cell r="L57" t="str">
            <v>12.1" WXGA</v>
          </cell>
          <cell r="O57" t="str">
            <v>SL9400</v>
          </cell>
          <cell r="R57" t="str">
            <v>4096MB (2x2048)</v>
          </cell>
          <cell r="S57" t="str">
            <v>128 GB SSD Hard Drive</v>
          </cell>
          <cell r="V57" t="str">
            <v xml:space="preserve">DVD Recordable </v>
          </cell>
          <cell r="Y57" t="str">
            <v>Intel Integrated Graphics X4500</v>
          </cell>
          <cell r="AB57" t="str">
            <v>802.11b/g</v>
          </cell>
          <cell r="AC57" t="str">
            <v>NO WWAN</v>
          </cell>
          <cell r="AD57" t="str">
            <v>Y-BT</v>
          </cell>
          <cell r="AF57" t="str">
            <v>Y-FPR</v>
          </cell>
          <cell r="AH57" t="str">
            <v>Y-Cam</v>
          </cell>
          <cell r="AL57" t="str">
            <v>6 Cell</v>
          </cell>
          <cell r="AM57" t="str">
            <v>Genuine Windows 7 Professional 32</v>
          </cell>
          <cell r="AN57" t="str">
            <v>Yes</v>
          </cell>
          <cell r="AO57" t="str">
            <v>N</v>
          </cell>
          <cell r="AP57" t="str">
            <v>N</v>
          </cell>
          <cell r="AQ57" t="str">
            <v>N</v>
          </cell>
          <cell r="AR57" t="str">
            <v>3 Year onsite</v>
          </cell>
        </row>
        <row r="58">
          <cell r="G58" t="str">
            <v>HP8540w - WW428PA#UUF</v>
          </cell>
          <cell r="H58">
            <v>7999</v>
          </cell>
          <cell r="I58">
            <v>7439</v>
          </cell>
          <cell r="J58">
            <v>7215.83</v>
          </cell>
          <cell r="L58" t="str">
            <v>15.6 LED Backlit HD Anti Glare</v>
          </cell>
          <cell r="O58" t="str">
            <v>i7-620M</v>
          </cell>
          <cell r="R58" t="str">
            <v>4GB 1333 MHz DDR3</v>
          </cell>
          <cell r="S58" t="str">
            <v>500GB / 7200rpm</v>
          </cell>
          <cell r="V58" t="str">
            <v xml:space="preserve">DVD Recordable </v>
          </cell>
          <cell r="Y58" t="str">
            <v>Intel Integrated Graphics X4500</v>
          </cell>
          <cell r="AB58" t="str">
            <v>WLAN 802.11a/b/g/n I2</v>
          </cell>
          <cell r="AC58" t="str">
            <v>NO WWAN</v>
          </cell>
          <cell r="AD58" t="str">
            <v>Y-BT</v>
          </cell>
          <cell r="AF58" t="str">
            <v>Y-FPR</v>
          </cell>
          <cell r="AH58" t="str">
            <v>Y-Cam</v>
          </cell>
          <cell r="AL58" t="str">
            <v>6 Cell</v>
          </cell>
          <cell r="AM58" t="str">
            <v>Genuine Windows 7 Professional 32</v>
          </cell>
          <cell r="AN58" t="str">
            <v>Yes</v>
          </cell>
          <cell r="AO58" t="str">
            <v>N</v>
          </cell>
          <cell r="AP58" t="str">
            <v>N</v>
          </cell>
          <cell r="AQ58" t="str">
            <v>N</v>
          </cell>
          <cell r="AR58" t="str">
            <v>3 Year onsite</v>
          </cell>
        </row>
        <row r="59">
          <cell r="G59" t="str">
            <v>HP8740w - WZ035PA#UUF</v>
          </cell>
          <cell r="H59">
            <v>9999</v>
          </cell>
          <cell r="I59">
            <v>9299</v>
          </cell>
          <cell r="J59">
            <v>9020.0300000000007</v>
          </cell>
          <cell r="L59" t="str">
            <v>17"WUXGA</v>
          </cell>
          <cell r="O59" t="str">
            <v>i7-720QM</v>
          </cell>
          <cell r="R59" t="str">
            <v>8GB 1333 MHz DDR4</v>
          </cell>
          <cell r="S59" t="str">
            <v>500GB / 7200rpm</v>
          </cell>
          <cell r="V59" t="str">
            <v xml:space="preserve">DVD Recordable </v>
          </cell>
          <cell r="Y59" t="str">
            <v>ATI FirePro M7820 (1GB)</v>
          </cell>
          <cell r="AB59" t="str">
            <v>WLAN 802.11a/b/g/n I2</v>
          </cell>
          <cell r="AC59" t="str">
            <v>NO WWAN</v>
          </cell>
          <cell r="AD59" t="str">
            <v>Y-BT</v>
          </cell>
          <cell r="AF59" t="str">
            <v>Y-FPR</v>
          </cell>
          <cell r="AH59" t="str">
            <v>Y-Cam</v>
          </cell>
          <cell r="AL59" t="str">
            <v>8 Cell Hybrid</v>
          </cell>
          <cell r="AM59" t="str">
            <v>Genuine Windows 7 Professional 32</v>
          </cell>
          <cell r="AN59" t="str">
            <v>Yes</v>
          </cell>
          <cell r="AO59" t="str">
            <v>N</v>
          </cell>
          <cell r="AP59" t="str">
            <v>N</v>
          </cell>
          <cell r="AQ59" t="str">
            <v>N</v>
          </cell>
          <cell r="AR59" t="str">
            <v>3 Year onsite</v>
          </cell>
        </row>
        <row r="60">
          <cell r="G60" t="str">
            <v>HP4420s - XP862PA#UUF</v>
          </cell>
          <cell r="H60">
            <v>2699</v>
          </cell>
          <cell r="I60">
            <v>2490</v>
          </cell>
          <cell r="J60">
            <v>2415.2999999999997</v>
          </cell>
          <cell r="L60" t="str">
            <v>14.0 LED Backlit HD Anti Glare</v>
          </cell>
          <cell r="O60" t="str">
            <v>i3-350M</v>
          </cell>
          <cell r="R60" t="str">
            <v>2GB</v>
          </cell>
          <cell r="S60" t="str">
            <v>320GB / 7200rpm</v>
          </cell>
          <cell r="V60" t="str">
            <v xml:space="preserve">DVD Recordable </v>
          </cell>
          <cell r="Y60" t="str">
            <v>Intel Integrated Graphics X4500</v>
          </cell>
          <cell r="AB60" t="str">
            <v>WLAN 802.11a/b/g/n I2</v>
          </cell>
          <cell r="AC60" t="str">
            <v>No WWAN</v>
          </cell>
          <cell r="AD60" t="str">
            <v>Y-BT</v>
          </cell>
          <cell r="AF60" t="str">
            <v>N-FPR</v>
          </cell>
          <cell r="AH60" t="str">
            <v>Y-Cam</v>
          </cell>
          <cell r="AL60" t="str">
            <v>6 Cell</v>
          </cell>
          <cell r="AM60" t="str">
            <v>Genuine Windows 7 Professional 32</v>
          </cell>
          <cell r="AN60" t="str">
            <v>Yes</v>
          </cell>
          <cell r="AO60" t="str">
            <v>N</v>
          </cell>
          <cell r="AP60" t="str">
            <v>N</v>
          </cell>
          <cell r="AQ60" t="str">
            <v>N</v>
          </cell>
          <cell r="AR60" t="str">
            <v>1 Year Parts &amp; Labour</v>
          </cell>
        </row>
        <row r="61">
          <cell r="G61" t="str">
            <v>HP4421s - WW370PA#UUF</v>
          </cell>
          <cell r="H61">
            <v>2899</v>
          </cell>
          <cell r="I61">
            <v>2696</v>
          </cell>
          <cell r="J61">
            <v>2615.12</v>
          </cell>
          <cell r="L61" t="str">
            <v>14.0 LED Backlit HD Anti Glare</v>
          </cell>
          <cell r="O61" t="str">
            <v>i3-350M</v>
          </cell>
          <cell r="R61" t="str">
            <v>2GB</v>
          </cell>
          <cell r="S61" t="str">
            <v>320GB / 7200rpm</v>
          </cell>
          <cell r="V61" t="str">
            <v xml:space="preserve">DVD Recordable </v>
          </cell>
          <cell r="Y61" t="str">
            <v>ATI Mobility Radeon HD 45300 (512MB)</v>
          </cell>
          <cell r="AB61" t="str">
            <v>WLAN 802.11a/b/g/n I2</v>
          </cell>
          <cell r="AC61" t="str">
            <v>No WWAN</v>
          </cell>
          <cell r="AD61" t="str">
            <v>Y-BT</v>
          </cell>
          <cell r="AF61" t="str">
            <v>Y-FPR</v>
          </cell>
          <cell r="AH61" t="str">
            <v>Y-Cam</v>
          </cell>
          <cell r="AL61" t="str">
            <v>6 Cell</v>
          </cell>
          <cell r="AM61" t="str">
            <v>Genuine Windows 7 Professional 32</v>
          </cell>
          <cell r="AN61" t="str">
            <v>Yes</v>
          </cell>
          <cell r="AO61" t="str">
            <v>N</v>
          </cell>
          <cell r="AP61" t="str">
            <v>N</v>
          </cell>
          <cell r="AQ61" t="str">
            <v>N</v>
          </cell>
          <cell r="AR61" t="str">
            <v>1 Year Parts &amp; Labour</v>
          </cell>
        </row>
        <row r="62">
          <cell r="G62" t="str">
            <v>HP2540p - XB719PA#UUF</v>
          </cell>
          <cell r="H62">
            <v>6199</v>
          </cell>
          <cell r="I62">
            <v>5839</v>
          </cell>
          <cell r="J62">
            <v>5363.83</v>
          </cell>
          <cell r="L62" t="str">
            <v>12.1" WXGA</v>
          </cell>
          <cell r="O62" t="str">
            <v>i7-640M</v>
          </cell>
          <cell r="R62" t="str">
            <v>4096MB (2x2048)</v>
          </cell>
          <cell r="S62" t="str">
            <v>250GB 5400rpm</v>
          </cell>
          <cell r="V62" t="str">
            <v xml:space="preserve">DVD Recordable </v>
          </cell>
          <cell r="Y62" t="str">
            <v>Intel Integrated Graphics X4500</v>
          </cell>
          <cell r="AB62" t="str">
            <v>802.11b/g</v>
          </cell>
          <cell r="AC62" t="str">
            <v>NO WWAN</v>
          </cell>
          <cell r="AD62" t="str">
            <v>Y-BT</v>
          </cell>
          <cell r="AF62" t="str">
            <v>Y-FPR</v>
          </cell>
          <cell r="AH62" t="str">
            <v>Y-Cam</v>
          </cell>
          <cell r="AL62" t="str">
            <v>3 Cell</v>
          </cell>
          <cell r="AM62" t="str">
            <v>Genuine Windows 7 Professional 32</v>
          </cell>
          <cell r="AN62" t="str">
            <v>Yes</v>
          </cell>
          <cell r="AO62" t="str">
            <v>N</v>
          </cell>
          <cell r="AP62" t="str">
            <v>N</v>
          </cell>
          <cell r="AQ62" t="str">
            <v>N</v>
          </cell>
          <cell r="AR62" t="str">
            <v>3 Year onsite</v>
          </cell>
        </row>
        <row r="63">
          <cell r="G63" t="str">
            <v>HP5220m - XD128PA#UUF</v>
          </cell>
          <cell r="H63">
            <v>3199</v>
          </cell>
          <cell r="I63">
            <v>3068</v>
          </cell>
          <cell r="J63">
            <v>2975.96</v>
          </cell>
          <cell r="L63" t="str">
            <v>12.1" WXGA</v>
          </cell>
          <cell r="O63" t="str">
            <v>i3-350M</v>
          </cell>
          <cell r="R63" t="str">
            <v>2GB</v>
          </cell>
          <cell r="S63" t="str">
            <v>320GB / 7200rpm</v>
          </cell>
          <cell r="V63" t="str">
            <v xml:space="preserve">DVD Recordable </v>
          </cell>
          <cell r="Y63" t="str">
            <v>Intel Integrated Graphics X4500</v>
          </cell>
          <cell r="AB63" t="str">
            <v>802.11b/g</v>
          </cell>
          <cell r="AC63" t="str">
            <v>NO WWAN</v>
          </cell>
          <cell r="AD63" t="str">
            <v>Y-BT</v>
          </cell>
          <cell r="AF63" t="str">
            <v>Y-FPR</v>
          </cell>
          <cell r="AH63" t="str">
            <v>Y-Cam</v>
          </cell>
          <cell r="AL63" t="str">
            <v>6 Cell</v>
          </cell>
          <cell r="AM63" t="str">
            <v>Genuine Windows 7 Professional 32</v>
          </cell>
          <cell r="AN63" t="str">
            <v>Yes</v>
          </cell>
          <cell r="AO63" t="str">
            <v>N</v>
          </cell>
          <cell r="AP63" t="str">
            <v>N</v>
          </cell>
          <cell r="AQ63" t="str">
            <v>N</v>
          </cell>
          <cell r="AR63" t="str">
            <v>3 Year onsite</v>
          </cell>
        </row>
        <row r="64">
          <cell r="G64" t="str">
            <v>HP5220m - XY407PA#UUF</v>
          </cell>
          <cell r="H64">
            <v>2999</v>
          </cell>
          <cell r="I64">
            <v>2789</v>
          </cell>
          <cell r="J64">
            <v>2705.33</v>
          </cell>
          <cell r="L64" t="str">
            <v>12.1" WXGA</v>
          </cell>
          <cell r="O64" t="str">
            <v>i3-370M</v>
          </cell>
          <cell r="R64" t="str">
            <v>2GB</v>
          </cell>
          <cell r="S64" t="str">
            <v>320GB / 7200rpm</v>
          </cell>
          <cell r="V64" t="str">
            <v xml:space="preserve">DVD Recordable </v>
          </cell>
          <cell r="Y64" t="str">
            <v>Intel Integrated Graphics X4500</v>
          </cell>
          <cell r="AB64" t="str">
            <v>802.11b/g</v>
          </cell>
          <cell r="AC64" t="str">
            <v>NO WWAN</v>
          </cell>
          <cell r="AD64" t="str">
            <v>Y-BT</v>
          </cell>
          <cell r="AF64" t="str">
            <v>N-FPR</v>
          </cell>
          <cell r="AH64" t="str">
            <v>Y-Cam</v>
          </cell>
          <cell r="AL64" t="str">
            <v>6 Cell</v>
          </cell>
          <cell r="AM64" t="str">
            <v>Genuine Windows 7 Professional 32</v>
          </cell>
          <cell r="AN64" t="str">
            <v>Yes</v>
          </cell>
          <cell r="AO64" t="str">
            <v>N</v>
          </cell>
          <cell r="AP64" t="str">
            <v>N</v>
          </cell>
          <cell r="AQ64" t="str">
            <v>N</v>
          </cell>
          <cell r="AR64" t="str">
            <v>1 Year Parts &amp; Labour</v>
          </cell>
        </row>
        <row r="65">
          <cell r="G65" t="str">
            <v>HP6450b - XY406PA#UUF</v>
          </cell>
          <cell r="H65">
            <v>3499</v>
          </cell>
          <cell r="I65">
            <v>3254</v>
          </cell>
          <cell r="J65">
            <v>3156.38</v>
          </cell>
          <cell r="L65" t="str">
            <v>14.0 LED Backlit HD Anti Glare</v>
          </cell>
          <cell r="O65" t="str">
            <v>i5-560M</v>
          </cell>
          <cell r="R65" t="str">
            <v>4GB</v>
          </cell>
          <cell r="S65" t="str">
            <v>320GB / 7200rpm</v>
          </cell>
          <cell r="V65" t="str">
            <v xml:space="preserve">DVD Recordable </v>
          </cell>
          <cell r="Y65" t="str">
            <v>Intel Integrated Graphics X4500</v>
          </cell>
          <cell r="AB65" t="str">
            <v>802.11b/g</v>
          </cell>
          <cell r="AC65" t="str">
            <v>NO WWAN</v>
          </cell>
          <cell r="AD65" t="str">
            <v>Y-BT</v>
          </cell>
          <cell r="AF65" t="str">
            <v>Y-FPR</v>
          </cell>
          <cell r="AH65" t="str">
            <v>Y-Cam</v>
          </cell>
          <cell r="AL65" t="str">
            <v>6 Cell</v>
          </cell>
          <cell r="AM65" t="str">
            <v>Genuine Windows 7 Professional 32</v>
          </cell>
          <cell r="AN65" t="str">
            <v>Yes</v>
          </cell>
          <cell r="AO65" t="str">
            <v>N</v>
          </cell>
          <cell r="AP65" t="str">
            <v>N</v>
          </cell>
          <cell r="AQ65" t="str">
            <v>N</v>
          </cell>
          <cell r="AR65" t="str">
            <v>1 Year Parts &amp; Labour</v>
          </cell>
        </row>
        <row r="66">
          <cell r="G66" t="str">
            <v>HP8440p - XY409PA#UUF</v>
          </cell>
          <cell r="H66">
            <v>4299</v>
          </cell>
          <cell r="I66">
            <v>3998</v>
          </cell>
          <cell r="J66">
            <v>3878.06</v>
          </cell>
          <cell r="L66" t="str">
            <v>14.0 LED Backlit HD Anti Glare</v>
          </cell>
          <cell r="O66" t="str">
            <v>i5-540M</v>
          </cell>
          <cell r="R66" t="str">
            <v>4GB</v>
          </cell>
          <cell r="S66" t="str">
            <v>320GB / 7200rpm</v>
          </cell>
          <cell r="V66" t="str">
            <v xml:space="preserve">DVD Recordable </v>
          </cell>
          <cell r="Y66" t="str">
            <v>nVidia NVS 3100M 512MB</v>
          </cell>
          <cell r="AB66" t="str">
            <v>802.11b/g</v>
          </cell>
          <cell r="AC66" t="str">
            <v>NO WWAN</v>
          </cell>
          <cell r="AD66" t="str">
            <v>Y-BT</v>
          </cell>
          <cell r="AF66" t="str">
            <v>Y-FPR</v>
          </cell>
          <cell r="AH66" t="str">
            <v>Y-Cam</v>
          </cell>
          <cell r="AL66" t="str">
            <v>6 Cell</v>
          </cell>
          <cell r="AM66" t="str">
            <v>Genuine Windows 7 Professional 64</v>
          </cell>
          <cell r="AN66" t="str">
            <v>Yes</v>
          </cell>
          <cell r="AO66" t="str">
            <v>N</v>
          </cell>
          <cell r="AP66" t="str">
            <v>N</v>
          </cell>
          <cell r="AQ66" t="str">
            <v>N</v>
          </cell>
          <cell r="AR66" t="str">
            <v>3 Year onsite</v>
          </cell>
        </row>
        <row r="67">
          <cell r="G67" t="str">
            <v>HP4420s - XY405PA#UUF</v>
          </cell>
          <cell r="H67">
            <v>2499</v>
          </cell>
          <cell r="I67">
            <v>2324</v>
          </cell>
          <cell r="J67">
            <v>2254.2799999999997</v>
          </cell>
          <cell r="L67" t="str">
            <v>14.0 LED Backlit HD Anti Glare</v>
          </cell>
          <cell r="O67" t="str">
            <v>i3-380M</v>
          </cell>
          <cell r="R67" t="str">
            <v>2GB</v>
          </cell>
          <cell r="S67" t="str">
            <v>320GB / 7200rpm</v>
          </cell>
          <cell r="V67" t="str">
            <v xml:space="preserve">DVD Recordable </v>
          </cell>
          <cell r="Y67" t="str">
            <v>Intel Integrated Graphics X4500</v>
          </cell>
          <cell r="AB67" t="str">
            <v>802.11b/g</v>
          </cell>
          <cell r="AC67" t="str">
            <v>NO WWAN</v>
          </cell>
          <cell r="AD67" t="str">
            <v>Y-BT</v>
          </cell>
          <cell r="AF67" t="str">
            <v>N-FPR</v>
          </cell>
          <cell r="AH67" t="str">
            <v>Y-Cam</v>
          </cell>
          <cell r="AL67" t="str">
            <v>6 Cell</v>
          </cell>
          <cell r="AM67" t="str">
            <v>Genuine Windows 7 Professional 32</v>
          </cell>
          <cell r="AN67" t="str">
            <v>Yes</v>
          </cell>
          <cell r="AO67" t="str">
            <v>N</v>
          </cell>
          <cell r="AP67" t="str">
            <v>N</v>
          </cell>
          <cell r="AQ67" t="str">
            <v>N</v>
          </cell>
          <cell r="AR67" t="str">
            <v>1 Year Parts &amp; Labour</v>
          </cell>
        </row>
      </sheetData>
      <sheetData sheetId="13" refreshError="1"/>
      <sheetData sheetId="14" refreshError="1"/>
      <sheetData sheetId="15" refreshError="1"/>
      <sheetData sheetId="16" refreshError="1"/>
      <sheetData sheetId="17"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enda"/>
      <sheetName val="End To End IT Issue"/>
      <sheetName val="CCR Schedule"/>
      <sheetName val="Maximize Activator"/>
      <sheetName val="reengineering Metrics"/>
      <sheetName val="Focus Model Sum"/>
      <sheetName val="Beat Dell"/>
      <sheetName val="Direct TTLMetrics"/>
      <sheetName val="SMB Metrics"/>
      <sheetName val="Shop Metrics"/>
      <sheetName val="LE Metrics"/>
      <sheetName val="VAR Metrics"/>
      <sheetName val="BusinessShop "/>
      <sheetName val="SalesActionItem"/>
      <sheetName val="MultipleBrand"/>
      <sheetName val="Mast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2">
          <cell r="R12">
            <v>35</v>
          </cell>
        </row>
      </sheetData>
      <sheetData sheetId="13" refreshError="1"/>
      <sheetData sheetId="14" refreshError="1"/>
      <sheetData sheetId="1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tforms"/>
      <sheetName val="Schedule"/>
      <sheetName val="FHC Components"/>
      <sheetName val="1.Enrico 15 AMD"/>
      <sheetName val="2.Enrico 15 I-AR"/>
      <sheetName val="3.Enrico 15 I-HR"/>
      <sheetName val="4.Queen 15 AMD"/>
      <sheetName val="5.Queen 15"/>
      <sheetName val="6.Panerai 15"/>
      <sheetName val="7.Queen 17"/>
      <sheetName val="ChangeLog"/>
    </sheetNames>
    <sheetDataSet>
      <sheetData sheetId="0">
        <row r="5">
          <cell r="B5">
            <v>3</v>
          </cell>
        </row>
      </sheetData>
      <sheetData sheetId="1"/>
      <sheetData sheetId="2">
        <row r="5">
          <cell r="C5" t="str">
            <v>Std (HD, 1366x768)</v>
          </cell>
        </row>
        <row r="31">
          <cell r="D31" t="str">
            <v>B710 - Celeron single core</v>
          </cell>
        </row>
        <row r="32">
          <cell r="D32" t="str">
            <v>B800 - Celeron dual core</v>
          </cell>
        </row>
        <row r="33">
          <cell r="D33" t="str">
            <v>B960 - PDC</v>
          </cell>
        </row>
        <row r="34">
          <cell r="D34" t="str">
            <v>I3-2350M</v>
          </cell>
        </row>
        <row r="35">
          <cell r="D35" t="str">
            <v>I5-2450M</v>
          </cell>
        </row>
      </sheetData>
      <sheetData sheetId="3"/>
      <sheetData sheetId="4"/>
      <sheetData sheetId="5"/>
      <sheetData sheetId="6"/>
      <sheetData sheetId="7"/>
      <sheetData sheetId="8"/>
      <sheetData sheetId="9"/>
      <sheetData sheetId="10"/>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tforms"/>
      <sheetName val="Schedule"/>
      <sheetName val="FHC Components"/>
      <sheetName val="1.Cypress Point MT"/>
      <sheetName val="2.Pine Valley SFF"/>
      <sheetName val="3.Mission Hills MLK"/>
      <sheetName val="4.Eagleton"/>
      <sheetName val="5.Princeville"/>
      <sheetName val="6.Olympic"/>
    </sheetNames>
    <sheetDataSet>
      <sheetData sheetId="0" refreshError="1"/>
      <sheetData sheetId="1" refreshError="1"/>
      <sheetData sheetId="2">
        <row r="5">
          <cell r="C5" t="str">
            <v>NA</v>
          </cell>
        </row>
        <row r="70">
          <cell r="H70" t="str">
            <v>Intel HD4000</v>
          </cell>
        </row>
        <row r="71">
          <cell r="H71" t="str">
            <v>nVidia N13 P DDR5</v>
          </cell>
        </row>
        <row r="72">
          <cell r="H72" t="str">
            <v>nVidia  GeForce GT 640M 2GB DDR5</v>
          </cell>
        </row>
        <row r="79">
          <cell r="H79" t="str">
            <v>* Per C. Camiletti 11/16/11 e-mail - nVidia 1GB option not available until 3-4 mos. Post-RTS - on 11/28/11 RH moved all nVidia 1GB to nVidia 2GB - will add 1GB FHCs back when available as necessary</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
      <sheetName val="Key Actions"/>
      <sheetName val="Scorecard"/>
      <sheetName val="Colour Charts"/>
      <sheetName val="Master"/>
      <sheetName val="Oct Act"/>
      <sheetName val="Oct Bridge"/>
      <sheetName val="Nov Assess"/>
      <sheetName val="Nov Roadmap"/>
      <sheetName val="3Q06FY Assess"/>
      <sheetName val="3Q06FY Roadmap"/>
      <sheetName val="Portfolio Nov"/>
      <sheetName val="Portfolio Dec"/>
      <sheetName val="3QFY Express"/>
      <sheetName val="Express"/>
      <sheetName val="Express 2"/>
      <sheetName val="Run rate Plan"/>
      <sheetName val="Run rate Actions"/>
      <sheetName val="Resller Program - Dist"/>
      <sheetName val="Reseller Prog T1_T2"/>
      <sheetName val="Lead Depend"/>
      <sheetName val="Top 10 Acq_Ret"/>
      <sheetName val="TOS"/>
      <sheetName val="3QFY Exp Asmt"/>
      <sheetName val="Top 25 Cust"/>
      <sheetName val="2Q06FY Assess"/>
      <sheetName val="Qtr CTC"/>
      <sheetName val="2Q06FY Roadmap"/>
      <sheetName val=" Exp Bridge"/>
      <sheetName val=" Exp Roadmap"/>
      <sheetName val="Non BMC"/>
      <sheetName val="Resources"/>
      <sheetName val="Express Metrics"/>
      <sheetName val="Metrics"/>
      <sheetName val="BS Fcst"/>
      <sheetName val="AR Aging"/>
      <sheetName val="Key Rec"/>
      <sheetName val="DSO Top10"/>
      <sheetName val="Exp Bridge"/>
      <sheetName val="Inv&amp; Capital"/>
      <sheetName val="Cash"/>
      <sheetName val="Action"/>
      <sheetName val="Backup"/>
      <sheetName val="Monthly Assess CTC"/>
      <sheetName val="Head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OL"/>
      <sheetName val="SVR"/>
      <sheetName val="PWS"/>
      <sheetName val="SS"/>
      <sheetName val="Sheet3"/>
      <sheetName val="Sheet4"/>
      <sheetName val="Sheet2"/>
    </sheetNames>
    <sheetDataSet>
      <sheetData sheetId="0" refreshError="1"/>
      <sheetData sheetId="1" refreshError="1"/>
      <sheetData sheetId="2" refreshError="1"/>
      <sheetData sheetId="3" refreshError="1"/>
      <sheetData sheetId="4" refreshError="1">
        <row r="76">
          <cell r="I76">
            <v>23564</v>
          </cell>
        </row>
      </sheetData>
      <sheetData sheetId="5" refreshError="1"/>
      <sheetData sheetId="6" refreshError="1"/>
      <sheetData sheetId="7"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are pack list"/>
      <sheetName val="Q1'03 revisions"/>
      <sheetName val="Q4'03 revisions"/>
    </sheetNames>
    <sheetDataSet>
      <sheetData sheetId="0" refreshError="1">
        <row r="2">
          <cell r="A2" t="str">
            <v>146196-B22</v>
          </cell>
          <cell r="B2" t="str">
            <v>Tape Mechanism</v>
          </cell>
          <cell r="C2" t="str">
            <v>DLT DRIVES</v>
          </cell>
          <cell r="D2" t="str">
            <v>DLT 4080 DRV, INT CRB ALL</v>
          </cell>
          <cell r="E2" t="str">
            <v>DLT 4080 Drive INT CRB ALL</v>
          </cell>
          <cell r="F2" t="str">
            <v xml:space="preserve">SUST  </v>
          </cell>
          <cell r="G2">
            <v>37986</v>
          </cell>
          <cell r="H2" t="str">
            <v>A</v>
          </cell>
          <cell r="I2" t="str">
            <v xml:space="preserve"> </v>
          </cell>
          <cell r="J2" t="str">
            <v>x</v>
          </cell>
        </row>
        <row r="3">
          <cell r="A3" t="str">
            <v>146197-293</v>
          </cell>
          <cell r="B3" t="str">
            <v>Tape Mechanism</v>
          </cell>
          <cell r="C3" t="str">
            <v>DLT DRIVES</v>
          </cell>
          <cell r="D3" t="str">
            <v>DLT 40/80 External JPN2</v>
          </cell>
          <cell r="E3" t="str">
            <v>DLT 4080 DR Ext CRB JPN2</v>
          </cell>
          <cell r="F3" t="str">
            <v xml:space="preserve">SUST  </v>
          </cell>
          <cell r="G3">
            <v>37986</v>
          </cell>
          <cell r="H3" t="str">
            <v>A</v>
          </cell>
          <cell r="I3" t="str">
            <v xml:space="preserve"> </v>
          </cell>
          <cell r="J3" t="str">
            <v>x</v>
          </cell>
        </row>
        <row r="4">
          <cell r="A4" t="str">
            <v>146197-B23</v>
          </cell>
          <cell r="B4" t="str">
            <v>Tape Mechanism</v>
          </cell>
          <cell r="C4" t="str">
            <v>DLT DRIVES</v>
          </cell>
          <cell r="D4" t="str">
            <v>DLT 40/80 External ALL</v>
          </cell>
          <cell r="E4" t="str">
            <v>DLT 40/80GB DR External CRB ALL - Carbon</v>
          </cell>
          <cell r="F4" t="str">
            <v xml:space="preserve">SUST  </v>
          </cell>
          <cell r="G4">
            <v>37986</v>
          </cell>
          <cell r="H4" t="str">
            <v>A</v>
          </cell>
          <cell r="I4" t="str">
            <v xml:space="preserve"> </v>
          </cell>
          <cell r="J4" t="str">
            <v>x</v>
          </cell>
        </row>
        <row r="5">
          <cell r="A5" t="str">
            <v>157766-B22</v>
          </cell>
          <cell r="B5" t="str">
            <v>Tape Mechanism</v>
          </cell>
          <cell r="C5" t="str">
            <v>AIT DRIVES</v>
          </cell>
          <cell r="D5" t="str">
            <v>AIT 50100 DRV, INT CR ALL</v>
          </cell>
          <cell r="E5" t="str">
            <v>AIT 50100 Internal Tape Drive</v>
          </cell>
          <cell r="F5" t="str">
            <v xml:space="preserve">EOL   </v>
          </cell>
          <cell r="G5">
            <v>37894</v>
          </cell>
          <cell r="H5" t="str">
            <v>A</v>
          </cell>
          <cell r="I5" t="str">
            <v xml:space="preserve"> </v>
          </cell>
          <cell r="J5" t="str">
            <v>x</v>
          </cell>
        </row>
        <row r="6">
          <cell r="A6" t="str">
            <v>157767-B32</v>
          </cell>
          <cell r="B6" t="str">
            <v>Tape Mechanism</v>
          </cell>
          <cell r="C6" t="str">
            <v>AIT DRIVES</v>
          </cell>
          <cell r="D6" t="str">
            <v>AIT 50100 DRV, EXT CR INTL</v>
          </cell>
          <cell r="E6" t="str">
            <v>AIT 50100 DRV Ext CR INTL</v>
          </cell>
          <cell r="F6" t="str">
            <v xml:space="preserve">EOL   </v>
          </cell>
          <cell r="G6">
            <v>37894</v>
          </cell>
          <cell r="H6" t="str">
            <v>A</v>
          </cell>
          <cell r="I6" t="str">
            <v xml:space="preserve"> </v>
          </cell>
          <cell r="J6" t="str">
            <v>x</v>
          </cell>
        </row>
        <row r="7">
          <cell r="A7" t="str">
            <v>157769-B22</v>
          </cell>
          <cell r="B7" t="str">
            <v>Tape Mechanism</v>
          </cell>
          <cell r="C7" t="str">
            <v>DDS DRIVES</v>
          </cell>
          <cell r="D7" t="str">
            <v>DAT 20/40 DRV, INT CRB ALL</v>
          </cell>
          <cell r="E7" t="str">
            <v> DAT 2040 DRV Int CRB ALL</v>
          </cell>
          <cell r="F7" t="str">
            <v xml:space="preserve">DISC  </v>
          </cell>
          <cell r="G7">
            <v>37894</v>
          </cell>
          <cell r="H7" t="str">
            <v>A</v>
          </cell>
          <cell r="I7" t="str">
            <v xml:space="preserve"> </v>
          </cell>
          <cell r="J7" t="str">
            <v xml:space="preserve"> </v>
          </cell>
        </row>
        <row r="8">
          <cell r="A8" t="str">
            <v>157770-B32</v>
          </cell>
          <cell r="B8" t="str">
            <v>Tape Mechanism</v>
          </cell>
          <cell r="C8" t="str">
            <v>DDS DRIVES</v>
          </cell>
          <cell r="D8" t="str">
            <v>DAT 20/40 External INTL</v>
          </cell>
          <cell r="E8" t="str">
            <v>DAT 2040 DRV Ext CRB INTL</v>
          </cell>
          <cell r="F8" t="str">
            <v xml:space="preserve">SUST  </v>
          </cell>
          <cell r="G8">
            <v>37924</v>
          </cell>
          <cell r="H8" t="str">
            <v>A</v>
          </cell>
          <cell r="I8" t="str">
            <v xml:space="preserve"> </v>
          </cell>
          <cell r="J8" t="str">
            <v>x</v>
          </cell>
        </row>
        <row r="9">
          <cell r="A9" t="str">
            <v>192103-292</v>
          </cell>
          <cell r="B9" t="str">
            <v>Tape Mechanism</v>
          </cell>
          <cell r="C9" t="str">
            <v>DLT DRIVES</v>
          </cell>
          <cell r="D9" t="str">
            <v>SDLT 110/220, External JPN2</v>
          </cell>
          <cell r="E9" t="str">
            <v>SDLT 110 Drive EXT CRB JPN2</v>
          </cell>
          <cell r="F9" t="str">
            <v xml:space="preserve">SUST  </v>
          </cell>
          <cell r="G9">
            <v>37986</v>
          </cell>
          <cell r="H9" t="str">
            <v>A</v>
          </cell>
          <cell r="I9" t="str">
            <v xml:space="preserve"> </v>
          </cell>
          <cell r="J9" t="str">
            <v>x</v>
          </cell>
        </row>
        <row r="10">
          <cell r="A10" t="str">
            <v>192103-B32</v>
          </cell>
          <cell r="B10" t="str">
            <v>Tape Mechanism</v>
          </cell>
          <cell r="C10" t="str">
            <v>DLT DRIVES</v>
          </cell>
          <cell r="D10" t="str">
            <v>SDLT 110/220, External INTL</v>
          </cell>
          <cell r="E10" t="str">
            <v>SDLT 110 Drive EXT CRB INTL</v>
          </cell>
          <cell r="F10" t="str">
            <v xml:space="preserve">SUST  </v>
          </cell>
          <cell r="G10">
            <v>37986</v>
          </cell>
          <cell r="H10" t="str">
            <v>A</v>
          </cell>
          <cell r="I10" t="str">
            <v xml:space="preserve"> </v>
          </cell>
          <cell r="J10" t="str">
            <v>x</v>
          </cell>
        </row>
        <row r="11">
          <cell r="A11" t="str">
            <v>192106-B25</v>
          </cell>
          <cell r="B11" t="str">
            <v>Tape Mechanism</v>
          </cell>
          <cell r="C11" t="str">
            <v>DLT DRIVES</v>
          </cell>
          <cell r="D11" t="str">
            <v>SDLT 110 DRV, INT CRB ALL</v>
          </cell>
          <cell r="E11" t="str">
            <v>SDLT 110 Drive INT CRB ALL</v>
          </cell>
          <cell r="F11" t="str">
            <v xml:space="preserve">SUST  </v>
          </cell>
          <cell r="G11">
            <v>37986</v>
          </cell>
          <cell r="H11" t="str">
            <v>A</v>
          </cell>
          <cell r="I11" t="str">
            <v xml:space="preserve"> </v>
          </cell>
          <cell r="J11" t="str">
            <v>x</v>
          </cell>
        </row>
        <row r="12">
          <cell r="A12" t="str">
            <v>215487-B21</v>
          </cell>
          <cell r="B12" t="str">
            <v>Tape Mechanism</v>
          </cell>
          <cell r="C12" t="str">
            <v>AIT DRIVES</v>
          </cell>
          <cell r="D12" t="str">
            <v>AIT 50GB, HOT PLUG ALL</v>
          </cell>
          <cell r="E12" t="str">
            <v>AIT 50Gb Hot Plug</v>
          </cell>
          <cell r="F12" t="str">
            <v xml:space="preserve">EOL   </v>
          </cell>
          <cell r="G12">
            <v>37894</v>
          </cell>
          <cell r="H12" t="str">
            <v>A</v>
          </cell>
          <cell r="I12" t="str">
            <v xml:space="preserve"> </v>
          </cell>
          <cell r="J12" t="str">
            <v>x</v>
          </cell>
        </row>
        <row r="13">
          <cell r="A13" t="str">
            <v>215488-B21</v>
          </cell>
          <cell r="B13" t="str">
            <v>Tape Mechanism</v>
          </cell>
          <cell r="C13" t="str">
            <v>DDS DRIVES</v>
          </cell>
          <cell r="D13" t="str">
            <v>20/40-GB DAT HP ALL</v>
          </cell>
          <cell r="E13" t="str">
            <v>20/40 GB DAT Hot Plug</v>
          </cell>
          <cell r="F13" t="str">
            <v xml:space="preserve">DISC  </v>
          </cell>
          <cell r="G13">
            <v>37894</v>
          </cell>
          <cell r="H13" t="str">
            <v>A</v>
          </cell>
          <cell r="I13" t="str">
            <v xml:space="preserve"> </v>
          </cell>
          <cell r="J13" t="str">
            <v xml:space="preserve"> </v>
          </cell>
        </row>
        <row r="14">
          <cell r="A14" t="str">
            <v>216884-B21</v>
          </cell>
          <cell r="B14" t="str">
            <v>Tape Mechanism</v>
          </cell>
          <cell r="C14" t="str">
            <v>AIT DRIVES</v>
          </cell>
          <cell r="D14" t="str">
            <v>AIT 35GB, LVD, Int ALL</v>
          </cell>
          <cell r="E14" t="str">
            <v>AIT 35GB LVD Internal Tape Drive</v>
          </cell>
          <cell r="F14" t="str">
            <v xml:space="preserve">EOL   </v>
          </cell>
          <cell r="G14">
            <v>37894</v>
          </cell>
          <cell r="H14" t="str">
            <v>A</v>
          </cell>
          <cell r="I14" t="str">
            <v xml:space="preserve"> </v>
          </cell>
          <cell r="J14" t="str">
            <v>x</v>
          </cell>
        </row>
        <row r="15">
          <cell r="A15" t="str">
            <v>216885-B31</v>
          </cell>
          <cell r="B15" t="str">
            <v>Tape Mechanism</v>
          </cell>
          <cell r="C15" t="str">
            <v>AIT DRIVES</v>
          </cell>
          <cell r="D15" t="str">
            <v>AIT 35/70 LVD External INTL</v>
          </cell>
          <cell r="E15" t="str">
            <v>35 AIT LVD External INTL </v>
          </cell>
          <cell r="F15" t="str">
            <v xml:space="preserve">EOL   </v>
          </cell>
          <cell r="G15">
            <v>37894</v>
          </cell>
          <cell r="H15" t="str">
            <v>A</v>
          </cell>
          <cell r="I15" t="str">
            <v xml:space="preserve"> </v>
          </cell>
          <cell r="J15" t="str">
            <v>x</v>
          </cell>
        </row>
        <row r="16">
          <cell r="A16" t="str">
            <v>216886-B21</v>
          </cell>
          <cell r="B16" t="str">
            <v>Tape Mechanism</v>
          </cell>
          <cell r="C16" t="str">
            <v>AIT DRIVES</v>
          </cell>
          <cell r="D16" t="str">
            <v>AIT 35GB, LVD, HP ALL</v>
          </cell>
          <cell r="E16" t="str">
            <v>AIT 35GB LVD Hot Plug </v>
          </cell>
          <cell r="F16" t="str">
            <v xml:space="preserve">EOL   </v>
          </cell>
          <cell r="G16">
            <v>37894</v>
          </cell>
          <cell r="H16" t="str">
            <v>A</v>
          </cell>
          <cell r="I16" t="str">
            <v xml:space="preserve"> </v>
          </cell>
          <cell r="J16" t="str">
            <v>x</v>
          </cell>
        </row>
        <row r="17">
          <cell r="A17" t="str">
            <v>240603-B21</v>
          </cell>
          <cell r="B17" t="str">
            <v>Infrastructure</v>
          </cell>
          <cell r="C17" t="str">
            <v>Fabric Switch</v>
          </cell>
          <cell r="D17" t="str">
            <v>32 Port SAN 2 GB ALL</v>
          </cell>
          <cell r="E17" t="str">
            <v>SAN Switch 2/32</v>
          </cell>
          <cell r="F17" t="str">
            <v xml:space="preserve">SUST  </v>
          </cell>
          <cell r="G17">
            <v>39506</v>
          </cell>
          <cell r="H17" t="str">
            <v>A</v>
          </cell>
          <cell r="I17" t="str">
            <v xml:space="preserve"> </v>
          </cell>
          <cell r="J17" t="str">
            <v xml:space="preserve"> </v>
          </cell>
        </row>
        <row r="18">
          <cell r="A18" t="str">
            <v>249160-001</v>
          </cell>
          <cell r="B18" t="str">
            <v>Tape Mechanism</v>
          </cell>
          <cell r="C18" t="str">
            <v>AIT DRIVES</v>
          </cell>
          <cell r="D18" t="str">
            <v>AIT 100/200 GB Extrnl US</v>
          </cell>
          <cell r="E18" t="str">
            <v>AIT 100/200 GB Extrnl US</v>
          </cell>
          <cell r="F18" t="str">
            <v xml:space="preserve">EOL   </v>
          </cell>
          <cell r="G18">
            <v>37894</v>
          </cell>
          <cell r="H18" t="str">
            <v>A</v>
          </cell>
          <cell r="I18" t="str">
            <v xml:space="preserve"> </v>
          </cell>
          <cell r="J18" t="str">
            <v>x</v>
          </cell>
        </row>
        <row r="19">
          <cell r="A19" t="str">
            <v>249160-B31</v>
          </cell>
          <cell r="B19" t="str">
            <v>Tape Mechanism</v>
          </cell>
          <cell r="C19" t="str">
            <v>AIT DRIVES</v>
          </cell>
          <cell r="D19" t="str">
            <v>AIT 100/200 GB Extrnl INTL</v>
          </cell>
          <cell r="E19" t="str">
            <v>AIT 100/200 GB Extrnl INTL </v>
          </cell>
          <cell r="F19" t="str">
            <v xml:space="preserve">EOL   </v>
          </cell>
          <cell r="G19">
            <v>37894</v>
          </cell>
          <cell r="H19" t="str">
            <v>A</v>
          </cell>
          <cell r="I19" t="str">
            <v xml:space="preserve"> </v>
          </cell>
          <cell r="J19" t="str">
            <v>x</v>
          </cell>
        </row>
        <row r="20">
          <cell r="A20" t="str">
            <v>249161-B21</v>
          </cell>
          <cell r="B20" t="str">
            <v>Tape Mechanism</v>
          </cell>
          <cell r="C20" t="str">
            <v>AIT DRIVES</v>
          </cell>
          <cell r="D20" t="str">
            <v>AIT 100/200 GB Ht Plg ALL</v>
          </cell>
          <cell r="E20" t="str">
            <v>AIT 100/200 GB Ht Plg ALL</v>
          </cell>
          <cell r="F20" t="str">
            <v xml:space="preserve">EOL   </v>
          </cell>
          <cell r="G20">
            <v>37894</v>
          </cell>
          <cell r="H20" t="str">
            <v>A</v>
          </cell>
          <cell r="I20" t="str">
            <v xml:space="preserve"> </v>
          </cell>
          <cell r="J20" t="str">
            <v>x</v>
          </cell>
        </row>
        <row r="21">
          <cell r="A21" t="str">
            <v>249189-B21</v>
          </cell>
          <cell r="B21" t="str">
            <v>Tape Mechanism</v>
          </cell>
          <cell r="C21" t="str">
            <v>AIT DRIVES</v>
          </cell>
          <cell r="D21" t="str">
            <v>AIT 100/200 GB Intrnl ALL</v>
          </cell>
          <cell r="E21" t="str">
            <v>AIT 100/200 GB Intrnl ALL</v>
          </cell>
          <cell r="F21" t="str">
            <v xml:space="preserve">EOL   </v>
          </cell>
          <cell r="G21">
            <v>37894</v>
          </cell>
          <cell r="H21" t="str">
            <v>A</v>
          </cell>
          <cell r="I21" t="str">
            <v xml:space="preserve"> </v>
          </cell>
          <cell r="J21" t="str">
            <v>x</v>
          </cell>
        </row>
        <row r="22">
          <cell r="A22" t="str">
            <v>254508-B21</v>
          </cell>
          <cell r="B22" t="str">
            <v>Infrastructure</v>
          </cell>
          <cell r="C22" t="str">
            <v>Core Hardware</v>
          </cell>
          <cell r="D22" t="str">
            <v>SW SAN CORE SWTCH/64 ALL</v>
          </cell>
          <cell r="E22"/>
          <cell r="F22" t="str">
            <v xml:space="preserve">OBS   </v>
          </cell>
          <cell r="G22">
            <v>37742</v>
          </cell>
          <cell r="H22" t="str">
            <v>O</v>
          </cell>
          <cell r="I22" t="str">
            <v xml:space="preserve"> </v>
          </cell>
          <cell r="J22" t="str">
            <v xml:space="preserve"> </v>
          </cell>
        </row>
        <row r="23">
          <cell r="A23" t="str">
            <v>257319-B21</v>
          </cell>
          <cell r="B23" t="str">
            <v>Tape Mechanism</v>
          </cell>
          <cell r="C23" t="str">
            <v>DLT DRIVES</v>
          </cell>
          <cell r="D23" t="str">
            <v>SDLT 160/320 GB Intrn ALL</v>
          </cell>
          <cell r="E23" t="str">
            <v>SDLT 160/320 GB Intrn ALL</v>
          </cell>
          <cell r="F23" t="str">
            <v xml:space="preserve">SUST  </v>
          </cell>
          <cell r="G23">
            <v>38595</v>
          </cell>
          <cell r="H23" t="str">
            <v>A</v>
          </cell>
          <cell r="I23" t="str">
            <v xml:space="preserve"> </v>
          </cell>
          <cell r="J23" t="str">
            <v xml:space="preserve"> </v>
          </cell>
        </row>
        <row r="24">
          <cell r="A24" t="str">
            <v>257319-B31</v>
          </cell>
          <cell r="B24" t="str">
            <v>Tape Mechanism</v>
          </cell>
          <cell r="C24" t="str">
            <v>DLT DRIVES</v>
          </cell>
          <cell r="D24" t="str">
            <v>SDLT 160/320 GB Extrn INTL</v>
          </cell>
          <cell r="E24" t="str">
            <v>SDLT 160/320 GB Extrn INTL</v>
          </cell>
          <cell r="F24" t="str">
            <v xml:space="preserve">SUST  </v>
          </cell>
          <cell r="G24">
            <v>38595</v>
          </cell>
          <cell r="H24" t="str">
            <v>A</v>
          </cell>
          <cell r="I24" t="str">
            <v xml:space="preserve"> </v>
          </cell>
          <cell r="J24" t="str">
            <v xml:space="preserve"> </v>
          </cell>
        </row>
        <row r="25">
          <cell r="A25" t="str">
            <v>258707-B21</v>
          </cell>
          <cell r="B25" t="str">
            <v>Infrastructure</v>
          </cell>
          <cell r="C25" t="str">
            <v>Fabric Switch</v>
          </cell>
          <cell r="D25" t="str">
            <v>SW SAN Swtch 2/8EL ALL</v>
          </cell>
          <cell r="E25" t="str">
            <v>SAN Switch 2/8 EL, ALL</v>
          </cell>
          <cell r="F25" t="str">
            <v xml:space="preserve">OBS   </v>
          </cell>
          <cell r="G25">
            <v>37741</v>
          </cell>
          <cell r="H25" t="str">
            <v>O</v>
          </cell>
          <cell r="I25" t="str">
            <v xml:space="preserve"> </v>
          </cell>
          <cell r="J25" t="str">
            <v xml:space="preserve"> </v>
          </cell>
        </row>
        <row r="26">
          <cell r="A26" t="str">
            <v>274331-B21</v>
          </cell>
          <cell r="B26" t="str">
            <v>Tape Mechanism</v>
          </cell>
          <cell r="C26" t="str">
            <v>DLT DRIVES</v>
          </cell>
          <cell r="D26" t="str">
            <v>SDLT 110/220 RM All ALL</v>
          </cell>
          <cell r="E26" t="str">
            <v>SDLT 110/220 RM All ALL</v>
          </cell>
          <cell r="F26" t="str">
            <v xml:space="preserve">SUST  </v>
          </cell>
          <cell r="G26">
            <v>37986</v>
          </cell>
          <cell r="H26" t="str">
            <v>A</v>
          </cell>
          <cell r="I26" t="str">
            <v xml:space="preserve"> </v>
          </cell>
          <cell r="J26" t="str">
            <v>x</v>
          </cell>
        </row>
        <row r="27">
          <cell r="A27" t="str">
            <v>274332-B21</v>
          </cell>
          <cell r="B27" t="str">
            <v>Tape Mechanism</v>
          </cell>
          <cell r="C27" t="str">
            <v>DLT DRIVES</v>
          </cell>
          <cell r="D27" t="str">
            <v>DLT 40/80 RM All ALL</v>
          </cell>
          <cell r="E27" t="str">
            <v>DLT 40/80 RM All ALL </v>
          </cell>
          <cell r="F27" t="str">
            <v xml:space="preserve">SUST  </v>
          </cell>
          <cell r="G27">
            <v>37986</v>
          </cell>
          <cell r="H27" t="str">
            <v>A</v>
          </cell>
          <cell r="I27" t="str">
            <v xml:space="preserve"> </v>
          </cell>
          <cell r="J27" t="str">
            <v>x</v>
          </cell>
        </row>
        <row r="28">
          <cell r="A28" t="str">
            <v>274334-B21</v>
          </cell>
          <cell r="B28" t="str">
            <v>Tape Mechanism</v>
          </cell>
          <cell r="C28" t="str">
            <v>DLT DRIVES</v>
          </cell>
          <cell r="D28" t="str">
            <v>SDLT 110 2-DRV RM ALL</v>
          </cell>
          <cell r="F28" t="str">
            <v xml:space="preserve">SUST  </v>
          </cell>
          <cell r="G28">
            <v>37986</v>
          </cell>
          <cell r="H28" t="str">
            <v>A</v>
          </cell>
          <cell r="I28" t="str">
            <v xml:space="preserve"> </v>
          </cell>
          <cell r="J28" t="str">
            <v>x</v>
          </cell>
        </row>
        <row r="29">
          <cell r="A29" t="str">
            <v>274335-B21</v>
          </cell>
          <cell r="B29" t="str">
            <v>Tape Mechanism</v>
          </cell>
          <cell r="C29" t="str">
            <v>DLT DRIVES</v>
          </cell>
          <cell r="D29" t="str">
            <v>DLT 40/80 2-DRV RM ALL</v>
          </cell>
          <cell r="F29" t="str">
            <v xml:space="preserve">SUST  </v>
          </cell>
          <cell r="G29">
            <v>37986</v>
          </cell>
          <cell r="H29" t="str">
            <v>A</v>
          </cell>
          <cell r="I29" t="str">
            <v xml:space="preserve"> </v>
          </cell>
          <cell r="J29" t="str">
            <v>x</v>
          </cell>
        </row>
        <row r="30">
          <cell r="A30" t="str">
            <v>274336-B21</v>
          </cell>
          <cell r="B30" t="str">
            <v>Tape Mechanism</v>
          </cell>
          <cell r="C30" t="str">
            <v>DLT DRIVES</v>
          </cell>
          <cell r="D30" t="str">
            <v>SDLT 110 4-DRV RM ALL</v>
          </cell>
          <cell r="F30" t="str">
            <v xml:space="preserve">SUST  </v>
          </cell>
          <cell r="G30">
            <v>37986</v>
          </cell>
          <cell r="H30" t="str">
            <v>A</v>
          </cell>
          <cell r="I30" t="str">
            <v xml:space="preserve"> </v>
          </cell>
          <cell r="J30" t="str">
            <v>x</v>
          </cell>
        </row>
        <row r="31">
          <cell r="A31" t="str">
            <v>274337-B21</v>
          </cell>
          <cell r="B31" t="str">
            <v>Tape Mechanism</v>
          </cell>
          <cell r="C31" t="str">
            <v>DLT DRIVES</v>
          </cell>
          <cell r="D31" t="str">
            <v>DLT 40/80 4-DRV RM ALL</v>
          </cell>
          <cell r="F31" t="str">
            <v xml:space="preserve">SUST  </v>
          </cell>
          <cell r="G31">
            <v>37986</v>
          </cell>
          <cell r="H31" t="str">
            <v>A</v>
          </cell>
          <cell r="I31" t="str">
            <v xml:space="preserve"> </v>
          </cell>
          <cell r="J31" t="str">
            <v>x</v>
          </cell>
        </row>
        <row r="32">
          <cell r="A32" t="str">
            <v>274338-B21</v>
          </cell>
          <cell r="B32" t="str">
            <v>Tape Mechanism</v>
          </cell>
          <cell r="C32" t="str">
            <v>Rackmount Products</v>
          </cell>
          <cell r="D32" t="str">
            <v>3U Rackmount Kit All ALL</v>
          </cell>
          <cell r="F32" t="str">
            <v xml:space="preserve">SUST  </v>
          </cell>
          <cell r="G32">
            <v>38595</v>
          </cell>
          <cell r="H32" t="str">
            <v>A</v>
          </cell>
          <cell r="I32" t="str">
            <v xml:space="preserve"> </v>
          </cell>
          <cell r="J32" t="str">
            <v xml:space="preserve"> </v>
          </cell>
        </row>
        <row r="33">
          <cell r="A33" t="str">
            <v>274339-B21</v>
          </cell>
          <cell r="B33" t="str">
            <v>Tape Mechanism</v>
          </cell>
          <cell r="C33" t="str">
            <v>Rackmount Products</v>
          </cell>
          <cell r="D33" t="str">
            <v>5U Rackmount Kit All ALL</v>
          </cell>
          <cell r="F33" t="str">
            <v xml:space="preserve">SUST  </v>
          </cell>
          <cell r="G33">
            <v>38595</v>
          </cell>
          <cell r="H33" t="str">
            <v>A</v>
          </cell>
          <cell r="I33" t="str">
            <v xml:space="preserve"> </v>
          </cell>
          <cell r="J33" t="str">
            <v xml:space="preserve"> </v>
          </cell>
        </row>
        <row r="34">
          <cell r="A34" t="str">
            <v>280129-B21</v>
          </cell>
          <cell r="B34" t="str">
            <v>Tape Mechanism</v>
          </cell>
          <cell r="C34" t="str">
            <v>DLT DRIVES</v>
          </cell>
          <cell r="D34" t="str">
            <v>DLT VS80 40/80 Intrnl ALL</v>
          </cell>
          <cell r="E34" t="str">
            <v>DLT VS80 40/80 Intrnl ALL</v>
          </cell>
          <cell r="F34" t="str">
            <v xml:space="preserve">SUST  </v>
          </cell>
          <cell r="G34">
            <v>37986</v>
          </cell>
          <cell r="H34" t="str">
            <v>A</v>
          </cell>
          <cell r="I34" t="str">
            <v xml:space="preserve"> </v>
          </cell>
          <cell r="J34" t="str">
            <v>x</v>
          </cell>
        </row>
        <row r="35">
          <cell r="A35" t="str">
            <v>280129-B31</v>
          </cell>
          <cell r="B35" t="str">
            <v>Tape Mechanism</v>
          </cell>
          <cell r="C35" t="str">
            <v>DLT DRIVES</v>
          </cell>
          <cell r="D35" t="str">
            <v>DLT VS80 40/80 Extrnl INTL</v>
          </cell>
          <cell r="E35" t="str">
            <v>DLT VS80 40/80 Extrnl INTL </v>
          </cell>
          <cell r="F35" t="str">
            <v xml:space="preserve">SUST  </v>
          </cell>
          <cell r="G35">
            <v>37986</v>
          </cell>
          <cell r="H35" t="str">
            <v>A</v>
          </cell>
          <cell r="I35" t="str">
            <v xml:space="preserve"> </v>
          </cell>
          <cell r="J35" t="str">
            <v>x</v>
          </cell>
        </row>
        <row r="36">
          <cell r="A36" t="str">
            <v>283056-B21</v>
          </cell>
          <cell r="B36" t="str">
            <v>Infrastructure</v>
          </cell>
          <cell r="C36" t="str">
            <v>Fabric Switch</v>
          </cell>
          <cell r="D36" t="str">
            <v>SW SAN Swtch 2/16-EL ALL</v>
          </cell>
          <cell r="E36"/>
          <cell r="F36" t="str">
            <v xml:space="preserve">OBS   </v>
          </cell>
          <cell r="G36">
            <v>37832</v>
          </cell>
          <cell r="H36" t="str">
            <v>A</v>
          </cell>
          <cell r="I36" t="str">
            <v>x</v>
          </cell>
          <cell r="J36" t="str">
            <v xml:space="preserve"> </v>
          </cell>
        </row>
        <row r="37">
          <cell r="A37" t="str">
            <v>286809-B21</v>
          </cell>
          <cell r="B37" t="str">
            <v>Infrastructure</v>
          </cell>
          <cell r="C37" t="str">
            <v>Dir Hardware</v>
          </cell>
          <cell r="D37" t="str">
            <v>Stgwks SAN Dir 2/6 ALL</v>
          </cell>
          <cell r="E37" t="str">
            <v>Draco III (HP StorageWorks director 2/64 Fact Rack)</v>
          </cell>
          <cell r="F37" t="str">
            <v xml:space="preserve">SUST  </v>
          </cell>
          <cell r="G37">
            <v>38260</v>
          </cell>
          <cell r="H37" t="str">
            <v>A</v>
          </cell>
          <cell r="I37" t="str">
            <v xml:space="preserve"> </v>
          </cell>
          <cell r="J37" t="str">
            <v xml:space="preserve"> </v>
          </cell>
        </row>
        <row r="38">
          <cell r="A38" t="str">
            <v>286810-B21</v>
          </cell>
          <cell r="B38" t="str">
            <v>Infrastructure</v>
          </cell>
          <cell r="C38" t="str">
            <v>Edge Switches</v>
          </cell>
          <cell r="D38" t="str">
            <v>Stgwks SAN Edg Sw  ALL</v>
          </cell>
          <cell r="E38" t="str">
            <v>Draco III-2/32</v>
          </cell>
          <cell r="F38" t="str">
            <v xml:space="preserve">SUST  </v>
          </cell>
          <cell r="G38">
            <v>38260</v>
          </cell>
          <cell r="H38" t="str">
            <v>A</v>
          </cell>
          <cell r="I38" t="str">
            <v xml:space="preserve"> </v>
          </cell>
          <cell r="J38" t="str">
            <v xml:space="preserve"> </v>
          </cell>
        </row>
        <row r="39">
          <cell r="A39" t="str">
            <v>286811-B21</v>
          </cell>
          <cell r="B39" t="str">
            <v>Infrastructure</v>
          </cell>
          <cell r="C39" t="str">
            <v>Edge Switches</v>
          </cell>
          <cell r="D39" t="str">
            <v>Stgwks SAN Edg Sw  ALL</v>
          </cell>
          <cell r="E39" t="str">
            <v xml:space="preserve">Stgwks SAN Edg Sw ALL </v>
          </cell>
          <cell r="F39" t="str">
            <v xml:space="preserve">OBS   </v>
          </cell>
          <cell r="G39">
            <v>37591</v>
          </cell>
          <cell r="H39" t="str">
            <v>O</v>
          </cell>
          <cell r="I39" t="str">
            <v xml:space="preserve"> </v>
          </cell>
          <cell r="J39" t="str">
            <v xml:space="preserve"> </v>
          </cell>
        </row>
        <row r="40">
          <cell r="A40" t="str">
            <v>287055-B21</v>
          </cell>
          <cell r="B40" t="str">
            <v>Infrastructure</v>
          </cell>
          <cell r="C40" t="str">
            <v>Fabric Switch</v>
          </cell>
          <cell r="D40" t="str">
            <v>SAN Switch 2/16 2 Pwr ALL</v>
          </cell>
          <cell r="E40" t="str">
            <v>SAN Switch 2/16 Pwer ALL</v>
          </cell>
          <cell r="F40" t="str">
            <v xml:space="preserve">OBS   </v>
          </cell>
          <cell r="G40">
            <v>37741</v>
          </cell>
          <cell r="H40" t="str">
            <v>O</v>
          </cell>
          <cell r="I40" t="str">
            <v xml:space="preserve"> </v>
          </cell>
          <cell r="J40" t="str">
            <v xml:space="preserve"> </v>
          </cell>
        </row>
        <row r="41">
          <cell r="A41" t="str">
            <v>293360-B21</v>
          </cell>
          <cell r="B41" t="str">
            <v>Infrastructure</v>
          </cell>
          <cell r="C41" t="str">
            <v>Routers</v>
          </cell>
          <cell r="D41" t="str">
            <v>Hp SW SR2122 iSCSI rtr ALL</v>
          </cell>
          <cell r="E41" t="str">
            <v>HP SW SR2122 iSCSI router</v>
          </cell>
          <cell r="F41" t="str">
            <v xml:space="preserve">SUST  </v>
          </cell>
          <cell r="G41">
            <v>37988</v>
          </cell>
          <cell r="H41" t="str">
            <v>A</v>
          </cell>
          <cell r="I41" t="str">
            <v xml:space="preserve"> </v>
          </cell>
          <cell r="J41" t="str">
            <v>x</v>
          </cell>
        </row>
        <row r="42">
          <cell r="A42" t="str">
            <v>295513-B22</v>
          </cell>
          <cell r="B42" t="str">
            <v>Tape Mechanism</v>
          </cell>
          <cell r="C42" t="str">
            <v>DDS DRIVES</v>
          </cell>
          <cell r="D42" t="str">
            <v>12/24 DAT Drive Opal ALL</v>
          </cell>
          <cell r="E42" t="str">
            <v>12/24 DAT Drive Opal ALL </v>
          </cell>
          <cell r="F42" t="str">
            <v xml:space="preserve">SUST  </v>
          </cell>
          <cell r="G42">
            <v>37924</v>
          </cell>
          <cell r="H42" t="str">
            <v>A</v>
          </cell>
          <cell r="I42" t="str">
            <v xml:space="preserve"> </v>
          </cell>
          <cell r="J42" t="str">
            <v>x</v>
          </cell>
        </row>
        <row r="43">
          <cell r="A43" t="str">
            <v>311026-B21</v>
          </cell>
          <cell r="B43" t="str">
            <v>Infrastructure</v>
          </cell>
          <cell r="C43" t="str">
            <v>Fabric Switch</v>
          </cell>
          <cell r="D43" t="str">
            <v>SAN Switch 2/32 Pwr Pak ALL</v>
          </cell>
          <cell r="E43" t="str">
            <v>hp StorageWorks SAN Switch 2/32 Powerpak</v>
          </cell>
          <cell r="F43" t="str">
            <v xml:space="preserve">OBS   </v>
          </cell>
          <cell r="G43">
            <v>37742</v>
          </cell>
          <cell r="H43" t="str">
            <v>O</v>
          </cell>
          <cell r="I43" t="str">
            <v xml:space="preserve"> </v>
          </cell>
          <cell r="J43" t="str">
            <v xml:space="preserve"> </v>
          </cell>
        </row>
        <row r="44">
          <cell r="A44" t="str">
            <v>313455-B21</v>
          </cell>
          <cell r="B44" t="str">
            <v>Infrastructure</v>
          </cell>
          <cell r="C44" t="str">
            <v>Fabric Software</v>
          </cell>
          <cell r="D44" t="str">
            <v>2/32 Fabric Mgr Kit ALL</v>
          </cell>
          <cell r="E44" t="str">
            <v>hp StorageWorks SAN Switch 2/32 Fabric Manager</v>
          </cell>
          <cell r="F44" t="str">
            <v xml:space="preserve">EOL   </v>
          </cell>
          <cell r="G44">
            <v>37879</v>
          </cell>
          <cell r="H44" t="str">
            <v>A</v>
          </cell>
          <cell r="I44" t="str">
            <v xml:space="preserve"> </v>
          </cell>
          <cell r="J44" t="str">
            <v>x</v>
          </cell>
        </row>
        <row r="45">
          <cell r="A45" t="str">
            <v>316093-B21</v>
          </cell>
          <cell r="B45" t="str">
            <v>Infrastructure</v>
          </cell>
          <cell r="C45" t="str">
            <v>Dir Hardware</v>
          </cell>
          <cell r="D45" t="str">
            <v>HP STW DIRECTOR 2/140 ALL</v>
          </cell>
          <cell r="E45"/>
          <cell r="F45" t="str">
            <v xml:space="preserve">SUST  </v>
          </cell>
          <cell r="G45">
            <v>39446</v>
          </cell>
          <cell r="H45" t="str">
            <v>A</v>
          </cell>
          <cell r="I45" t="str">
            <v xml:space="preserve"> </v>
          </cell>
          <cell r="J45" t="str">
            <v xml:space="preserve"> </v>
          </cell>
        </row>
        <row r="46">
          <cell r="A46" t="str">
            <v>316094-B21</v>
          </cell>
          <cell r="B46" t="str">
            <v>Infrastructure</v>
          </cell>
          <cell r="C46" t="str">
            <v>Dir Options</v>
          </cell>
          <cell r="D46" t="str">
            <v>UPG KIT,4 PORT,UPM,HP ALL</v>
          </cell>
          <cell r="E46" t="str">
            <v>hp StorageWorks Director 2/140 upgrade kit</v>
          </cell>
          <cell r="F46" t="str">
            <v xml:space="preserve">SUST  </v>
          </cell>
          <cell r="G46">
            <v>39446</v>
          </cell>
          <cell r="H46" t="str">
            <v>A</v>
          </cell>
          <cell r="I46" t="str">
            <v xml:space="preserve"> </v>
          </cell>
          <cell r="J46" t="str">
            <v xml:space="preserve"> </v>
          </cell>
        </row>
        <row r="47">
          <cell r="A47" t="str">
            <v>316095-B21</v>
          </cell>
          <cell r="B47" t="str">
            <v>Infrastructure</v>
          </cell>
          <cell r="C47" t="str">
            <v>Edge Switches</v>
          </cell>
          <cell r="D47" t="str">
            <v>HP STW EDGE SWTC 2/24 ALL</v>
          </cell>
          <cell r="E47" t="str">
            <v>hp StorageWorks Edge switch 2/24 with 8 ports</v>
          </cell>
          <cell r="F47" t="str">
            <v xml:space="preserve">SUST  </v>
          </cell>
          <cell r="G47">
            <v>39446</v>
          </cell>
          <cell r="H47" t="str">
            <v>A</v>
          </cell>
          <cell r="I47" t="str">
            <v xml:space="preserve"> </v>
          </cell>
          <cell r="J47" t="str">
            <v xml:space="preserve"> </v>
          </cell>
        </row>
        <row r="48">
          <cell r="A48" t="str">
            <v>322118-B21</v>
          </cell>
          <cell r="B48" t="str">
            <v>Infrastructure</v>
          </cell>
          <cell r="C48" t="str">
            <v>Fabric Switch</v>
          </cell>
          <cell r="D48" t="str">
            <v>SW SAN SWITCH 2/16 BS ALL</v>
          </cell>
          <cell r="E48" t="str">
            <v>SAN Switch 2/16</v>
          </cell>
          <cell r="F48" t="str">
            <v xml:space="preserve">SUST  </v>
          </cell>
          <cell r="G48">
            <v>39506</v>
          </cell>
          <cell r="H48" t="str">
            <v>A</v>
          </cell>
          <cell r="I48" t="str">
            <v xml:space="preserve"> </v>
          </cell>
          <cell r="J48" t="str">
            <v xml:space="preserve"> </v>
          </cell>
        </row>
        <row r="49">
          <cell r="A49" t="str">
            <v>322119-B21</v>
          </cell>
          <cell r="B49" t="str">
            <v>Infrastructure</v>
          </cell>
          <cell r="C49" t="str">
            <v>Fabric Switch</v>
          </cell>
          <cell r="D49" t="str">
            <v>SW SAN SWITCH 2/16 PP ALL</v>
          </cell>
          <cell r="E49" t="str">
            <v>SAN Switch 2/16 PP</v>
          </cell>
          <cell r="F49" t="str">
            <v xml:space="preserve">SUST  </v>
          </cell>
          <cell r="G49">
            <v>39506</v>
          </cell>
          <cell r="H49" t="str">
            <v>A</v>
          </cell>
          <cell r="I49" t="str">
            <v xml:space="preserve"> </v>
          </cell>
          <cell r="J49" t="str">
            <v xml:space="preserve"> </v>
          </cell>
        </row>
        <row r="50">
          <cell r="A50" t="str">
            <v>322120-B21</v>
          </cell>
          <cell r="B50" t="str">
            <v>Infrastructure</v>
          </cell>
          <cell r="C50" t="str">
            <v>Fabric Switch</v>
          </cell>
          <cell r="D50" t="str">
            <v>SW SAN SWITCH 2/8-EL ALL</v>
          </cell>
          <cell r="E50" t="str">
            <v>SAN Switch 2/8 EL</v>
          </cell>
          <cell r="F50" t="str">
            <v xml:space="preserve">SUST  </v>
          </cell>
          <cell r="G50">
            <v>39506</v>
          </cell>
          <cell r="H50" t="str">
            <v>A</v>
          </cell>
          <cell r="I50" t="str">
            <v xml:space="preserve"> </v>
          </cell>
          <cell r="J50" t="str">
            <v xml:space="preserve"> </v>
          </cell>
        </row>
        <row r="51">
          <cell r="A51" t="str">
            <v>322121-B21</v>
          </cell>
          <cell r="B51" t="str">
            <v>Infrastructure</v>
          </cell>
          <cell r="C51" t="str">
            <v>Fabric Switch</v>
          </cell>
          <cell r="D51" t="str">
            <v>SW SAN SWITCH 2/8 PP ALL</v>
          </cell>
          <cell r="E51" t="str">
            <v>SAN Switch 2/8 PP</v>
          </cell>
          <cell r="F51" t="str">
            <v xml:space="preserve">SUST  </v>
          </cell>
          <cell r="G51">
            <v>39506</v>
          </cell>
          <cell r="H51" t="str">
            <v>A</v>
          </cell>
          <cell r="I51" t="str">
            <v xml:space="preserve"> </v>
          </cell>
          <cell r="J51" t="str">
            <v xml:space="preserve"> </v>
          </cell>
        </row>
        <row r="52">
          <cell r="A52" t="str">
            <v>332177-B21</v>
          </cell>
          <cell r="B52" t="str">
            <v>Infrastructure</v>
          </cell>
          <cell r="C52" t="str">
            <v>Core Hardware</v>
          </cell>
          <cell r="D52" t="str">
            <v>hpSWCore Swtch 2/64BS ALL</v>
          </cell>
          <cell r="E52" t="str">
            <v>SAN Switch 2/64</v>
          </cell>
          <cell r="F52" t="str">
            <v xml:space="preserve">DISC  </v>
          </cell>
          <cell r="G52">
            <v>37879</v>
          </cell>
          <cell r="H52" t="str">
            <v>A</v>
          </cell>
          <cell r="I52" t="str">
            <v xml:space="preserve"> </v>
          </cell>
          <cell r="J52" t="str">
            <v xml:space="preserve"> </v>
          </cell>
        </row>
        <row r="53">
          <cell r="A53" t="str">
            <v>332177-B22</v>
          </cell>
          <cell r="B53" t="str">
            <v>Infrastructure</v>
          </cell>
          <cell r="C53" t="str">
            <v>Core Hardware</v>
          </cell>
          <cell r="D53" t="str">
            <v>Core Switch hp SW 2/64 ALL</v>
          </cell>
          <cell r="F53" t="str">
            <v>New</v>
          </cell>
          <cell r="G53">
            <v>38260</v>
          </cell>
          <cell r="H53" t="str">
            <v>A</v>
          </cell>
        </row>
        <row r="54">
          <cell r="A54" t="str">
            <v>332178-B21</v>
          </cell>
          <cell r="B54" t="str">
            <v>Infrastructure</v>
          </cell>
          <cell r="C54" t="str">
            <v>Core Hardware</v>
          </cell>
          <cell r="D54" t="str">
            <v>hpSWCore Swtch 2/64PP ALL</v>
          </cell>
          <cell r="E54" t="str">
            <v>SAN Switch 2/64 PP</v>
          </cell>
          <cell r="F54" t="str">
            <v xml:space="preserve">DISC  </v>
          </cell>
          <cell r="G54">
            <v>37879</v>
          </cell>
          <cell r="H54" t="str">
            <v>A</v>
          </cell>
          <cell r="I54" t="str">
            <v xml:space="preserve"> </v>
          </cell>
          <cell r="J54" t="str">
            <v xml:space="preserve"> </v>
          </cell>
        </row>
        <row r="55">
          <cell r="A55" t="str">
            <v>332178-B22</v>
          </cell>
          <cell r="B55" t="str">
            <v>Infrastructure</v>
          </cell>
          <cell r="C55" t="str">
            <v>Core Hardware</v>
          </cell>
          <cell r="D55" t="str">
            <v>Core Swtch hp SW 2/64 power pak ALL</v>
          </cell>
          <cell r="F55" t="str">
            <v xml:space="preserve">NEW   </v>
          </cell>
          <cell r="G55">
            <v>38260</v>
          </cell>
          <cell r="H55" t="str">
            <v>A</v>
          </cell>
        </row>
        <row r="56">
          <cell r="A56" t="str">
            <v>333764-B21</v>
          </cell>
          <cell r="B56" t="str">
            <v>Infrastructure</v>
          </cell>
          <cell r="C56" t="str">
            <v>Fabric Switch</v>
          </cell>
          <cell r="D56" t="str">
            <v>hpSW SAN SWCH 2/32 PP ALL</v>
          </cell>
          <cell r="E56" t="str">
            <v>SAN Switch 2/32 PP</v>
          </cell>
          <cell r="F56" t="str">
            <v xml:space="preserve">SUST  </v>
          </cell>
          <cell r="G56">
            <v>38472</v>
          </cell>
          <cell r="H56" t="str">
            <v>A</v>
          </cell>
          <cell r="I56" t="str">
            <v xml:space="preserve"> </v>
          </cell>
          <cell r="J56" t="str">
            <v xml:space="preserve"> </v>
          </cell>
        </row>
        <row r="57">
          <cell r="A57" t="str">
            <v>334883-B21</v>
          </cell>
          <cell r="B57" t="str">
            <v>Infrastructure</v>
          </cell>
          <cell r="C57" t="str">
            <v>Core Options</v>
          </cell>
          <cell r="D57" t="str">
            <v>HP SW CORSWTCH BL16P2G ALL</v>
          </cell>
          <cell r="E57" t="str">
            <v>Core blade for 64 ports switch</v>
          </cell>
          <cell r="F57" t="str">
            <v xml:space="preserve">SUST  </v>
          </cell>
          <cell r="G57">
            <v>38472</v>
          </cell>
          <cell r="H57" t="str">
            <v>A</v>
          </cell>
          <cell r="I57" t="str">
            <v xml:space="preserve"> </v>
          </cell>
          <cell r="J57" t="str">
            <v xml:space="preserve"> </v>
          </cell>
        </row>
        <row r="58">
          <cell r="A58" t="str">
            <v>335701-B21</v>
          </cell>
          <cell r="B58" t="str">
            <v>Infrastructure</v>
          </cell>
          <cell r="C58" t="str">
            <v>Dir Options</v>
          </cell>
          <cell r="D58" t="str">
            <v>HA-Fabric Manager Server ALL</v>
          </cell>
          <cell r="E58"/>
          <cell r="F58" t="str">
            <v xml:space="preserve">NEW   </v>
          </cell>
          <cell r="G58">
            <v>38533</v>
          </cell>
          <cell r="H58" t="str">
            <v>A</v>
          </cell>
          <cell r="I58" t="str">
            <v xml:space="preserve"> </v>
          </cell>
          <cell r="J58" t="str">
            <v xml:space="preserve"> </v>
          </cell>
        </row>
        <row r="59">
          <cell r="A59" t="str">
            <v>335701-B21</v>
          </cell>
          <cell r="C59" t="str">
            <v>Dir Options</v>
          </cell>
          <cell r="E59" t="str">
            <v>HA-Fabric Manager Server</v>
          </cell>
          <cell r="F59" t="str">
            <v xml:space="preserve">NEW   </v>
          </cell>
          <cell r="G59">
            <v>38533</v>
          </cell>
        </row>
        <row r="60">
          <cell r="A60" t="str">
            <v>337699-291</v>
          </cell>
          <cell r="B60" t="str">
            <v>Tape Mechanism</v>
          </cell>
          <cell r="C60" t="str">
            <v>DLT VS80</v>
          </cell>
          <cell r="D60" t="str">
            <v>DLT VS 80 External Drive Kit JPN2</v>
          </cell>
          <cell r="F60" t="str">
            <v xml:space="preserve">PLAN  </v>
          </cell>
          <cell r="G60">
            <v>38595</v>
          </cell>
        </row>
        <row r="61">
          <cell r="A61" t="str">
            <v>337699-B22</v>
          </cell>
          <cell r="B61" t="str">
            <v>Tape Mechanism</v>
          </cell>
          <cell r="C61" t="str">
            <v>DLT VS80</v>
          </cell>
          <cell r="D61" t="str">
            <v>DLT VS 80 External Drive Kit ALL</v>
          </cell>
          <cell r="F61" t="str">
            <v xml:space="preserve">PLAN  </v>
          </cell>
          <cell r="G61">
            <v>38595</v>
          </cell>
        </row>
        <row r="62">
          <cell r="A62" t="str">
            <v>337699-B31</v>
          </cell>
          <cell r="B62" t="str">
            <v>Tape Mechanism</v>
          </cell>
          <cell r="C62" t="str">
            <v>DLT VS80</v>
          </cell>
          <cell r="D62" t="str">
            <v>DLT VS 80 External Drive Kit INTL</v>
          </cell>
          <cell r="F62" t="str">
            <v xml:space="preserve">PLAN  </v>
          </cell>
          <cell r="G62">
            <v>38595</v>
          </cell>
        </row>
        <row r="63">
          <cell r="A63" t="str">
            <v>344181-B21</v>
          </cell>
          <cell r="B63" t="str">
            <v>Infrastructure</v>
          </cell>
          <cell r="C63" t="str">
            <v>Fabric Switch</v>
          </cell>
          <cell r="D63" t="str">
            <v>FC SWITCH, 2/16-EL ALL</v>
          </cell>
          <cell r="E63" t="str">
            <v xml:space="preserve">Brocade 16 Port FC Switch, Field Rack </v>
          </cell>
          <cell r="F63" t="str">
            <v xml:space="preserve">NEW   </v>
          </cell>
          <cell r="G63">
            <v>38260</v>
          </cell>
          <cell r="H63" t="str">
            <v>A</v>
          </cell>
          <cell r="I63" t="str">
            <v xml:space="preserve"> </v>
          </cell>
          <cell r="J63" t="str">
            <v xml:space="preserve"> </v>
          </cell>
        </row>
        <row r="64">
          <cell r="A64" t="str">
            <v>345690-B21</v>
          </cell>
          <cell r="B64" t="str">
            <v>Infrastructure</v>
          </cell>
          <cell r="C64" t="str">
            <v>Dir Software</v>
          </cell>
          <cell r="D64" t="str">
            <v>HP STGWK FAB MGR V4.0 ALL</v>
          </cell>
          <cell r="E64"/>
          <cell r="F64" t="str">
            <v xml:space="preserve">NEW   </v>
          </cell>
          <cell r="G64">
            <v>38260</v>
          </cell>
          <cell r="H64" t="str">
            <v>A</v>
          </cell>
          <cell r="I64" t="str">
            <v xml:space="preserve"> </v>
          </cell>
          <cell r="J64" t="str">
            <v xml:space="preserve"> </v>
          </cell>
        </row>
        <row r="65">
          <cell r="A65" t="str">
            <v>345690-B21</v>
          </cell>
          <cell r="C65" t="str">
            <v>Dir Software</v>
          </cell>
          <cell r="E65" t="str">
            <v>HP STGWK FAB MGR V4.0</v>
          </cell>
          <cell r="F65" t="str">
            <v xml:space="preserve">NEW   </v>
          </cell>
          <cell r="G65">
            <v>38260</v>
          </cell>
        </row>
        <row r="66">
          <cell r="A66" t="str">
            <v>345691-B21</v>
          </cell>
          <cell r="B66" t="str">
            <v>Infrastructure</v>
          </cell>
          <cell r="C66" t="str">
            <v>Dir Software</v>
          </cell>
          <cell r="D66" t="str">
            <v>FAB MGR 3.X-4.X UPG ALL</v>
          </cell>
          <cell r="E66"/>
          <cell r="F66" t="str">
            <v xml:space="preserve">NEW   </v>
          </cell>
          <cell r="G66">
            <v>38260</v>
          </cell>
          <cell r="H66" t="str">
            <v>A</v>
          </cell>
          <cell r="I66" t="str">
            <v xml:space="preserve"> </v>
          </cell>
          <cell r="J66" t="str">
            <v xml:space="preserve"> </v>
          </cell>
        </row>
        <row r="67">
          <cell r="A67" t="str">
            <v>345691-B21</v>
          </cell>
          <cell r="C67" t="str">
            <v>Dir Software</v>
          </cell>
          <cell r="E67" t="str">
            <v>FAB MGR 3.X-4.X UPG</v>
          </cell>
          <cell r="F67" t="str">
            <v xml:space="preserve">NEW   </v>
          </cell>
          <cell r="G67">
            <v>38260</v>
          </cell>
        </row>
        <row r="68">
          <cell r="A68" t="str">
            <v>348406-B21</v>
          </cell>
          <cell r="B68" t="str">
            <v>Infrastructure</v>
          </cell>
          <cell r="C68" t="str">
            <v>Edge Switches</v>
          </cell>
          <cell r="D68" t="str">
            <v>EDGE SWITCH 2/12 ALL</v>
          </cell>
          <cell r="G68">
            <v>38306</v>
          </cell>
        </row>
        <row r="69">
          <cell r="A69" t="str">
            <v>350544-B21</v>
          </cell>
          <cell r="B69" t="str">
            <v>Tape Mechanism</v>
          </cell>
          <cell r="C69" t="str">
            <v>ULTRIUM DRIVES</v>
          </cell>
          <cell r="D69" t="str">
            <v>Ultrium 215 Mod 1 RM All ALL</v>
          </cell>
          <cell r="F69" t="str">
            <v>New</v>
          </cell>
          <cell r="G69">
            <v>39769</v>
          </cell>
        </row>
        <row r="70">
          <cell r="A70" t="str">
            <v>350545-B21</v>
          </cell>
          <cell r="B70" t="str">
            <v>Tape Mechanism</v>
          </cell>
          <cell r="C70" t="str">
            <v>ULTRIUM DRIVES</v>
          </cell>
          <cell r="D70" t="str">
            <v>Ultrium 230 Mod1 RM All ALL</v>
          </cell>
          <cell r="F70" t="str">
            <v>New</v>
          </cell>
          <cell r="G70">
            <v>39769</v>
          </cell>
        </row>
        <row r="71">
          <cell r="A71" t="str">
            <v>350546-B21</v>
          </cell>
          <cell r="B71" t="str">
            <v>Tape Mechanism</v>
          </cell>
          <cell r="C71" t="str">
            <v>ULTRIUM DRIVES</v>
          </cell>
          <cell r="D71" t="str">
            <v>Ultruim 460 Mod 1 RM All ALL</v>
          </cell>
          <cell r="F71" t="str">
            <v>New</v>
          </cell>
          <cell r="G71">
            <v>39769</v>
          </cell>
        </row>
        <row r="72">
          <cell r="A72" t="str">
            <v>A5624A</v>
          </cell>
          <cell r="B72" t="str">
            <v>Infrastructure</v>
          </cell>
          <cell r="C72"/>
          <cell r="D72"/>
          <cell r="E72" t="str">
            <v xml:space="preserve">Brocade 16 Port FC Switch, Field Rack </v>
          </cell>
          <cell r="F72" t="str">
            <v>Not NSS RAS</v>
          </cell>
          <cell r="G72"/>
          <cell r="H72"/>
          <cell r="I72"/>
          <cell r="J72"/>
        </row>
        <row r="73">
          <cell r="A73" t="str">
            <v>A5625A</v>
          </cell>
          <cell r="B73" t="str">
            <v>Infrastructure</v>
          </cell>
          <cell r="C73"/>
          <cell r="D73"/>
          <cell r="E73" t="str">
            <v xml:space="preserve">Brocade 8 Port FC Switch, Field Rack </v>
          </cell>
          <cell r="F73" t="str">
            <v>Not NSS RAS</v>
          </cell>
          <cell r="G73"/>
          <cell r="H73"/>
          <cell r="I73"/>
          <cell r="J73"/>
        </row>
        <row r="74">
          <cell r="A74" t="str">
            <v>A5667A</v>
          </cell>
          <cell r="B74" t="str">
            <v>Infrastructure</v>
          </cell>
          <cell r="C74"/>
          <cell r="D74"/>
          <cell r="E74" t="str">
            <v xml:space="preserve">Brocade 8 Port FC Switch, Field Rack </v>
          </cell>
          <cell r="F74" t="str">
            <v>Not NSS RAS</v>
          </cell>
          <cell r="G74"/>
          <cell r="H74"/>
          <cell r="I74"/>
          <cell r="J74"/>
        </row>
        <row r="75">
          <cell r="A75" t="str">
            <v>A6509A</v>
          </cell>
          <cell r="B75" t="str">
            <v>Infrastructure</v>
          </cell>
          <cell r="C75" t="str">
            <v>Core Hardware</v>
          </cell>
          <cell r="D75" t="str">
            <v>HP Brocade 12000 FC Switch Field Rack</v>
          </cell>
          <cell r="E75" t="str">
            <v>HP StorageWorks Core Switch 2/64</v>
          </cell>
          <cell r="F75" t="str">
            <v xml:space="preserve">DISC  </v>
          </cell>
          <cell r="G75">
            <v>37741</v>
          </cell>
          <cell r="H75" t="str">
            <v>A</v>
          </cell>
          <cell r="I75" t="str">
            <v xml:space="preserve"> </v>
          </cell>
          <cell r="J75" t="str">
            <v xml:space="preserve"> </v>
          </cell>
        </row>
        <row r="76">
          <cell r="A76" t="str">
            <v>A6510A</v>
          </cell>
          <cell r="B76" t="str">
            <v>Infrastructure</v>
          </cell>
          <cell r="C76" t="str">
            <v>Core Options</v>
          </cell>
          <cell r="D76" t="str">
            <v>HP Brocade 12000 Switch 16 port upg card</v>
          </cell>
          <cell r="E76" t="str">
            <v>HP Brocade 16 port slot upgrade</v>
          </cell>
          <cell r="F76" t="str">
            <v xml:space="preserve">DISC  </v>
          </cell>
          <cell r="G76">
            <v>37741</v>
          </cell>
          <cell r="H76" t="str">
            <v>A</v>
          </cell>
          <cell r="I76" t="str">
            <v xml:space="preserve"> </v>
          </cell>
          <cell r="J76" t="str">
            <v xml:space="preserve"> </v>
          </cell>
        </row>
        <row r="77">
          <cell r="A77" t="str">
            <v>A6534B</v>
          </cell>
          <cell r="B77" t="str">
            <v>Infrastructure</v>
          </cell>
          <cell r="C77" t="str">
            <v>Dir Hardware</v>
          </cell>
          <cell r="D77" t="str">
            <v>HP StorageWorks director 2/64 Field Rack</v>
          </cell>
          <cell r="E77" t="str">
            <v>HP StorageWorks Director 64</v>
          </cell>
          <cell r="F77" t="str">
            <v xml:space="preserve">OBS   </v>
          </cell>
          <cell r="G77">
            <v>37773</v>
          </cell>
          <cell r="H77" t="str">
            <v>O</v>
          </cell>
          <cell r="I77" t="str">
            <v xml:space="preserve"> </v>
          </cell>
          <cell r="J77" t="str">
            <v xml:space="preserve"> </v>
          </cell>
        </row>
        <row r="78">
          <cell r="A78" t="str">
            <v>A6534BZ</v>
          </cell>
          <cell r="B78" t="str">
            <v>Infrastructure</v>
          </cell>
          <cell r="C78" t="str">
            <v>Dir Hardware</v>
          </cell>
          <cell r="D78" t="str">
            <v>HP StorageWorks director 2/64 Fact Rack</v>
          </cell>
          <cell r="E78" t="str">
            <v>HP StorageWorks Director 64</v>
          </cell>
          <cell r="F78" t="str">
            <v xml:space="preserve">OBS   </v>
          </cell>
          <cell r="G78">
            <v>37773</v>
          </cell>
          <cell r="H78" t="str">
            <v>O</v>
          </cell>
          <cell r="I78" t="str">
            <v xml:space="preserve"> </v>
          </cell>
          <cell r="J78" t="str">
            <v xml:space="preserve"> </v>
          </cell>
        </row>
        <row r="79">
          <cell r="A79" t="str">
            <v>A7283A</v>
          </cell>
          <cell r="B79" t="str">
            <v>Infrastructure</v>
          </cell>
          <cell r="C79" t="str">
            <v>Edge Switches</v>
          </cell>
          <cell r="D79" t="str">
            <v>HP StorageWorks edge switch 2/32</v>
          </cell>
          <cell r="E79" t="str">
            <v>HP StorageWorks Edge Switch 2/32</v>
          </cell>
          <cell r="F79" t="str">
            <v xml:space="preserve">OBS   </v>
          </cell>
          <cell r="G79">
            <v>37773</v>
          </cell>
          <cell r="H79" t="str">
            <v>O</v>
          </cell>
          <cell r="I79" t="str">
            <v xml:space="preserve"> </v>
          </cell>
          <cell r="J79" t="str">
            <v xml:space="preserve"> </v>
          </cell>
        </row>
        <row r="80">
          <cell r="A80" t="str">
            <v>A7284A</v>
          </cell>
          <cell r="B80" t="str">
            <v>Infrastructure</v>
          </cell>
          <cell r="C80" t="str">
            <v>Edge Switches</v>
          </cell>
          <cell r="D80" t="str">
            <v>hp StorageWorks Edge Switch 2/16</v>
          </cell>
          <cell r="E80" t="str">
            <v>HP StorageWorks Edge Switch 2/16</v>
          </cell>
          <cell r="F80" t="str">
            <v xml:space="preserve">OBS   </v>
          </cell>
          <cell r="G80">
            <v>37833</v>
          </cell>
          <cell r="H80" t="str">
            <v>A</v>
          </cell>
          <cell r="I80" t="str">
            <v>x</v>
          </cell>
          <cell r="J80" t="str">
            <v xml:space="preserve"> </v>
          </cell>
        </row>
        <row r="81">
          <cell r="A81" t="str">
            <v>A7326A</v>
          </cell>
          <cell r="B81" t="str">
            <v>Infrastructure</v>
          </cell>
          <cell r="C81"/>
          <cell r="D81"/>
          <cell r="E81" t="str">
            <v>HP SureStore FC Switch 6164</v>
          </cell>
          <cell r="F81" t="str">
            <v>Not NSS RAS</v>
          </cell>
          <cell r="G81"/>
          <cell r="H81"/>
          <cell r="I81"/>
          <cell r="J81"/>
        </row>
        <row r="82">
          <cell r="A82" t="str">
            <v>A7326AZ</v>
          </cell>
          <cell r="B82" t="str">
            <v>Infrastructure</v>
          </cell>
          <cell r="C82"/>
          <cell r="D82"/>
          <cell r="E82" t="str">
            <v>HP SureStore FC Switch 6164</v>
          </cell>
          <cell r="F82" t="str">
            <v>Not NSS RAS</v>
          </cell>
          <cell r="G82"/>
          <cell r="H82"/>
          <cell r="I82"/>
          <cell r="J82"/>
        </row>
        <row r="83">
          <cell r="A83" t="str">
            <v>A7340A</v>
          </cell>
          <cell r="B83" t="str">
            <v>Infrastructure</v>
          </cell>
          <cell r="C83" t="str">
            <v>Fabric Switch</v>
          </cell>
          <cell r="D83" t="str">
            <v>HP FC 1Gb/2Gb Switch 16B, Field Rack</v>
          </cell>
          <cell r="E83"/>
          <cell r="F83" t="str">
            <v xml:space="preserve">OBS   </v>
          </cell>
          <cell r="G83">
            <v>37741</v>
          </cell>
          <cell r="H83" t="str">
            <v>O</v>
          </cell>
          <cell r="I83" t="str">
            <v xml:space="preserve"> </v>
          </cell>
          <cell r="J83" t="str">
            <v xml:space="preserve"> </v>
          </cell>
        </row>
        <row r="84">
          <cell r="A84" t="str">
            <v>A7340AZ</v>
          </cell>
          <cell r="B84" t="str">
            <v>Infrastructure</v>
          </cell>
          <cell r="C84" t="str">
            <v>Fabric Switch</v>
          </cell>
          <cell r="D84" t="str">
            <v>HP FC 1Gb/2Gb Switch 16B, Factory Rack</v>
          </cell>
          <cell r="E84"/>
          <cell r="F84" t="str">
            <v xml:space="preserve">OBS   </v>
          </cell>
          <cell r="G84">
            <v>37741</v>
          </cell>
          <cell r="H84" t="str">
            <v>O</v>
          </cell>
          <cell r="I84" t="str">
            <v xml:space="preserve"> </v>
          </cell>
          <cell r="J84" t="str">
            <v xml:space="preserve"> </v>
          </cell>
        </row>
        <row r="85">
          <cell r="A85" t="str">
            <v>A7346A</v>
          </cell>
          <cell r="B85" t="str">
            <v>Infrastructure</v>
          </cell>
          <cell r="C85" t="str">
            <v>Fabric Switch</v>
          </cell>
          <cell r="D85" t="str">
            <v>HP FC 1Gb/2Gb Entry Switch 8B, Field Rk</v>
          </cell>
          <cell r="E85" t="str">
            <v>HP Surestore FC 1GB/2GB Switch 8 ports-Entry Switch</v>
          </cell>
          <cell r="F85" t="str">
            <v xml:space="preserve">OBS   </v>
          </cell>
          <cell r="G85">
            <v>37741</v>
          </cell>
          <cell r="H85" t="str">
            <v>A</v>
          </cell>
          <cell r="I85" t="str">
            <v>x</v>
          </cell>
          <cell r="J85" t="str">
            <v xml:space="preserve"> </v>
          </cell>
        </row>
        <row r="86">
          <cell r="A86" t="str">
            <v>A7346AZ</v>
          </cell>
          <cell r="B86" t="str">
            <v>Infrastructure</v>
          </cell>
          <cell r="C86" t="str">
            <v>Fabric Switch</v>
          </cell>
          <cell r="D86" t="str">
            <v>HP FC 1Gb/2Gb Entry Switch 8B,Factory Rk</v>
          </cell>
          <cell r="E86" t="str">
            <v>HP Surestore FC 1GB/2GB Switch 8 ports-Entry Switch</v>
          </cell>
          <cell r="F86" t="str">
            <v xml:space="preserve">OBS   </v>
          </cell>
          <cell r="G86">
            <v>37741</v>
          </cell>
          <cell r="H86" t="str">
            <v>A</v>
          </cell>
          <cell r="I86" t="str">
            <v>x</v>
          </cell>
          <cell r="J86" t="str">
            <v xml:space="preserve"> </v>
          </cell>
        </row>
        <row r="87">
          <cell r="A87" t="str">
            <v>A7347A</v>
          </cell>
          <cell r="B87" t="str">
            <v>Infrastructure</v>
          </cell>
          <cell r="C87" t="str">
            <v>Fabric Switch</v>
          </cell>
          <cell r="D87" t="str">
            <v>HP FC 1Gb/2Gb Switch 8B, Field rack</v>
          </cell>
          <cell r="E87" t="str">
            <v>HP Surestore FC 1GB/2GB Switch 8 ports</v>
          </cell>
          <cell r="F87" t="str">
            <v xml:space="preserve">OBS   </v>
          </cell>
          <cell r="G87">
            <v>37741</v>
          </cell>
          <cell r="H87" t="str">
            <v>O</v>
          </cell>
          <cell r="I87" t="str">
            <v xml:space="preserve"> </v>
          </cell>
          <cell r="J87" t="str">
            <v xml:space="preserve"> </v>
          </cell>
        </row>
        <row r="88">
          <cell r="A88" t="str">
            <v>A7347AZ</v>
          </cell>
          <cell r="B88" t="str">
            <v>Infrastructure</v>
          </cell>
          <cell r="C88" t="str">
            <v>Fabric Switch</v>
          </cell>
          <cell r="D88" t="str">
            <v>HP FC 1Gb/2Gb Switch 8B,Factory Rack</v>
          </cell>
          <cell r="E88" t="str">
            <v>HP Surestore FC 1GB/2GB Switch 8 ports</v>
          </cell>
          <cell r="F88" t="str">
            <v xml:space="preserve">DISC  </v>
          </cell>
          <cell r="G88">
            <v>37741</v>
          </cell>
          <cell r="H88" t="str">
            <v>A</v>
          </cell>
          <cell r="I88" t="str">
            <v xml:space="preserve"> </v>
          </cell>
          <cell r="J88" t="str">
            <v xml:space="preserve"> </v>
          </cell>
        </row>
        <row r="89">
          <cell r="A89" t="str">
            <v>C1354A</v>
          </cell>
          <cell r="B89" t="str">
            <v>Tape Mechanism</v>
          </cell>
          <cell r="C89" t="str">
            <v>Tape Arrays</v>
          </cell>
          <cell r="D89" t="str">
            <v>HP SureStore Tape Array 5500</v>
          </cell>
          <cell r="F89" t="str">
            <v xml:space="preserve">OBS   </v>
          </cell>
          <cell r="G89">
            <v>37651</v>
          </cell>
          <cell r="H89" t="str">
            <v>O</v>
          </cell>
        </row>
        <row r="90">
          <cell r="A90" t="str">
            <v>C1556D</v>
          </cell>
          <cell r="B90" t="str">
            <v>Tape Mechanism</v>
          </cell>
          <cell r="C90" t="str">
            <v>DDS DRIVES</v>
          </cell>
          <cell r="D90" t="str">
            <v>HP SureStore DAT24e 24GB Ext Tape Drive</v>
          </cell>
          <cell r="E90" t="str">
            <v>HP SureStore DAT 24e 24GB Ext Tape Drive</v>
          </cell>
          <cell r="F90" t="str">
            <v xml:space="preserve">SUST  </v>
          </cell>
          <cell r="G90">
            <v>38199</v>
          </cell>
          <cell r="H90" t="str">
            <v>A</v>
          </cell>
          <cell r="I90" t="str">
            <v xml:space="preserve"> </v>
          </cell>
          <cell r="J90" t="str">
            <v xml:space="preserve"> </v>
          </cell>
        </row>
        <row r="91">
          <cell r="A91" t="str">
            <v>C5653C</v>
          </cell>
          <cell r="B91" t="str">
            <v>Tape Mechanism</v>
          </cell>
          <cell r="C91" t="str">
            <v>DDS DRIVES</v>
          </cell>
          <cell r="D91" t="str">
            <v>HP SureStore DAT24eU 24GB Ext Tape Drive</v>
          </cell>
          <cell r="E91" t="str">
            <v>HP SureStore DAT 24eU 24GB Ext Tape Drive</v>
          </cell>
          <cell r="F91" t="str">
            <v xml:space="preserve">SUST  </v>
          </cell>
          <cell r="G91">
            <v>38199</v>
          </cell>
          <cell r="H91" t="str">
            <v>A</v>
          </cell>
          <cell r="I91" t="str">
            <v xml:space="preserve"> </v>
          </cell>
          <cell r="J91" t="str">
            <v xml:space="preserve"> </v>
          </cell>
        </row>
        <row r="92">
          <cell r="A92" t="str">
            <v>C5687A</v>
          </cell>
          <cell r="B92" t="str">
            <v>Tape Mechanism</v>
          </cell>
          <cell r="C92"/>
          <cell r="D92"/>
          <cell r="E92" t="str">
            <v xml:space="preserve">HP SureStore DAT40e 40GB Ext UNIX comp </v>
          </cell>
          <cell r="F92" t="str">
            <v>Not NSS RAS</v>
          </cell>
          <cell r="G92"/>
          <cell r="H92"/>
          <cell r="I92"/>
          <cell r="J92"/>
        </row>
        <row r="93">
          <cell r="A93" t="str">
            <v>C5687B</v>
          </cell>
          <cell r="B93" t="str">
            <v>Tape Mechanism</v>
          </cell>
          <cell r="C93" t="str">
            <v>DDS DRIVES</v>
          </cell>
          <cell r="D93" t="str">
            <v>HP SureStore DAT40e 40GB Ext UNIX comp</v>
          </cell>
          <cell r="E93" t="str">
            <v>HP SureStore DAT40e 40GB Ext UNIX comp</v>
          </cell>
          <cell r="F93" t="str">
            <v xml:space="preserve">EOL   </v>
          </cell>
          <cell r="G93">
            <v>37894</v>
          </cell>
          <cell r="H93" t="str">
            <v>A</v>
          </cell>
          <cell r="I93" t="str">
            <v xml:space="preserve"> </v>
          </cell>
          <cell r="J93" t="str">
            <v>x</v>
          </cell>
        </row>
        <row r="94">
          <cell r="A94" t="str">
            <v>C5687C</v>
          </cell>
          <cell r="B94" t="str">
            <v>Tape Mechanism</v>
          </cell>
          <cell r="C94" t="str">
            <v>DDS DRIVES</v>
          </cell>
          <cell r="D94" t="str">
            <v>HP StorageWorks DAT 40e 40GB Ext. Tape D</v>
          </cell>
          <cell r="E94"/>
          <cell r="F94" t="str">
            <v xml:space="preserve">SUST  </v>
          </cell>
          <cell r="G94">
            <v>38929</v>
          </cell>
          <cell r="H94" t="str">
            <v>A</v>
          </cell>
          <cell r="I94" t="str">
            <v xml:space="preserve"> </v>
          </cell>
          <cell r="J94" t="str">
            <v xml:space="preserve"> </v>
          </cell>
        </row>
        <row r="95">
          <cell r="A95" t="str">
            <v>C5725A</v>
          </cell>
          <cell r="B95" t="str">
            <v>Tape Mechanism</v>
          </cell>
          <cell r="C95" t="str">
            <v>DLT DRIVES</v>
          </cell>
          <cell r="D95" t="str">
            <v>HP SureStore DLT80i Internal Tape Drive</v>
          </cell>
          <cell r="E95" t="str">
            <v>HP DLT 80i Internal Tape Drive</v>
          </cell>
          <cell r="F95" t="str">
            <v xml:space="preserve">SUST  </v>
          </cell>
          <cell r="G95">
            <v>37986</v>
          </cell>
          <cell r="H95" t="str">
            <v>A</v>
          </cell>
          <cell r="I95" t="str">
            <v xml:space="preserve"> </v>
          </cell>
          <cell r="J95" t="str">
            <v>x</v>
          </cell>
        </row>
        <row r="96">
          <cell r="A96" t="str">
            <v>C5726A</v>
          </cell>
          <cell r="B96" t="str">
            <v>Tape Mechanism</v>
          </cell>
          <cell r="C96" t="str">
            <v>DLT DRIVES</v>
          </cell>
          <cell r="D96" t="str">
            <v>HP SureStore DLT80e</v>
          </cell>
          <cell r="E96" t="str">
            <v xml:space="preserve">HP SureStore DLT80e </v>
          </cell>
          <cell r="F96" t="str">
            <v xml:space="preserve">SUST  </v>
          </cell>
          <cell r="G96">
            <v>37986</v>
          </cell>
          <cell r="H96" t="str">
            <v>A</v>
          </cell>
          <cell r="I96" t="str">
            <v xml:space="preserve"> </v>
          </cell>
          <cell r="J96" t="str">
            <v>x</v>
          </cell>
        </row>
        <row r="97">
          <cell r="A97" t="str">
            <v>C6525A</v>
          </cell>
          <cell r="B97" t="str">
            <v>Tape Mechanism</v>
          </cell>
          <cell r="C97"/>
          <cell r="D97"/>
          <cell r="E97" t="str">
            <v xml:space="preserve">HP SureStore DAT24k Tape Drive </v>
          </cell>
          <cell r="F97" t="str">
            <v>Not NSS RAS</v>
          </cell>
          <cell r="G97"/>
          <cell r="H97"/>
          <cell r="I97"/>
          <cell r="J97"/>
        </row>
        <row r="98">
          <cell r="A98" t="str">
            <v>C6529A</v>
          </cell>
          <cell r="B98" t="str">
            <v>Tape Mechanism</v>
          </cell>
          <cell r="C98"/>
          <cell r="D98"/>
          <cell r="E98" t="str">
            <v xml:space="preserve">HP SureStore DLT 80k Tape Drive </v>
          </cell>
          <cell r="F98" t="str">
            <v>Not NSS RAS</v>
          </cell>
          <cell r="G98"/>
          <cell r="H98"/>
          <cell r="I98"/>
          <cell r="J98"/>
        </row>
        <row r="99">
          <cell r="A99" t="str">
            <v>C6541A</v>
          </cell>
          <cell r="B99" t="str">
            <v>Tape Mechanism</v>
          </cell>
          <cell r="C99"/>
          <cell r="D99"/>
          <cell r="E99" t="str">
            <v xml:space="preserve">HP SureStore DAT40k Tape Drive </v>
          </cell>
          <cell r="F99" t="str">
            <v>Not NSS RAS</v>
          </cell>
          <cell r="G99"/>
          <cell r="H99"/>
          <cell r="I99"/>
          <cell r="J99"/>
        </row>
        <row r="100">
          <cell r="A100" t="str">
            <v>C7395B</v>
          </cell>
          <cell r="B100" t="str">
            <v>Tape Mechanism</v>
          </cell>
          <cell r="C100" t="str">
            <v>ULTRIUM DRIVES</v>
          </cell>
          <cell r="D100" t="str">
            <v>HP Ultrium 230 TR Dove Grey Tape Drive</v>
          </cell>
          <cell r="E100" t="str">
            <v>HP Trade-Ready Ultrium 230 - dove grey</v>
          </cell>
          <cell r="F100" t="str">
            <v xml:space="preserve">SUST  </v>
          </cell>
          <cell r="G100">
            <v>38595</v>
          </cell>
          <cell r="H100" t="str">
            <v>A</v>
          </cell>
          <cell r="I100" t="str">
            <v xml:space="preserve"> </v>
          </cell>
          <cell r="J100" t="str">
            <v xml:space="preserve"> </v>
          </cell>
        </row>
        <row r="101">
          <cell r="A101" t="str">
            <v>C7396B</v>
          </cell>
          <cell r="B101" t="str">
            <v>Tape Mechanism</v>
          </cell>
          <cell r="C101" t="str">
            <v>ULTRIUM DRIVES</v>
          </cell>
          <cell r="D101" t="str">
            <v>HP Ultrium 230 TR White Tape Drive</v>
          </cell>
          <cell r="E101" t="str">
            <v>HP Trade-Ready Ultrium 230 - white </v>
          </cell>
          <cell r="F101" t="str">
            <v xml:space="preserve">SUST  </v>
          </cell>
          <cell r="G101">
            <v>38595</v>
          </cell>
          <cell r="H101" t="str">
            <v>A</v>
          </cell>
          <cell r="I101" t="str">
            <v xml:space="preserve"> </v>
          </cell>
          <cell r="J101" t="str">
            <v xml:space="preserve"> </v>
          </cell>
        </row>
        <row r="102">
          <cell r="A102" t="str">
            <v>C7400A</v>
          </cell>
          <cell r="B102" t="str">
            <v>Tape Mechanism</v>
          </cell>
          <cell r="C102" t="str">
            <v>ULTRIUM DRIVES</v>
          </cell>
          <cell r="D102" t="str">
            <v>HP SureStore Ultrium 230 Internal Drive</v>
          </cell>
          <cell r="E102" t="str">
            <v>HP Ultrium 230i Internal Tape Drive</v>
          </cell>
          <cell r="F102" t="str">
            <v xml:space="preserve">SUST  </v>
          </cell>
          <cell r="G102">
            <v>37955</v>
          </cell>
          <cell r="H102" t="str">
            <v>A</v>
          </cell>
          <cell r="I102" t="str">
            <v xml:space="preserve"> </v>
          </cell>
          <cell r="J102" t="str">
            <v>x</v>
          </cell>
        </row>
        <row r="103">
          <cell r="A103" t="str">
            <v>C7401A</v>
          </cell>
          <cell r="B103" t="str">
            <v>Tape Mechanism</v>
          </cell>
          <cell r="C103"/>
          <cell r="D103"/>
          <cell r="E103" t="str">
            <v xml:space="preserve">HP SureStore Ultrium 230 Ext Tape Drive </v>
          </cell>
          <cell r="F103" t="str">
            <v>Not NSS RAS</v>
          </cell>
          <cell r="G103"/>
          <cell r="H103"/>
          <cell r="I103"/>
          <cell r="J103"/>
        </row>
        <row r="104">
          <cell r="A104" t="str">
            <v>C7401B</v>
          </cell>
          <cell r="B104" t="str">
            <v>Tape Mechanism</v>
          </cell>
          <cell r="C104" t="str">
            <v>ULTRIUM DRIVES</v>
          </cell>
          <cell r="D104" t="str">
            <v>HP SureStore Ultrium 230  Ext Tape Drive</v>
          </cell>
          <cell r="E104" t="str">
            <v>HP SureStore Ultrium 230 Ext Tape Drive</v>
          </cell>
          <cell r="F104" t="str">
            <v xml:space="preserve">SUST  </v>
          </cell>
          <cell r="G104">
            <v>37955</v>
          </cell>
          <cell r="H104" t="str">
            <v>A</v>
          </cell>
          <cell r="I104" t="str">
            <v xml:space="preserve"> </v>
          </cell>
          <cell r="J104" t="str">
            <v>x</v>
          </cell>
        </row>
        <row r="105">
          <cell r="A105" t="str">
            <v>C7420A</v>
          </cell>
          <cell r="B105" t="str">
            <v>Tape Mechanism</v>
          </cell>
          <cell r="C105" t="str">
            <v>ULTRIUM DRIVES</v>
          </cell>
          <cell r="D105" t="str">
            <v>HP SureStore Ultrium 215 Int Tape Drive</v>
          </cell>
          <cell r="E105" t="str">
            <v>HP Ultrium 215i Internal Tape Drive </v>
          </cell>
          <cell r="F105" t="str">
            <v xml:space="preserve">SUST  </v>
          </cell>
          <cell r="G105">
            <v>37955</v>
          </cell>
          <cell r="H105" t="str">
            <v>A</v>
          </cell>
          <cell r="I105" t="str">
            <v xml:space="preserve"> </v>
          </cell>
          <cell r="J105" t="str">
            <v>x</v>
          </cell>
        </row>
        <row r="106">
          <cell r="A106" t="str">
            <v>C7421A</v>
          </cell>
          <cell r="B106" t="str">
            <v>Tape Mechanism</v>
          </cell>
          <cell r="C106"/>
          <cell r="D106"/>
          <cell r="E106" t="str">
            <v>HP SureStore Ultrium 215 External Tape Drive</v>
          </cell>
          <cell r="F106" t="str">
            <v>Not NSS RAS</v>
          </cell>
          <cell r="G106"/>
          <cell r="H106"/>
          <cell r="I106"/>
          <cell r="J106"/>
        </row>
        <row r="107">
          <cell r="A107" t="str">
            <v>C7421B</v>
          </cell>
          <cell r="B107" t="str">
            <v>Tape Mechanism</v>
          </cell>
          <cell r="C107" t="str">
            <v>ULTRIUM DRIVES</v>
          </cell>
          <cell r="D107" t="str">
            <v>HP SureStore Ultrium  215 Ext Tape Drive</v>
          </cell>
          <cell r="E107" t="str">
            <v>HP SureStore Ultrium 215 External Tape Drive</v>
          </cell>
          <cell r="F107" t="str">
            <v xml:space="preserve">SUST  </v>
          </cell>
          <cell r="G107">
            <v>37955</v>
          </cell>
          <cell r="H107" t="str">
            <v>A</v>
          </cell>
          <cell r="I107" t="str">
            <v xml:space="preserve"> </v>
          </cell>
          <cell r="J107" t="str">
            <v>x</v>
          </cell>
        </row>
        <row r="108">
          <cell r="A108" t="str">
            <v>C7422B</v>
          </cell>
          <cell r="B108" t="str">
            <v>Tape Mechanism</v>
          </cell>
          <cell r="C108" t="str">
            <v>ULTRIUM DRIVES</v>
          </cell>
          <cell r="D108" t="str">
            <v>HP Ultrium 215 Trade Ready Tape Drive</v>
          </cell>
          <cell r="E108" t="str">
            <v>HP Trade-Ready Ultrium 215 Tape Drive</v>
          </cell>
          <cell r="F108" t="str">
            <v xml:space="preserve">SUST  </v>
          </cell>
          <cell r="G108">
            <v>39324</v>
          </cell>
          <cell r="H108" t="str">
            <v>A</v>
          </cell>
          <cell r="I108" t="str">
            <v xml:space="preserve"> </v>
          </cell>
          <cell r="J108" t="str">
            <v xml:space="preserve"> </v>
          </cell>
        </row>
        <row r="109">
          <cell r="A109" t="str">
            <v>C7460A</v>
          </cell>
          <cell r="B109" t="str">
            <v>Tape Mechanism</v>
          </cell>
          <cell r="C109"/>
          <cell r="D109"/>
          <cell r="E109" t="str">
            <v>SDLT 220 internal</v>
          </cell>
          <cell r="F109" t="str">
            <v>Not NSS RAS</v>
          </cell>
          <cell r="G109"/>
          <cell r="H109"/>
          <cell r="I109"/>
          <cell r="J109"/>
        </row>
        <row r="110">
          <cell r="A110" t="str">
            <v>C7460AV</v>
          </cell>
          <cell r="B110" t="str">
            <v>Tape Mechanism</v>
          </cell>
          <cell r="C110"/>
          <cell r="D110"/>
          <cell r="F110" t="str">
            <v>Not NSS RAS</v>
          </cell>
          <cell r="G110"/>
          <cell r="H110"/>
          <cell r="I110"/>
          <cell r="J110"/>
        </row>
        <row r="111">
          <cell r="A111" t="str">
            <v>C7460B</v>
          </cell>
          <cell r="B111" t="str">
            <v>Tape Mechanism</v>
          </cell>
          <cell r="C111"/>
          <cell r="D111"/>
          <cell r="E111" t="str">
            <v>SDLT 220 internal</v>
          </cell>
          <cell r="F111" t="str">
            <v>Not NSS RAS</v>
          </cell>
          <cell r="G111"/>
          <cell r="H111"/>
          <cell r="I111"/>
          <cell r="J111"/>
        </row>
        <row r="112">
          <cell r="A112" t="str">
            <v>C7461A</v>
          </cell>
          <cell r="B112" t="str">
            <v>Tape Mechanism</v>
          </cell>
          <cell r="C112"/>
          <cell r="D112"/>
          <cell r="E112" t="str">
            <v>SDLT 220 external </v>
          </cell>
          <cell r="F112" t="str">
            <v>Not NSS RAS</v>
          </cell>
          <cell r="G112"/>
          <cell r="H112"/>
          <cell r="I112"/>
          <cell r="J112"/>
        </row>
        <row r="113">
          <cell r="A113" t="str">
            <v>C7503A</v>
          </cell>
          <cell r="B113" t="str">
            <v>Tape Mechanism</v>
          </cell>
          <cell r="C113"/>
          <cell r="D113"/>
          <cell r="E113" t="str">
            <v>HP SureStore DLT VS80 External Tape Drive</v>
          </cell>
          <cell r="F113" t="str">
            <v>Not NSS RAS</v>
          </cell>
          <cell r="G113"/>
          <cell r="H113"/>
          <cell r="I113"/>
          <cell r="J113"/>
        </row>
        <row r="114">
          <cell r="A114" t="str">
            <v>C7508A</v>
          </cell>
          <cell r="B114" t="str">
            <v>Tape Mechanism</v>
          </cell>
          <cell r="C114" t="str">
            <v>Tape Arrays</v>
          </cell>
          <cell r="D114" t="str">
            <v>HP SureStore Tape Array 5300</v>
          </cell>
          <cell r="F114" t="str">
            <v xml:space="preserve">SUST  </v>
          </cell>
          <cell r="G114">
            <v>38595</v>
          </cell>
          <cell r="H114" t="str">
            <v>A</v>
          </cell>
          <cell r="I114" t="str">
            <v xml:space="preserve"> </v>
          </cell>
          <cell r="J114" t="str">
            <v xml:space="preserve"> </v>
          </cell>
        </row>
        <row r="115">
          <cell r="A115" t="str">
            <v>C7515A</v>
          </cell>
          <cell r="B115" t="str">
            <v>Tape Mechanism</v>
          </cell>
          <cell r="C115" t="str">
            <v>ULTRIUM DRIVES</v>
          </cell>
          <cell r="D115" t="str">
            <v>HP Ultrium 230i solution bundle</v>
          </cell>
          <cell r="E115" t="str">
            <v>HP Ultrium 230 Internal Solution Bundle </v>
          </cell>
          <cell r="F115" t="str">
            <v xml:space="preserve">OBS   </v>
          </cell>
          <cell r="G115">
            <v>37833</v>
          </cell>
          <cell r="H115" t="str">
            <v>O</v>
          </cell>
          <cell r="I115" t="str">
            <v xml:space="preserve"> </v>
          </cell>
          <cell r="J115" t="str">
            <v xml:space="preserve"> </v>
          </cell>
        </row>
        <row r="116">
          <cell r="A116" t="str">
            <v>C7516A</v>
          </cell>
          <cell r="B116" t="str">
            <v>Tape Mechanism</v>
          </cell>
          <cell r="C116"/>
          <cell r="D116"/>
          <cell r="E116" t="str">
            <v>HP Ultrium 230e solution bundle </v>
          </cell>
          <cell r="F116" t="str">
            <v>Not NSS RAS</v>
          </cell>
          <cell r="G116"/>
          <cell r="H116"/>
          <cell r="I116"/>
          <cell r="J116"/>
        </row>
        <row r="117">
          <cell r="A117" t="str">
            <v>C7516B</v>
          </cell>
          <cell r="B117" t="str">
            <v>Tape Mechanism</v>
          </cell>
          <cell r="C117" t="str">
            <v>ULTRIUM DRIVES</v>
          </cell>
          <cell r="D117" t="str">
            <v>HP Ultrium 230e  solution bundle</v>
          </cell>
          <cell r="E117" t="str">
            <v>HP Ultrium 230e solution bundle </v>
          </cell>
          <cell r="F117" t="str">
            <v xml:space="preserve">OBS   </v>
          </cell>
          <cell r="G117">
            <v>37833</v>
          </cell>
          <cell r="H117" t="str">
            <v>O</v>
          </cell>
          <cell r="I117" t="str">
            <v xml:space="preserve"> </v>
          </cell>
          <cell r="J117" t="str">
            <v xml:space="preserve"> </v>
          </cell>
        </row>
        <row r="118">
          <cell r="A118" t="str">
            <v>C7517A</v>
          </cell>
          <cell r="B118" t="str">
            <v>Tape Mechanism</v>
          </cell>
          <cell r="C118" t="str">
            <v>ULTRIUM DRIVES</v>
          </cell>
          <cell r="D118" t="str">
            <v>SureStore Ultrium 215i solution bundle</v>
          </cell>
          <cell r="E118" t="str">
            <v>HP Ultrium 215 Internal Solution Bundle </v>
          </cell>
          <cell r="F118" t="str">
            <v xml:space="preserve">OBS   </v>
          </cell>
          <cell r="G118">
            <v>37833</v>
          </cell>
          <cell r="H118" t="str">
            <v>O</v>
          </cell>
          <cell r="I118" t="str">
            <v xml:space="preserve"> </v>
          </cell>
          <cell r="J118" t="str">
            <v xml:space="preserve"> </v>
          </cell>
        </row>
        <row r="119">
          <cell r="A119" t="str">
            <v>C7518A</v>
          </cell>
          <cell r="B119" t="str">
            <v>Tape Mechanism</v>
          </cell>
          <cell r="C119"/>
          <cell r="D119"/>
          <cell r="E119" t="str">
            <v>SureStore Ultrium 215e solution bundle</v>
          </cell>
          <cell r="F119" t="str">
            <v>Not NSS RAS</v>
          </cell>
          <cell r="G119"/>
          <cell r="H119"/>
          <cell r="I119"/>
          <cell r="J119"/>
        </row>
        <row r="120">
          <cell r="A120" t="str">
            <v>C7518B</v>
          </cell>
          <cell r="B120" t="str">
            <v>Tape Mechanism</v>
          </cell>
          <cell r="C120" t="str">
            <v>ULTRIUM DRIVES</v>
          </cell>
          <cell r="D120" t="str">
            <v>SureStore Ultrium 215e  solution bundle</v>
          </cell>
          <cell r="E120" t="str">
            <v>SureStore Ultrium 215e solution bundle</v>
          </cell>
          <cell r="F120" t="str">
            <v xml:space="preserve">OBS   </v>
          </cell>
          <cell r="G120">
            <v>37833</v>
          </cell>
          <cell r="H120" t="str">
            <v>O</v>
          </cell>
          <cell r="I120" t="str">
            <v xml:space="preserve"> </v>
          </cell>
          <cell r="J120" t="str">
            <v xml:space="preserve"> </v>
          </cell>
        </row>
        <row r="121">
          <cell r="A121" t="str">
            <v>Q1508A</v>
          </cell>
          <cell r="B121" t="str">
            <v>Tape Mechanism</v>
          </cell>
          <cell r="C121" t="str">
            <v>ULTRIUM DRIVES</v>
          </cell>
          <cell r="D121" t="str">
            <v>HP Ultrium 460 Internal Drive</v>
          </cell>
          <cell r="E121" t="str">
            <v>HP Ultrium 460i Internal Tape Drive </v>
          </cell>
          <cell r="F121" t="str">
            <v xml:space="preserve">SUST  </v>
          </cell>
          <cell r="G121">
            <v>37955</v>
          </cell>
          <cell r="H121" t="str">
            <v>A</v>
          </cell>
          <cell r="I121" t="str">
            <v xml:space="preserve"> </v>
          </cell>
          <cell r="J121" t="str">
            <v>x</v>
          </cell>
        </row>
        <row r="122">
          <cell r="A122" t="str">
            <v>Q1509A</v>
          </cell>
          <cell r="B122" t="str">
            <v>Tape Mechanism</v>
          </cell>
          <cell r="C122" t="str">
            <v>ULTRIUM DRIVES</v>
          </cell>
          <cell r="D122" t="str">
            <v>HP Ultrium 460 External Drive</v>
          </cell>
          <cell r="E122" t="str">
            <v>HP S'store Ultrium Gen2 External Tape Drive</v>
          </cell>
          <cell r="F122" t="str">
            <v xml:space="preserve">SUST  </v>
          </cell>
          <cell r="G122">
            <v>37955</v>
          </cell>
          <cell r="H122" t="str">
            <v>A</v>
          </cell>
          <cell r="I122" t="str">
            <v xml:space="preserve"> </v>
          </cell>
          <cell r="J122" t="str">
            <v>x</v>
          </cell>
        </row>
        <row r="123">
          <cell r="A123" t="str">
            <v>Q1515A</v>
          </cell>
          <cell r="B123" t="str">
            <v>Tape Mechanism</v>
          </cell>
          <cell r="C123" t="str">
            <v>ULTRIUM DRIVES</v>
          </cell>
          <cell r="D123" t="str">
            <v>Ultrium 230 Int for Proliant</v>
          </cell>
          <cell r="E123" t="str">
            <v>LTO 100/200 GB Int</v>
          </cell>
          <cell r="F123" t="str">
            <v xml:space="preserve">SUST  </v>
          </cell>
          <cell r="G123">
            <v>38595</v>
          </cell>
          <cell r="H123" t="str">
            <v>A</v>
          </cell>
          <cell r="I123" t="str">
            <v xml:space="preserve"> </v>
          </cell>
          <cell r="J123" t="str">
            <v xml:space="preserve"> </v>
          </cell>
        </row>
        <row r="124">
          <cell r="A124" t="str">
            <v>Q1516A</v>
          </cell>
          <cell r="B124" t="str">
            <v>Tape Mechanism</v>
          </cell>
          <cell r="C124" t="str">
            <v>ULTRIUM DRIVES</v>
          </cell>
          <cell r="D124" t="str">
            <v>Ultrium 230 for Proliant External US</v>
          </cell>
          <cell r="E124" t="str">
            <v>LTO 100/200 GB Ext US </v>
          </cell>
          <cell r="F124" t="str">
            <v xml:space="preserve">SUST  </v>
          </cell>
          <cell r="G124">
            <v>37955</v>
          </cell>
          <cell r="H124" t="str">
            <v>A</v>
          </cell>
          <cell r="I124" t="str">
            <v xml:space="preserve"> </v>
          </cell>
          <cell r="J124" t="str">
            <v>x</v>
          </cell>
        </row>
        <row r="125">
          <cell r="A125" t="str">
            <v>Q1517A</v>
          </cell>
          <cell r="B125" t="str">
            <v>Tape Mechanism</v>
          </cell>
          <cell r="C125" t="str">
            <v>ULTRIUM DRIVES</v>
          </cell>
          <cell r="D125" t="str">
            <v>Ultrium 230 for Proliant External Intl</v>
          </cell>
          <cell r="E125" t="str">
            <v>LTO 100/200 GB Ext </v>
          </cell>
          <cell r="F125" t="str">
            <v xml:space="preserve">SUST  </v>
          </cell>
          <cell r="G125">
            <v>38595</v>
          </cell>
          <cell r="H125" t="str">
            <v>A</v>
          </cell>
          <cell r="I125" t="str">
            <v xml:space="preserve"> </v>
          </cell>
          <cell r="J125" t="str">
            <v xml:space="preserve"> </v>
          </cell>
        </row>
        <row r="126">
          <cell r="A126" t="str">
            <v>Q1518A</v>
          </cell>
          <cell r="B126" t="str">
            <v>Tape Mechanism</v>
          </cell>
          <cell r="C126" t="str">
            <v>ULTRIUM DRIVES</v>
          </cell>
          <cell r="D126" t="str">
            <v>Ultrium 460 Int for Proliant</v>
          </cell>
          <cell r="E126" t="str">
            <v>ProLiant Ultrium 460 for Internal</v>
          </cell>
          <cell r="F126" t="str">
            <v xml:space="preserve">SUST  </v>
          </cell>
          <cell r="G126">
            <v>38595</v>
          </cell>
          <cell r="H126" t="str">
            <v>A</v>
          </cell>
          <cell r="I126" t="str">
            <v xml:space="preserve"> </v>
          </cell>
          <cell r="J126" t="str">
            <v xml:space="preserve"> </v>
          </cell>
        </row>
        <row r="127">
          <cell r="A127" t="str">
            <v>Q1519A</v>
          </cell>
          <cell r="B127" t="str">
            <v>Tape Mechanism</v>
          </cell>
          <cell r="C127" t="str">
            <v>ULTRIUM DRIVES</v>
          </cell>
          <cell r="D127" t="str">
            <v>Ultrium 460 External Proliant US</v>
          </cell>
          <cell r="E127" t="str">
            <v>Proliant Ultrium Gen2 External (US)</v>
          </cell>
          <cell r="F127" t="str">
            <v xml:space="preserve">SUST  </v>
          </cell>
          <cell r="G127">
            <v>37955</v>
          </cell>
          <cell r="H127" t="str">
            <v>A</v>
          </cell>
          <cell r="I127" t="str">
            <v xml:space="preserve"> </v>
          </cell>
          <cell r="J127" t="str">
            <v>x</v>
          </cell>
        </row>
        <row r="128">
          <cell r="A128" t="str">
            <v>Q1520A</v>
          </cell>
          <cell r="B128" t="str">
            <v>Tape Mechanism</v>
          </cell>
          <cell r="C128" t="str">
            <v>ULTRIUM DRIVES</v>
          </cell>
          <cell r="D128" t="str">
            <v>Ultrium 460 Ext for Proliant INTL</v>
          </cell>
          <cell r="E128" t="str">
            <v>Proliant Ultrium Gen2 External (Int)</v>
          </cell>
          <cell r="F128" t="str">
            <v xml:space="preserve">SUST  </v>
          </cell>
          <cell r="G128">
            <v>38595</v>
          </cell>
          <cell r="H128" t="str">
            <v>A</v>
          </cell>
          <cell r="I128" t="str">
            <v xml:space="preserve"> </v>
          </cell>
          <cell r="J128" t="str">
            <v xml:space="preserve"> </v>
          </cell>
        </row>
        <row r="129">
          <cell r="A129" t="str">
            <v>Q1522A</v>
          </cell>
          <cell r="B129" t="str">
            <v>Tape Mechanism</v>
          </cell>
          <cell r="C129" t="str">
            <v>DDS DRIVES</v>
          </cell>
          <cell r="D129" t="str">
            <v>HP StgWks DAT72 int tape drv</v>
          </cell>
          <cell r="E129" t="str">
            <v>HP DAT 72i Internal Tape Drive</v>
          </cell>
          <cell r="F129" t="str">
            <v xml:space="preserve">SUST  </v>
          </cell>
          <cell r="G129">
            <v>39294</v>
          </cell>
          <cell r="H129" t="str">
            <v>A</v>
          </cell>
          <cell r="I129" t="str">
            <v xml:space="preserve"> </v>
          </cell>
          <cell r="J129" t="str">
            <v xml:space="preserve"> </v>
          </cell>
        </row>
        <row r="130">
          <cell r="A130" t="str">
            <v>Q1523A</v>
          </cell>
          <cell r="B130" t="str">
            <v>Tape Mechanism</v>
          </cell>
          <cell r="C130" t="str">
            <v>DDS DRIVES</v>
          </cell>
          <cell r="D130" t="str">
            <v>HP StgWks DAT72 ext tape drv</v>
          </cell>
          <cell r="E130" t="str">
            <v>HP DAT 72e External Tape Drive</v>
          </cell>
          <cell r="F130" t="str">
            <v xml:space="preserve">SUST  </v>
          </cell>
          <cell r="G130">
            <v>39294</v>
          </cell>
          <cell r="H130" t="str">
            <v>A</v>
          </cell>
          <cell r="I130" t="str">
            <v xml:space="preserve"> </v>
          </cell>
          <cell r="J130" t="str">
            <v xml:space="preserve"> </v>
          </cell>
        </row>
      </sheetData>
      <sheetData sheetId="1" refreshError="1"/>
      <sheetData sheetId="2" refreshError="1"/>
      <sheetData sheetId="3"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sual Summary 030415"/>
      <sheetName val="CA_REV_BKLG_INV VIS 030415"/>
      <sheetName val="By_Channel_030415"/>
      <sheetName val="CA_REV_BKLG_INV SYS 030415"/>
      <sheetName val="Check vs LastDay030415"/>
      <sheetName val="CA_REV_BKLG_INV OPT 030415"/>
      <sheetName val="CA_REV_BKLG_INV ALL 030415(3)"/>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rizontal Work"/>
      <sheetName val="SUMMARY 0309FL"/>
      <sheetName val="CA_REV_BKLG_INV VIS 0309FL"/>
      <sheetName val="By_Channel_0309FL"/>
      <sheetName val="Check vs LastDay0309FL"/>
      <sheetName val="CA_REV_BKLG_INV SYS 0309FL"/>
      <sheetName val="CA_REV_BKLG_INV OPT 0309FL"/>
      <sheetName val="CA_REV_BKLG_INV ALL 0309FL(3)"/>
    </sheetNames>
    <sheetDataSet>
      <sheetData sheetId="0" refreshError="1"/>
      <sheetData sheetId="1" refreshError="1"/>
      <sheetData sheetId="2" refreshError="1">
        <row r="140">
          <cell r="CT140">
            <v>-82178.695238095184</v>
          </cell>
          <cell r="CU140">
            <v>873224.4</v>
          </cell>
          <cell r="CV140">
            <v>1504397.8190476191</v>
          </cell>
          <cell r="CW140">
            <v>2295443.5238095243</v>
          </cell>
          <cell r="CY140">
            <v>-429709.18095238111</v>
          </cell>
          <cell r="CZ140">
            <v>362485.8000000001</v>
          </cell>
          <cell r="DA140">
            <v>1794913.2761904763</v>
          </cell>
          <cell r="DB140">
            <v>1727689.8952380947</v>
          </cell>
          <cell r="DD140">
            <v>0</v>
          </cell>
          <cell r="DE140">
            <v>0</v>
          </cell>
          <cell r="DF140">
            <v>0</v>
          </cell>
          <cell r="DG140">
            <v>0</v>
          </cell>
          <cell r="DI140">
            <v>8976413.4571428541</v>
          </cell>
          <cell r="DJ140">
            <v>51036.114285714284</v>
          </cell>
          <cell r="DK140">
            <v>10041517.266666668</v>
          </cell>
          <cell r="DL140">
            <v>8226739.9142857138</v>
          </cell>
          <cell r="DM140">
            <v>1814777.352380953</v>
          </cell>
          <cell r="DN140">
            <v>294192.39999999997</v>
          </cell>
          <cell r="DO140">
            <v>612856.17142857134</v>
          </cell>
          <cell r="DP140">
            <v>9979.4857142857127</v>
          </cell>
          <cell r="DQ140">
            <v>294192.39999999997</v>
          </cell>
          <cell r="DR140">
            <v>19437286.39047619</v>
          </cell>
          <cell r="DS140">
            <v>17689732.419047616</v>
          </cell>
          <cell r="DT140">
            <v>1747553.9714285708</v>
          </cell>
        </row>
        <row r="141">
          <cell r="CT141">
            <v>136703.57142857139</v>
          </cell>
          <cell r="CU141">
            <v>93590.609523809515</v>
          </cell>
          <cell r="CV141">
            <v>129521.70476190477</v>
          </cell>
          <cell r="CW141">
            <v>359815.88571428566</v>
          </cell>
          <cell r="CY141">
            <v>87958.876190476207</v>
          </cell>
          <cell r="CZ141">
            <v>86470.123809523793</v>
          </cell>
          <cell r="DA141">
            <v>139081.62857142856</v>
          </cell>
          <cell r="DB141">
            <v>313510.62857142853</v>
          </cell>
          <cell r="DD141">
            <v>0</v>
          </cell>
          <cell r="DE141">
            <v>0</v>
          </cell>
          <cell r="DF141">
            <v>0</v>
          </cell>
          <cell r="DG141">
            <v>0</v>
          </cell>
          <cell r="DI141">
            <v>1154669.7619047621</v>
          </cell>
          <cell r="DJ141">
            <v>938.57142857142867</v>
          </cell>
          <cell r="DK141">
            <v>442879.95238095237</v>
          </cell>
          <cell r="DL141">
            <v>303556.98095238098</v>
          </cell>
          <cell r="DM141">
            <v>139322.97142857139</v>
          </cell>
          <cell r="DN141">
            <v>88907.142857142855</v>
          </cell>
          <cell r="DO141">
            <v>94782.85714285713</v>
          </cell>
          <cell r="DP141">
            <v>1555.7142857142858</v>
          </cell>
          <cell r="DQ141">
            <v>88907.142857142855</v>
          </cell>
          <cell r="DR141">
            <v>1048323.4095238096</v>
          </cell>
          <cell r="DS141">
            <v>734571.43809523806</v>
          </cell>
          <cell r="DT141">
            <v>313751.97142857144</v>
          </cell>
        </row>
        <row r="142">
          <cell r="CT142">
            <v>661.2380952380953</v>
          </cell>
          <cell r="CU142">
            <v>838.38095238095229</v>
          </cell>
          <cell r="CV142">
            <v>518.38095238095241</v>
          </cell>
          <cell r="CW142">
            <v>2018.0000000000002</v>
          </cell>
          <cell r="CY142">
            <v>661.2380952380953</v>
          </cell>
          <cell r="CZ142">
            <v>661.2380952380953</v>
          </cell>
          <cell r="DA142">
            <v>661.2380952380953</v>
          </cell>
          <cell r="DB142">
            <v>1983.714285714286</v>
          </cell>
          <cell r="DD142">
            <v>0</v>
          </cell>
          <cell r="DE142">
            <v>0</v>
          </cell>
          <cell r="DF142">
            <v>0</v>
          </cell>
          <cell r="DG142">
            <v>0</v>
          </cell>
          <cell r="DI142">
            <v>5985.4285714285725</v>
          </cell>
          <cell r="DJ142">
            <v>0</v>
          </cell>
          <cell r="DK142">
            <v>661.2380952380953</v>
          </cell>
          <cell r="DL142">
            <v>0</v>
          </cell>
          <cell r="DM142">
            <v>661.2380952380953</v>
          </cell>
          <cell r="DN142">
            <v>0</v>
          </cell>
          <cell r="DO142">
            <v>0</v>
          </cell>
          <cell r="DP142">
            <v>0</v>
          </cell>
          <cell r="DQ142">
            <v>0</v>
          </cell>
          <cell r="DR142">
            <v>1983.714285714286</v>
          </cell>
          <cell r="DS142">
            <v>0</v>
          </cell>
          <cell r="DT142">
            <v>1983.714285714286</v>
          </cell>
        </row>
        <row r="143">
          <cell r="CT143">
            <v>55186.114285714299</v>
          </cell>
          <cell r="CU143">
            <v>967653.39047619049</v>
          </cell>
          <cell r="CV143">
            <v>1634437.9047619049</v>
          </cell>
          <cell r="CW143">
            <v>2657277.4095238098</v>
          </cell>
          <cell r="CY143">
            <v>-341089.06666666677</v>
          </cell>
          <cell r="CZ143">
            <v>449617.16190476203</v>
          </cell>
          <cell r="DA143">
            <v>1934656.142857143</v>
          </cell>
          <cell r="DB143">
            <v>2043184.2380952376</v>
          </cell>
          <cell r="DD143">
            <v>0</v>
          </cell>
          <cell r="DE143">
            <v>0</v>
          </cell>
          <cell r="DF143">
            <v>0</v>
          </cell>
          <cell r="DG143">
            <v>0</v>
          </cell>
          <cell r="DI143">
            <v>10137068.647619046</v>
          </cell>
          <cell r="DJ143">
            <v>51974.685714285712</v>
          </cell>
          <cell r="DK143">
            <v>10485058.457142858</v>
          </cell>
          <cell r="DL143">
            <v>8530296.895238094</v>
          </cell>
          <cell r="DM143">
            <v>1954761.5619047626</v>
          </cell>
          <cell r="DN143">
            <v>383099.54285714281</v>
          </cell>
          <cell r="DO143">
            <v>707639.0285714285</v>
          </cell>
          <cell r="DP143">
            <v>11535.199999999999</v>
          </cell>
          <cell r="DQ143">
            <v>383099.54285714281</v>
          </cell>
          <cell r="DR143">
            <v>20487593.514285713</v>
          </cell>
          <cell r="DS143">
            <v>18424303.857142854</v>
          </cell>
          <cell r="DT143">
            <v>2063289.6571428566</v>
          </cell>
        </row>
      </sheetData>
      <sheetData sheetId="3" refreshError="1"/>
      <sheetData sheetId="4" refreshError="1"/>
      <sheetData sheetId="5" refreshError="1"/>
      <sheetData sheetId="6" refreshError="1"/>
      <sheetData sheetId="7"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Qold(N)_02"/>
      <sheetName val="Prior fcst"/>
      <sheetName val="BRAND 01"/>
      <sheetName val="2001V"/>
      <sheetName val="L"/>
      <sheetName val="1dig(L)1Q"/>
      <sheetName val="1dig(N)1Q"/>
      <sheetName val="1dig(L)2Q"/>
      <sheetName val="1dig(N)2Q"/>
      <sheetName val="1Q_I E(L)"/>
      <sheetName val="1Q_I E(N)"/>
      <sheetName val="1Q_ttl(L)"/>
      <sheetName val="1Q_ttl(N)"/>
      <sheetName val="1Q Total"/>
      <sheetName val="2Q Total"/>
      <sheetName val="2Q_ttl(N)"/>
      <sheetName val="RM(N)"/>
      <sheetName val="2Q_ttl(L)"/>
      <sheetName val="RM(L)"/>
      <sheetName val="RM(L) (2)"/>
      <sheetName val="2Q_I E(N)"/>
      <sheetName val="2Q_I 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History"/>
      <sheetName val="Notes"/>
      <sheetName val="BOM Loadsheet"/>
      <sheetName val="Country Matrix "/>
      <sheetName val="CFAAS"/>
      <sheetName val="Life Cycle"/>
      <sheetName val="SBB Table"/>
      <sheetName val="Building Block"/>
      <sheetName val="Specs"/>
      <sheetName val="Model Assignment"/>
      <sheetName val="Model Number Usage"/>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d3 Table"/>
      <sheetName val="Model Table"/>
      <sheetName val="Config. Memo"/>
      <sheetName val="KOD3 POR"/>
    </sheetNames>
    <sheetDataSet>
      <sheetData sheetId="0" refreshError="1">
        <row r="6">
          <cell r="AD6">
            <v>1</v>
          </cell>
          <cell r="AE6" t="str">
            <v>14" XGA</v>
          </cell>
          <cell r="AF6" t="str">
            <v>M7-32</v>
          </cell>
          <cell r="AG6" t="str">
            <v>10/100</v>
          </cell>
          <cell r="AH6" t="str">
            <v xml:space="preserve"> </v>
          </cell>
          <cell r="AI6" t="str">
            <v xml:space="preserve"> </v>
          </cell>
          <cell r="AJ6" t="str">
            <v>Y</v>
          </cell>
          <cell r="AL6" t="str">
            <v xml:space="preserve"> </v>
          </cell>
          <cell r="AM6" t="str">
            <v>Modem</v>
          </cell>
          <cell r="AN6" t="str">
            <v>Cel 1.3GHz</v>
          </cell>
          <cell r="AO6" t="str">
            <v>OPEN</v>
          </cell>
          <cell r="AP6" t="str">
            <v>Blank Bezel</v>
          </cell>
          <cell r="AQ6" t="str">
            <v>OPEN</v>
          </cell>
          <cell r="AR6" t="str">
            <v>OPEN</v>
          </cell>
          <cell r="AS6" t="str">
            <v>XP Pro</v>
          </cell>
          <cell r="AT6" t="str">
            <v>N/A</v>
          </cell>
          <cell r="AU6" t="str">
            <v>6 Cell</v>
          </cell>
          <cell r="AX6" t="str">
            <v>1 Yr Depot</v>
          </cell>
        </row>
        <row r="7">
          <cell r="AD7">
            <v>2</v>
          </cell>
          <cell r="AE7" t="str">
            <v>15" XGA</v>
          </cell>
          <cell r="AF7" t="str">
            <v>M7-32</v>
          </cell>
          <cell r="AG7" t="str">
            <v>10/100</v>
          </cell>
          <cell r="AH7" t="str">
            <v xml:space="preserve"> </v>
          </cell>
          <cell r="AI7" t="str">
            <v xml:space="preserve"> </v>
          </cell>
          <cell r="AJ7" t="str">
            <v>Y</v>
          </cell>
          <cell r="AL7" t="str">
            <v xml:space="preserve"> </v>
          </cell>
          <cell r="AM7" t="str">
            <v>Modem</v>
          </cell>
          <cell r="AN7" t="str">
            <v>Cel 1.4GHz</v>
          </cell>
          <cell r="AO7" t="str">
            <v>30GB / 4200rpm</v>
          </cell>
          <cell r="AP7" t="str">
            <v>CD (12.7mm)</v>
          </cell>
          <cell r="AQ7" t="str">
            <v>128MB</v>
          </cell>
          <cell r="AS7" t="str">
            <v>XP Home</v>
          </cell>
          <cell r="AT7" t="str">
            <v>SBE</v>
          </cell>
          <cell r="AU7" t="str">
            <v>9 Cell</v>
          </cell>
        </row>
        <row r="8">
          <cell r="AD8">
            <v>3</v>
          </cell>
          <cell r="AF8" t="e">
            <v>#N/A</v>
          </cell>
          <cell r="AG8" t="e">
            <v>#N/A</v>
          </cell>
          <cell r="AH8" t="e">
            <v>#N/A</v>
          </cell>
          <cell r="AI8" t="e">
            <v>#N/A</v>
          </cell>
          <cell r="AJ8" t="e">
            <v>#N/A</v>
          </cell>
          <cell r="AN8" t="str">
            <v>Ban 1.6GHz</v>
          </cell>
          <cell r="AO8" t="str">
            <v>40GB / 4200rpm</v>
          </cell>
          <cell r="AP8" t="str">
            <v>DVD (12.7mm)</v>
          </cell>
          <cell r="AQ8" t="str">
            <v>256MB</v>
          </cell>
          <cell r="AS8" t="str">
            <v>ERR</v>
          </cell>
          <cell r="AT8" t="str">
            <v>Pro</v>
          </cell>
        </row>
        <row r="9">
          <cell r="AD9">
            <v>4</v>
          </cell>
          <cell r="AF9" t="e">
            <v>#N/A</v>
          </cell>
          <cell r="AG9" t="e">
            <v>#N/A</v>
          </cell>
          <cell r="AH9" t="e">
            <v>#N/A</v>
          </cell>
          <cell r="AI9" t="e">
            <v>#N/A</v>
          </cell>
          <cell r="AJ9" t="e">
            <v>#N/A</v>
          </cell>
          <cell r="AP9" t="str">
            <v>Combo (12.7mm)</v>
          </cell>
          <cell r="AQ9" t="str">
            <v>512MB</v>
          </cell>
          <cell r="AS9" t="str">
            <v>ERR</v>
          </cell>
        </row>
        <row r="10">
          <cell r="AD10">
            <v>5</v>
          </cell>
          <cell r="AF10" t="e">
            <v>#N/A</v>
          </cell>
          <cell r="AG10" t="e">
            <v>#N/A</v>
          </cell>
          <cell r="AH10" t="e">
            <v>#N/A</v>
          </cell>
          <cell r="AI10" t="e">
            <v>#N/A</v>
          </cell>
          <cell r="AJ10" t="e">
            <v>#N/A</v>
          </cell>
          <cell r="AQ10" t="str">
            <v>1GB</v>
          </cell>
          <cell r="AS10" t="str">
            <v>ERR</v>
          </cell>
        </row>
        <row r="11">
          <cell r="AD11">
            <v>6</v>
          </cell>
          <cell r="AF11" t="e">
            <v>#N/A</v>
          </cell>
          <cell r="AG11" t="e">
            <v>#N/A</v>
          </cell>
          <cell r="AH11" t="e">
            <v>#N/A</v>
          </cell>
          <cell r="AI11" t="e">
            <v>#N/A</v>
          </cell>
          <cell r="AJ11" t="e">
            <v>#N/A</v>
          </cell>
          <cell r="AS11" t="str">
            <v>ERR</v>
          </cell>
        </row>
        <row r="12">
          <cell r="AD12">
            <v>7</v>
          </cell>
          <cell r="AF12" t="e">
            <v>#N/A</v>
          </cell>
          <cell r="AG12" t="e">
            <v>#N/A</v>
          </cell>
          <cell r="AH12" t="e">
            <v>#N/A</v>
          </cell>
          <cell r="AI12" t="e">
            <v>#N/A</v>
          </cell>
          <cell r="AJ12" t="e">
            <v>#N/A</v>
          </cell>
          <cell r="AS12" t="str">
            <v>ERR</v>
          </cell>
        </row>
        <row r="13">
          <cell r="AD13">
            <v>8</v>
          </cell>
          <cell r="AF13" t="e">
            <v>#N/A</v>
          </cell>
          <cell r="AG13" t="e">
            <v>#N/A</v>
          </cell>
          <cell r="AH13" t="e">
            <v>#N/A</v>
          </cell>
          <cell r="AI13" t="e">
            <v>#N/A</v>
          </cell>
          <cell r="AJ13" t="e">
            <v>#N/A</v>
          </cell>
          <cell r="AS13" t="str">
            <v>ERR</v>
          </cell>
        </row>
        <row r="14">
          <cell r="AD14">
            <v>9</v>
          </cell>
          <cell r="AF14" t="e">
            <v>#N/A</v>
          </cell>
          <cell r="AG14" t="e">
            <v>#N/A</v>
          </cell>
          <cell r="AH14" t="e">
            <v>#N/A</v>
          </cell>
          <cell r="AI14" t="e">
            <v>#N/A</v>
          </cell>
          <cell r="AJ14" t="e">
            <v>#N/A</v>
          </cell>
          <cell r="AS14" t="str">
            <v>ERR</v>
          </cell>
        </row>
        <row r="15">
          <cell r="AD15">
            <v>10</v>
          </cell>
          <cell r="AF15" t="e">
            <v>#N/A</v>
          </cell>
          <cell r="AG15" t="e">
            <v>#N/A</v>
          </cell>
          <cell r="AH15" t="e">
            <v>#N/A</v>
          </cell>
          <cell r="AI15" t="e">
            <v>#N/A</v>
          </cell>
          <cell r="AJ15" t="e">
            <v>#N/A</v>
          </cell>
          <cell r="AS15" t="str">
            <v>ERR</v>
          </cell>
        </row>
        <row r="16">
          <cell r="AD16">
            <v>11</v>
          </cell>
          <cell r="AF16" t="e">
            <v>#N/A</v>
          </cell>
          <cell r="AG16" t="e">
            <v>#N/A</v>
          </cell>
          <cell r="AH16" t="e">
            <v>#N/A</v>
          </cell>
          <cell r="AI16" t="e">
            <v>#N/A</v>
          </cell>
          <cell r="AJ16" t="e">
            <v>#N/A</v>
          </cell>
          <cell r="AS16" t="str">
            <v>ERR</v>
          </cell>
        </row>
        <row r="17">
          <cell r="AD17">
            <v>12</v>
          </cell>
          <cell r="AF17" t="e">
            <v>#N/A</v>
          </cell>
          <cell r="AG17" t="e">
            <v>#N/A</v>
          </cell>
          <cell r="AH17" t="e">
            <v>#N/A</v>
          </cell>
          <cell r="AI17" t="e">
            <v>#N/A</v>
          </cell>
          <cell r="AJ17" t="e">
            <v>#N/A</v>
          </cell>
          <cell r="AS17" t="str">
            <v>ERR</v>
          </cell>
        </row>
        <row r="18">
          <cell r="AD18">
            <v>13</v>
          </cell>
          <cell r="AF18" t="e">
            <v>#N/A</v>
          </cell>
          <cell r="AG18" t="e">
            <v>#N/A</v>
          </cell>
          <cell r="AH18" t="e">
            <v>#N/A</v>
          </cell>
          <cell r="AI18" t="e">
            <v>#N/A</v>
          </cell>
          <cell r="AJ18" t="e">
            <v>#N/A</v>
          </cell>
          <cell r="AS18" t="str">
            <v>ERR</v>
          </cell>
        </row>
        <row r="19">
          <cell r="AD19">
            <v>14</v>
          </cell>
          <cell r="AF19" t="e">
            <v>#N/A</v>
          </cell>
          <cell r="AG19" t="e">
            <v>#N/A</v>
          </cell>
          <cell r="AH19" t="e">
            <v>#N/A</v>
          </cell>
          <cell r="AI19" t="e">
            <v>#N/A</v>
          </cell>
          <cell r="AJ19" t="e">
            <v>#N/A</v>
          </cell>
          <cell r="AS19" t="str">
            <v>ERR</v>
          </cell>
        </row>
        <row r="20">
          <cell r="AD20">
            <v>15</v>
          </cell>
          <cell r="AF20" t="e">
            <v>#N/A</v>
          </cell>
          <cell r="AG20" t="e">
            <v>#N/A</v>
          </cell>
          <cell r="AH20" t="e">
            <v>#N/A</v>
          </cell>
          <cell r="AI20" t="e">
            <v>#N/A</v>
          </cell>
          <cell r="AJ20" t="e">
            <v>#N/A</v>
          </cell>
          <cell r="AS20" t="str">
            <v>ERR</v>
          </cell>
        </row>
        <row r="21">
          <cell r="AD21">
            <v>16</v>
          </cell>
          <cell r="AF21" t="e">
            <v>#N/A</v>
          </cell>
          <cell r="AG21" t="e">
            <v>#N/A</v>
          </cell>
          <cell r="AH21" t="e">
            <v>#N/A</v>
          </cell>
          <cell r="AI21" t="e">
            <v>#N/A</v>
          </cell>
          <cell r="AJ21" t="e">
            <v>#N/A</v>
          </cell>
          <cell r="AS21" t="str">
            <v>ERR</v>
          </cell>
        </row>
        <row r="22">
          <cell r="AD22">
            <v>17</v>
          </cell>
          <cell r="AF22" t="e">
            <v>#N/A</v>
          </cell>
          <cell r="AG22" t="e">
            <v>#N/A</v>
          </cell>
          <cell r="AH22" t="e">
            <v>#N/A</v>
          </cell>
          <cell r="AI22" t="e">
            <v>#N/A</v>
          </cell>
          <cell r="AJ22" t="e">
            <v>#N/A</v>
          </cell>
          <cell r="AS22" t="str">
            <v>ERR</v>
          </cell>
        </row>
        <row r="23">
          <cell r="AD23">
            <v>18</v>
          </cell>
          <cell r="AF23" t="e">
            <v>#N/A</v>
          </cell>
          <cell r="AG23" t="e">
            <v>#N/A</v>
          </cell>
          <cell r="AH23" t="e">
            <v>#N/A</v>
          </cell>
          <cell r="AI23" t="e">
            <v>#N/A</v>
          </cell>
          <cell r="AJ23" t="e">
            <v>#N/A</v>
          </cell>
          <cell r="AK23" t="str">
            <v xml:space="preserve"> </v>
          </cell>
          <cell r="AL23" t="str">
            <v xml:space="preserve"> </v>
          </cell>
          <cell r="AS23" t="str">
            <v>ERR</v>
          </cell>
        </row>
        <row r="24">
          <cell r="AD24">
            <v>19</v>
          </cell>
          <cell r="AF24" t="e">
            <v>#N/A</v>
          </cell>
          <cell r="AG24" t="e">
            <v>#N/A</v>
          </cell>
          <cell r="AH24" t="e">
            <v>#N/A</v>
          </cell>
          <cell r="AI24" t="e">
            <v>#N/A</v>
          </cell>
          <cell r="AJ24" t="e">
            <v>#N/A</v>
          </cell>
          <cell r="AK24" t="str">
            <v xml:space="preserve"> </v>
          </cell>
          <cell r="AL24" t="str">
            <v xml:space="preserve"> </v>
          </cell>
          <cell r="AS24" t="str">
            <v>ERR</v>
          </cell>
        </row>
      </sheetData>
      <sheetData sheetId="1"/>
      <sheetData sheetId="2"/>
      <sheetData sheetId="3"/>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ll)FF"/>
      <sheetName val="(All)Base"/>
      <sheetName val="(All)Proc"/>
      <sheetName val="(All)Band"/>
      <sheetName val="(All)Seg"/>
      <sheetName val="(All)Chan"/>
    </sheetNames>
    <sheetDataSet>
      <sheetData sheetId="0" refreshError="1"/>
      <sheetData sheetId="1" refreshError="1">
        <row r="1">
          <cell r="A1" t="str">
            <v>IDC PC Tracker</v>
          </cell>
          <cell r="N1" t="str">
            <v xml:space="preserve"> ( Contents Page )</v>
          </cell>
        </row>
        <row r="2">
          <cell r="A2" t="str">
            <v>Asia Pacific</v>
          </cell>
        </row>
        <row r="4">
          <cell r="A4" t="str">
            <v>Table I-1: Total Unit Shipments by Form Factor- Quarterly Comparison</v>
          </cell>
        </row>
        <row r="5">
          <cell r="A5" t="str">
            <v>Units</v>
          </cell>
        </row>
        <row r="7">
          <cell r="A7" t="str">
            <v>Form Factor</v>
          </cell>
          <cell r="B7" t="str">
            <v>4Q 2004</v>
          </cell>
          <cell r="C7" t="str">
            <v>% Share</v>
          </cell>
          <cell r="D7" t="str">
            <v>1Q 2005</v>
          </cell>
          <cell r="E7" t="str">
            <v>% Share</v>
          </cell>
          <cell r="F7" t="str">
            <v>2Q 2005</v>
          </cell>
          <cell r="G7" t="str">
            <v>% Share</v>
          </cell>
          <cell r="H7" t="str">
            <v>3Q 2005</v>
          </cell>
          <cell r="I7" t="str">
            <v>% Share</v>
          </cell>
          <cell r="J7" t="str">
            <v>4Q 2005</v>
          </cell>
          <cell r="K7" t="str">
            <v>% Share</v>
          </cell>
          <cell r="L7" t="str">
            <v>Sequential Growth</v>
          </cell>
          <cell r="M7" t="str">
            <v xml:space="preserve">Year-on-Year Growth </v>
          </cell>
          <cell r="N7" t="str">
            <v>Change in Market Share (Seq)</v>
          </cell>
          <cell r="O7" t="str">
            <v>Change in Market Share (YoY)</v>
          </cell>
        </row>
        <row r="8">
          <cell r="A8" t="str">
            <v>Consumer Desktop</v>
          </cell>
          <cell r="B8">
            <v>3211412.0382134016</v>
          </cell>
          <cell r="C8">
            <v>0.25493494708222386</v>
          </cell>
          <cell r="D8">
            <v>3360200.0291367695</v>
          </cell>
          <cell r="E8">
            <v>0.25601184774806657</v>
          </cell>
          <cell r="F8">
            <v>3371020.2343168166</v>
          </cell>
          <cell r="G8">
            <v>0.25340606513144176</v>
          </cell>
          <cell r="H8">
            <v>3637458.4175304393</v>
          </cell>
          <cell r="I8">
            <v>0.24891594628650793</v>
          </cell>
          <cell r="J8">
            <v>3604023.8686628481</v>
          </cell>
          <cell r="K8">
            <v>0.24396351264172644</v>
          </cell>
          <cell r="L8">
            <v>-9.1917336309484954E-3</v>
          </cell>
          <cell r="M8">
            <v>0.12225520293804082</v>
          </cell>
          <cell r="N8">
            <v>-4.9524336447814843E-3</v>
          </cell>
          <cell r="O8">
            <v>-1.0971434440497418E-2</v>
          </cell>
        </row>
        <row r="9">
          <cell r="A9" t="str">
            <v>Commercial Desktop</v>
          </cell>
          <cell r="B9">
            <v>5844642.7155777132</v>
          </cell>
          <cell r="C9">
            <v>0.46397150651500962</v>
          </cell>
          <cell r="D9">
            <v>5575529.8981395923</v>
          </cell>
          <cell r="E9">
            <v>0.42479664871736927</v>
          </cell>
          <cell r="F9">
            <v>5768541.0475075599</v>
          </cell>
          <cell r="G9">
            <v>0.43363230914997652</v>
          </cell>
          <cell r="H9">
            <v>6261975.5451776264</v>
          </cell>
          <cell r="I9">
            <v>0.42851502052609142</v>
          </cell>
          <cell r="J9">
            <v>6566545.7153371051</v>
          </cell>
          <cell r="K9">
            <v>0.44450248306221285</v>
          </cell>
          <cell r="L9">
            <v>4.8638032512603679E-2</v>
          </cell>
          <cell r="M9">
            <v>0.12351533445069363</v>
          </cell>
          <cell r="N9">
            <v>1.5987462536121433E-2</v>
          </cell>
          <cell r="O9">
            <v>-1.9469023452796774E-2</v>
          </cell>
        </row>
        <row r="10">
          <cell r="A10" t="str">
            <v>Consumer Notebook</v>
          </cell>
          <cell r="B10">
            <v>1220298.3747969384</v>
          </cell>
          <cell r="C10">
            <v>9.6872247441799175E-2</v>
          </cell>
          <cell r="D10">
            <v>1470686.5501849826</v>
          </cell>
          <cell r="E10">
            <v>0.11205082373260163</v>
          </cell>
          <cell r="F10">
            <v>1561028.2304376701</v>
          </cell>
          <cell r="G10">
            <v>0.11734549007074591</v>
          </cell>
          <cell r="H10">
            <v>1782011.4272031859</v>
          </cell>
          <cell r="I10">
            <v>0.12194532824290069</v>
          </cell>
          <cell r="J10">
            <v>1814871.021322666</v>
          </cell>
          <cell r="K10">
            <v>0.12285221338387729</v>
          </cell>
          <cell r="L10">
            <v>1.8439609094455855E-2</v>
          </cell>
          <cell r="M10">
            <v>0.48723546536285967</v>
          </cell>
          <cell r="N10">
            <v>9.0688514097660156E-4</v>
          </cell>
          <cell r="O10">
            <v>2.5979965942078118E-2</v>
          </cell>
        </row>
        <row r="11">
          <cell r="A11" t="str">
            <v>Commercial Notebook</v>
          </cell>
          <cell r="B11">
            <v>1980806.1809336042</v>
          </cell>
          <cell r="C11">
            <v>0.15724444976465338</v>
          </cell>
          <cell r="D11">
            <v>2373202.4498150218</v>
          </cell>
          <cell r="E11">
            <v>0.18081302868551705</v>
          </cell>
          <cell r="F11">
            <v>2256240.0727663054</v>
          </cell>
          <cell r="G11">
            <v>0.1696058994280879</v>
          </cell>
          <cell r="H11">
            <v>2547711.2535685692</v>
          </cell>
          <cell r="I11">
            <v>0.17434314973622619</v>
          </cell>
          <cell r="J11">
            <v>2375108.120343999</v>
          </cell>
          <cell r="K11">
            <v>0.16077577204226229</v>
          </cell>
          <cell r="L11">
            <v>-6.7748310560235447E-2</v>
          </cell>
          <cell r="M11">
            <v>0.19906134340945481</v>
          </cell>
          <cell r="N11">
            <v>-1.3567377693963906E-2</v>
          </cell>
          <cell r="O11">
            <v>3.5313222776089115E-3</v>
          </cell>
        </row>
        <row r="12">
          <cell r="A12" t="str">
            <v>x86 Server</v>
          </cell>
          <cell r="B12">
            <v>339826.99999999872</v>
          </cell>
          <cell r="C12">
            <v>2.697684919631408E-2</v>
          </cell>
          <cell r="D12">
            <v>345555</v>
          </cell>
          <cell r="E12">
            <v>2.6327651116445579E-2</v>
          </cell>
          <cell r="F12">
            <v>346010</v>
          </cell>
          <cell r="G12">
            <v>2.6010236219747858E-2</v>
          </cell>
          <cell r="H12">
            <v>384042.99999999802</v>
          </cell>
          <cell r="I12">
            <v>2.6280555208273774E-2</v>
          </cell>
          <cell r="J12">
            <v>412249.99999999785</v>
          </cell>
          <cell r="K12">
            <v>2.7906018869921022E-2</v>
          </cell>
          <cell r="L12">
            <v>7.344750457631033E-2</v>
          </cell>
          <cell r="M12">
            <v>0.21311726260714825</v>
          </cell>
          <cell r="N12">
            <v>1.625463661647248E-3</v>
          </cell>
          <cell r="O12">
            <v>9.2916967360694158E-4</v>
          </cell>
        </row>
        <row r="13">
          <cell r="A13" t="str">
            <v>Total</v>
          </cell>
          <cell r="B13">
            <v>12596986.309521655</v>
          </cell>
          <cell r="C13">
            <v>1</v>
          </cell>
          <cell r="D13">
            <v>13125173.927276365</v>
          </cell>
          <cell r="E13">
            <v>1</v>
          </cell>
          <cell r="F13">
            <v>13302839.585028352</v>
          </cell>
          <cell r="G13">
            <v>1</v>
          </cell>
          <cell r="H13">
            <v>14613199.643479818</v>
          </cell>
          <cell r="I13">
            <v>1</v>
          </cell>
          <cell r="J13">
            <v>14772798.725666618</v>
          </cell>
          <cell r="K13">
            <v>1</v>
          </cell>
          <cell r="L13">
            <v>1.0921569955968602E-2</v>
          </cell>
          <cell r="M13">
            <v>0.1727248377256978</v>
          </cell>
          <cell r="N13">
            <v>0</v>
          </cell>
          <cell r="O13">
            <v>0</v>
          </cell>
        </row>
        <row r="21">
          <cell r="A21" t="str">
            <v>IDC PC Tracker</v>
          </cell>
          <cell r="M21" t="str">
            <v>( Top )</v>
          </cell>
          <cell r="N21" t="str">
            <v xml:space="preserve"> ( Contents Page )</v>
          </cell>
        </row>
        <row r="22">
          <cell r="A22" t="str">
            <v>Asia Pacific</v>
          </cell>
        </row>
        <row r="24">
          <cell r="A24" t="str">
            <v>Table II-1: Total Unit Shipments by Vendor - Quarterly Comparison</v>
          </cell>
        </row>
        <row r="25">
          <cell r="A25" t="str">
            <v>Units</v>
          </cell>
        </row>
        <row r="27">
          <cell r="B27" t="str">
            <v>4Q 2004</v>
          </cell>
          <cell r="C27" t="str">
            <v>% Share</v>
          </cell>
          <cell r="D27" t="str">
            <v>1Q 2005</v>
          </cell>
          <cell r="E27" t="str">
            <v>% Share</v>
          </cell>
          <cell r="F27" t="str">
            <v>2Q 2005</v>
          </cell>
          <cell r="G27" t="str">
            <v>% Share</v>
          </cell>
          <cell r="H27" t="str">
            <v>3Q 2005</v>
          </cell>
          <cell r="I27" t="str">
            <v>% Share</v>
          </cell>
          <cell r="J27" t="str">
            <v>4Q 2005</v>
          </cell>
          <cell r="K27" t="str">
            <v>% Share</v>
          </cell>
          <cell r="L27" t="str">
            <v>Sequential Growth</v>
          </cell>
          <cell r="M27" t="str">
            <v xml:space="preserve">Year-on-Year Growth </v>
          </cell>
          <cell r="N27" t="str">
            <v>Change in Market Share (Seq)</v>
          </cell>
          <cell r="O27" t="str">
            <v>Change in Market Share (YoY)</v>
          </cell>
        </row>
        <row r="28">
          <cell r="A28" t="str">
            <v>Lenovo</v>
          </cell>
          <cell r="B28">
            <v>2067756</v>
          </cell>
          <cell r="C28">
            <v>0.16414687999121247</v>
          </cell>
          <cell r="D28">
            <v>1717841</v>
          </cell>
          <cell r="E28">
            <v>0.13088138942144167</v>
          </cell>
          <cell r="F28">
            <v>2043270.3170140085</v>
          </cell>
          <cell r="G28">
            <v>0.15359655387512983</v>
          </cell>
          <cell r="H28">
            <v>2354157</v>
          </cell>
          <cell r="I28">
            <v>0.16109798383890483</v>
          </cell>
          <cell r="J28">
            <v>2596123.4999999912</v>
          </cell>
          <cell r="K28">
            <v>0.17573674076323886</v>
          </cell>
          <cell r="L28">
            <v>0.10278265213407223</v>
          </cell>
          <cell r="M28">
            <v>0.25552700608775458</v>
          </cell>
          <cell r="N28">
            <v>1.4638756924334029E-2</v>
          </cell>
          <cell r="O28">
            <v>1.1589860772026395E-2</v>
          </cell>
        </row>
        <row r="29">
          <cell r="A29" t="str">
            <v>Hewlett-Packard</v>
          </cell>
          <cell r="B29">
            <v>1168470.4357305404</v>
          </cell>
          <cell r="C29">
            <v>9.2757934875846451E-2</v>
          </cell>
          <cell r="D29">
            <v>1305401.9999999935</v>
          </cell>
          <cell r="E29">
            <v>9.9457882023730917E-2</v>
          </cell>
          <cell r="F29">
            <v>1409778.607393614</v>
          </cell>
          <cell r="G29">
            <v>0.10597576542832643</v>
          </cell>
          <cell r="H29">
            <v>1589489</v>
          </cell>
          <cell r="I29">
            <v>0.1087707715475718</v>
          </cell>
          <cell r="J29">
            <v>1469299.4</v>
          </cell>
          <cell r="K29">
            <v>9.9459786008401857E-2</v>
          </cell>
          <cell r="L29">
            <v>-7.5615244899461476E-2</v>
          </cell>
          <cell r="M29">
            <v>0.25745534937850434</v>
          </cell>
          <cell r="N29">
            <v>-9.3109855391699387E-3</v>
          </cell>
          <cell r="O29">
            <v>6.7018511325554059E-3</v>
          </cell>
        </row>
        <row r="30">
          <cell r="A30" t="str">
            <v>Dell</v>
          </cell>
          <cell r="B30">
            <v>1046730</v>
          </cell>
          <cell r="C30">
            <v>8.3093684019391961E-2</v>
          </cell>
          <cell r="D30">
            <v>1156250</v>
          </cell>
          <cell r="E30">
            <v>8.8094070707674305E-2</v>
          </cell>
          <cell r="F30">
            <v>1344748.6</v>
          </cell>
          <cell r="G30">
            <v>0.10108733488100162</v>
          </cell>
          <cell r="H30">
            <v>1241949.6807717583</v>
          </cell>
          <cell r="I30">
            <v>8.4988210047886245E-2</v>
          </cell>
          <cell r="J30">
            <v>1458650.7889999973</v>
          </cell>
          <cell r="K30">
            <v>9.8738960442593435E-2</v>
          </cell>
          <cell r="L30">
            <v>0.17448461204449051</v>
          </cell>
          <cell r="M30">
            <v>0.39353108155875671</v>
          </cell>
          <cell r="N30">
            <v>1.375075039470719E-2</v>
          </cell>
          <cell r="O30">
            <v>1.5645276423201473E-2</v>
          </cell>
        </row>
        <row r="31">
          <cell r="A31" t="str">
            <v>NEC</v>
          </cell>
          <cell r="B31">
            <v>641840.4</v>
          </cell>
          <cell r="C31">
            <v>5.095190105230589E-2</v>
          </cell>
          <cell r="D31">
            <v>911406.00000000081</v>
          </cell>
          <cell r="E31">
            <v>6.9439536957750209E-2</v>
          </cell>
          <cell r="F31">
            <v>734105</v>
          </cell>
          <cell r="G31">
            <v>5.5184082714655878E-2</v>
          </cell>
          <cell r="H31">
            <v>838138</v>
          </cell>
          <cell r="I31">
            <v>5.7354858651641333E-2</v>
          </cell>
          <cell r="J31">
            <v>733792.40000000095</v>
          </cell>
          <cell r="K31">
            <v>4.967186066950801E-2</v>
          </cell>
          <cell r="L31">
            <v>-0.12449692055484785</v>
          </cell>
          <cell r="M31">
            <v>0.14326302925151002</v>
          </cell>
          <cell r="N31">
            <v>-7.682997982133323E-3</v>
          </cell>
          <cell r="O31">
            <v>-1.2800403827978798E-3</v>
          </cell>
        </row>
        <row r="35">
          <cell r="A35" t="str">
            <v>IDC PC Tracker</v>
          </cell>
          <cell r="B35">
            <v>423372.99999999919</v>
          </cell>
          <cell r="C35">
            <v>3.3609070423453957E-2</v>
          </cell>
          <cell r="D35">
            <v>535653</v>
          </cell>
          <cell r="E35">
            <v>4.0811116330186262E-2</v>
          </cell>
          <cell r="F35">
            <v>450328.34583864501</v>
          </cell>
          <cell r="G35">
            <v>3.3852046622096219E-2</v>
          </cell>
          <cell r="H35">
            <v>583302.00000000081</v>
          </cell>
          <cell r="I35">
            <v>3.9916104222955814E-2</v>
          </cell>
          <cell r="J35">
            <v>440419.09666666633</v>
          </cell>
          <cell r="K35">
            <v>2.9812840805951656E-2</v>
          </cell>
          <cell r="L35">
            <v>-0.24495527759776969</v>
          </cell>
          <cell r="M35">
            <v>4.0262597441658166E-2</v>
          </cell>
          <cell r="N35" t="str">
            <v xml:space="preserve"> ( Contents Page )</v>
          </cell>
          <cell r="O35">
            <v>-3.796229617502301E-3</v>
          </cell>
        </row>
        <row r="36">
          <cell r="A36" t="str">
            <v>Asia Pacific</v>
          </cell>
          <cell r="B36">
            <v>388304</v>
          </cell>
          <cell r="C36">
            <v>3.0825150592288339E-2</v>
          </cell>
          <cell r="D36">
            <v>257621</v>
          </cell>
          <cell r="E36">
            <v>1.9628006564135578E-2</v>
          </cell>
          <cell r="F36">
            <v>238349</v>
          </cell>
          <cell r="G36">
            <v>1.7917152084450473E-2</v>
          </cell>
          <cell r="H36">
            <v>358885</v>
          </cell>
          <cell r="I36">
            <v>2.4558960991142628E-2</v>
          </cell>
          <cell r="J36">
            <v>379120</v>
          </cell>
          <cell r="K36">
            <v>2.5663383563285545E-2</v>
          </cell>
          <cell r="L36">
            <v>5.6382963902085637E-2</v>
          </cell>
          <cell r="M36">
            <v>-2.3651571964234175E-2</v>
          </cell>
          <cell r="N36">
            <v>1.1044225721429171E-3</v>
          </cell>
          <cell r="O36">
            <v>-5.1617670290027944E-3</v>
          </cell>
        </row>
        <row r="37">
          <cell r="A37" t="str">
            <v>Sony</v>
          </cell>
          <cell r="B37">
            <v>291383</v>
          </cell>
          <cell r="C37">
            <v>2.3131167474537355E-2</v>
          </cell>
          <cell r="D37">
            <v>319763.99999999948</v>
          </cell>
          <cell r="E37">
            <v>2.4362648584448622E-2</v>
          </cell>
          <cell r="F37">
            <v>287345</v>
          </cell>
          <cell r="G37">
            <v>2.1600275502336577E-2</v>
          </cell>
          <cell r="H37">
            <v>304461</v>
          </cell>
          <cell r="I37">
            <v>2.0834656846411177E-2</v>
          </cell>
          <cell r="J37">
            <v>320081</v>
          </cell>
          <cell r="K37">
            <v>2.1666916739607512E-2</v>
          </cell>
          <cell r="L37">
            <v>5.1303779466007171E-2</v>
          </cell>
          <cell r="M37">
            <v>9.8488930376857908E-2</v>
          </cell>
          <cell r="N37">
            <v>8.3225989319633473E-4</v>
          </cell>
          <cell r="O37">
            <v>-1.464250734929843E-3</v>
          </cell>
        </row>
        <row r="38">
          <cell r="A38" t="str">
            <v>Table I-2: Total Value of Shipments by Form Factor- Quarterly Comparison</v>
          </cell>
          <cell r="B38">
            <v>5026357.6737911282</v>
          </cell>
          <cell r="C38">
            <v>0.39901271227006579</v>
          </cell>
          <cell r="D38">
            <v>5187052.9999999385</v>
          </cell>
          <cell r="E38">
            <v>0.3951988010780097</v>
          </cell>
          <cell r="F38">
            <v>5122145.7147820257</v>
          </cell>
          <cell r="G38">
            <v>0.3850415305726721</v>
          </cell>
          <cell r="H38">
            <v>5329685.1085927375</v>
          </cell>
          <cell r="I38">
            <v>0.364717189843551</v>
          </cell>
          <cell r="J38">
            <v>5431870.540000027</v>
          </cell>
          <cell r="K38">
            <v>0.36769407347048871</v>
          </cell>
          <cell r="L38">
            <v>1.9172883449069422E-2</v>
          </cell>
          <cell r="M38">
            <v>8.0677280155242226E-2</v>
          </cell>
          <cell r="N38">
            <v>2.9768836269377097E-3</v>
          </cell>
          <cell r="O38">
            <v>-3.1318638799577081E-2</v>
          </cell>
        </row>
        <row r="39">
          <cell r="A39" t="str">
            <v>End-user Revenue (US$M)</v>
          </cell>
          <cell r="B39">
            <v>12596986.30952167</v>
          </cell>
          <cell r="C39">
            <v>1</v>
          </cell>
          <cell r="D39">
            <v>13125173.927276282</v>
          </cell>
          <cell r="E39">
            <v>1</v>
          </cell>
          <cell r="F39">
            <v>13302839.585028296</v>
          </cell>
          <cell r="G39">
            <v>1</v>
          </cell>
          <cell r="H39">
            <v>14613199.643479809</v>
          </cell>
          <cell r="I39">
            <v>1</v>
          </cell>
          <cell r="J39">
            <v>14772798.725666683</v>
          </cell>
          <cell r="K39">
            <v>1</v>
          </cell>
          <cell r="L39">
            <v>1.0921569955973709E-2</v>
          </cell>
          <cell r="M39">
            <v>0.17272483772570157</v>
          </cell>
          <cell r="N39">
            <v>0</v>
          </cell>
          <cell r="O39">
            <v>0</v>
          </cell>
        </row>
        <row r="41">
          <cell r="A41" t="str">
            <v>Form Factor</v>
          </cell>
          <cell r="B41" t="str">
            <v>4Q 2004</v>
          </cell>
          <cell r="C41" t="str">
            <v>% Share</v>
          </cell>
          <cell r="D41" t="str">
            <v>1Q 2005</v>
          </cell>
          <cell r="E41" t="str">
            <v>% Share</v>
          </cell>
          <cell r="F41" t="str">
            <v>2Q 2005</v>
          </cell>
          <cell r="G41" t="str">
            <v>% Share</v>
          </cell>
          <cell r="H41" t="str">
            <v>3Q 2005</v>
          </cell>
          <cell r="I41" t="str">
            <v>% Share</v>
          </cell>
          <cell r="J41" t="str">
            <v>4Q 2005</v>
          </cell>
          <cell r="K41" t="str">
            <v>% Share</v>
          </cell>
          <cell r="L41" t="str">
            <v>Sequential Growth</v>
          </cell>
          <cell r="M41" t="str">
            <v xml:space="preserve">Year-on-Year Growth </v>
          </cell>
          <cell r="N41" t="str">
            <v>Change in Market Share (Seq)</v>
          </cell>
          <cell r="O41" t="str">
            <v>Change in Market Share (YoY)</v>
          </cell>
        </row>
        <row r="42">
          <cell r="A42" t="str">
            <v>Consumer Desktop</v>
          </cell>
          <cell r="B42">
            <v>2533.8032943419826</v>
          </cell>
          <cell r="C42">
            <v>0.18544188917567744</v>
          </cell>
          <cell r="D42">
            <v>2690.9532354683438</v>
          </cell>
          <cell r="E42">
            <v>0.17995760757611329</v>
          </cell>
          <cell r="F42">
            <v>2559.0414751731155</v>
          </cell>
          <cell r="G42">
            <v>0.18341335364799927</v>
          </cell>
          <cell r="H42">
            <v>2609.649821478542</v>
          </cell>
          <cell r="I42">
            <v>0.1745971096041512</v>
          </cell>
          <cell r="J42">
            <v>2511.1193767478649</v>
          </cell>
          <cell r="K42">
            <v>0.17641950999130873</v>
          </cell>
          <cell r="L42">
            <v>-3.7756193922927506E-2</v>
          </cell>
          <cell r="M42">
            <v>-8.9525172079344406E-3</v>
          </cell>
          <cell r="N42">
            <v>1.8224003871575301E-3</v>
          </cell>
          <cell r="O42">
            <v>-9.0223791843687118E-3</v>
          </cell>
        </row>
        <row r="43">
          <cell r="A43" t="str">
            <v>Commercial Desktop</v>
          </cell>
          <cell r="B43">
            <v>4724.04537091154</v>
          </cell>
          <cell r="C43">
            <v>0.34573950554474769</v>
          </cell>
          <cell r="D43">
            <v>4805.2247501770798</v>
          </cell>
          <cell r="E43">
            <v>0.32134960151282299</v>
          </cell>
          <cell r="F43">
            <v>4548.3785908562495</v>
          </cell>
          <cell r="G43">
            <v>0.32599447062626102</v>
          </cell>
          <cell r="H43">
            <v>4850.6683426775235</v>
          </cell>
          <cell r="I43">
            <v>0.32453115560156692</v>
          </cell>
          <cell r="J43">
            <v>4714.0116394236875</v>
          </cell>
          <cell r="K43">
            <v>0.33118442365631751</v>
          </cell>
          <cell r="L43">
            <v>-2.8172757566517714E-2</v>
          </cell>
          <cell r="M43">
            <v>-2.1239701781095022E-3</v>
          </cell>
          <cell r="N43">
            <v>6.6532680547505829E-3</v>
          </cell>
          <cell r="O43">
            <v>-1.4555081888430188E-2</v>
          </cell>
        </row>
        <row r="44">
          <cell r="A44" t="str">
            <v>Consumer Notebook</v>
          </cell>
          <cell r="B44">
            <v>1888.3847826887577</v>
          </cell>
          <cell r="C44">
            <v>0.13820553567610147</v>
          </cell>
          <cell r="D44">
            <v>2217.1011493939186</v>
          </cell>
          <cell r="E44">
            <v>0.14826872995796964</v>
          </cell>
          <cell r="F44">
            <v>2158.2986330479362</v>
          </cell>
          <cell r="G44">
            <v>0.15469104127530214</v>
          </cell>
          <cell r="H44">
            <v>2279.0126258900673</v>
          </cell>
          <cell r="I44">
            <v>0.15247601956278192</v>
          </cell>
          <cell r="J44">
            <v>2247.0981675188</v>
          </cell>
          <cell r="K44">
            <v>0.15787061391300761</v>
          </cell>
          <cell r="L44">
            <v>-1.4003633858238551E-2</v>
          </cell>
          <cell r="M44">
            <v>0.1899577819724283</v>
          </cell>
          <cell r="N44">
            <v>5.3945943502256843E-3</v>
          </cell>
          <cell r="O44">
            <v>1.9665078236906136E-2</v>
          </cell>
        </row>
        <row r="45">
          <cell r="A45" t="str">
            <v>Commercial Notebook</v>
          </cell>
          <cell r="B45">
            <v>3067.590766883885</v>
          </cell>
          <cell r="C45">
            <v>0.22450828298277317</v>
          </cell>
          <cell r="D45">
            <v>3662.7572005462971</v>
          </cell>
          <cell r="E45">
            <v>0.24494703744926818</v>
          </cell>
          <cell r="F45">
            <v>3279.8094422841159</v>
          </cell>
          <cell r="G45">
            <v>0.23507272350676109</v>
          </cell>
          <cell r="H45">
            <v>3586.1287288040371</v>
          </cell>
          <cell r="I45">
            <v>0.23992786525007806</v>
          </cell>
          <cell r="J45">
            <v>3157.2391546416634</v>
          </cell>
          <cell r="K45">
            <v>0.22181286550726292</v>
          </cell>
          <cell r="L45">
            <v>-0.11959681500485542</v>
          </cell>
          <cell r="M45">
            <v>2.9224363538179698E-2</v>
          </cell>
          <cell r="N45">
            <v>-1.8114999742815135E-2</v>
          </cell>
          <cell r="O45">
            <v>-2.6954174755102478E-3</v>
          </cell>
        </row>
        <row r="46">
          <cell r="A46" t="str">
            <v>x86 Server</v>
          </cell>
          <cell r="B46">
            <v>1449.7730748972851</v>
          </cell>
          <cell r="C46">
            <v>0.10610478662070028</v>
          </cell>
          <cell r="D46">
            <v>1577.2255559973662</v>
          </cell>
          <cell r="E46">
            <v>0.105477023503826</v>
          </cell>
          <cell r="F46">
            <v>1406.7900747066549</v>
          </cell>
          <cell r="G46">
            <v>0.10082841094367649</v>
          </cell>
          <cell r="H46">
            <v>1621.2359184063428</v>
          </cell>
          <cell r="I46">
            <v>0.10846784998142191</v>
          </cell>
          <cell r="J46">
            <v>1604.3280080673974</v>
          </cell>
          <cell r="K46">
            <v>0.11271258693210325</v>
          </cell>
          <cell r="L46">
            <v>-1.0429025255970004E-2</v>
          </cell>
          <cell r="M46">
            <v>0.10660629297523849</v>
          </cell>
          <cell r="N46">
            <v>4.2447369506813382E-3</v>
          </cell>
          <cell r="O46">
            <v>6.6078003114029699E-3</v>
          </cell>
        </row>
        <row r="47">
          <cell r="A47" t="str">
            <v>Total</v>
          </cell>
          <cell r="B47">
            <v>13663.59728972345</v>
          </cell>
          <cell r="C47">
            <v>1</v>
          </cell>
          <cell r="D47">
            <v>14953.261891583004</v>
          </cell>
          <cell r="E47">
            <v>1</v>
          </cell>
          <cell r="F47">
            <v>13952.318216068072</v>
          </cell>
          <cell r="G47">
            <v>1</v>
          </cell>
          <cell r="H47">
            <v>14946.695437256512</v>
          </cell>
          <cell r="I47">
            <v>1</v>
          </cell>
          <cell r="J47">
            <v>14233.796346399413</v>
          </cell>
          <cell r="K47">
            <v>1</v>
          </cell>
          <cell r="L47">
            <v>-4.7696100710001077E-2</v>
          </cell>
          <cell r="M47">
            <v>4.1731254558037723E-2</v>
          </cell>
          <cell r="N47">
            <v>0</v>
          </cell>
          <cell r="O47">
            <v>0</v>
          </cell>
        </row>
      </sheetData>
      <sheetData sheetId="2" refreshError="1">
        <row r="21">
          <cell r="A21" t="str">
            <v>IDC PC Tracker</v>
          </cell>
          <cell r="M21" t="str">
            <v>( Top )</v>
          </cell>
          <cell r="N21" t="str">
            <v xml:space="preserve"> ( Contents Page )</v>
          </cell>
        </row>
        <row r="22">
          <cell r="A22" t="str">
            <v>Asia Pacific</v>
          </cell>
        </row>
        <row r="24">
          <cell r="A24" t="str">
            <v>Table II-1: Total Unit Shipments by Vendor - Quarterly Comparison</v>
          </cell>
        </row>
        <row r="25">
          <cell r="A25" t="str">
            <v>Units</v>
          </cell>
        </row>
        <row r="27">
          <cell r="B27" t="str">
            <v>4Q 2004</v>
          </cell>
          <cell r="C27" t="str">
            <v>% Share</v>
          </cell>
          <cell r="D27" t="str">
            <v>1Q 2005</v>
          </cell>
          <cell r="E27" t="str">
            <v>% Share</v>
          </cell>
          <cell r="F27" t="str">
            <v>2Q 2005</v>
          </cell>
          <cell r="G27" t="str">
            <v>% Share</v>
          </cell>
          <cell r="H27" t="str">
            <v>3Q 2005</v>
          </cell>
          <cell r="I27" t="str">
            <v>% Share</v>
          </cell>
          <cell r="J27" t="str">
            <v>4Q 2005</v>
          </cell>
          <cell r="K27" t="str">
            <v>% Share</v>
          </cell>
          <cell r="L27" t="str">
            <v>Sequential Growth</v>
          </cell>
          <cell r="M27" t="str">
            <v xml:space="preserve">Year-on-Year Growth </v>
          </cell>
          <cell r="N27" t="str">
            <v>Change in Market Share (Seq)</v>
          </cell>
          <cell r="O27" t="str">
            <v>Change in Market Share (YoY)</v>
          </cell>
        </row>
        <row r="28">
          <cell r="A28" t="str">
            <v>Lenovo</v>
          </cell>
          <cell r="B28">
            <v>2067756</v>
          </cell>
          <cell r="C28">
            <v>0.16414687999121247</v>
          </cell>
          <cell r="D28">
            <v>1717841</v>
          </cell>
          <cell r="E28">
            <v>0.13088138942144167</v>
          </cell>
          <cell r="F28">
            <v>2043270.3170140085</v>
          </cell>
          <cell r="G28">
            <v>0.15359655387512983</v>
          </cell>
          <cell r="H28">
            <v>2354157</v>
          </cell>
          <cell r="I28">
            <v>0.16109798383890483</v>
          </cell>
          <cell r="J28">
            <v>2596123.4999999912</v>
          </cell>
          <cell r="K28">
            <v>0.17573674076323886</v>
          </cell>
          <cell r="L28">
            <v>0.10278265213407223</v>
          </cell>
          <cell r="M28">
            <v>0.25552700608775458</v>
          </cell>
          <cell r="N28">
            <v>1.4638756924334029E-2</v>
          </cell>
          <cell r="O28">
            <v>1.1589860772026395E-2</v>
          </cell>
        </row>
        <row r="29">
          <cell r="A29" t="str">
            <v>Hewlett-Packard</v>
          </cell>
          <cell r="B29">
            <v>1168470.4357305404</v>
          </cell>
          <cell r="C29">
            <v>9.2757934875846451E-2</v>
          </cell>
          <cell r="D29">
            <v>1305401.9999999935</v>
          </cell>
          <cell r="E29">
            <v>9.9457882023730917E-2</v>
          </cell>
          <cell r="F29">
            <v>1409778.607393614</v>
          </cell>
          <cell r="G29">
            <v>0.10597576542832643</v>
          </cell>
          <cell r="H29">
            <v>1589489</v>
          </cell>
          <cell r="I29">
            <v>0.1087707715475718</v>
          </cell>
          <cell r="J29">
            <v>1469299.4</v>
          </cell>
          <cell r="K29">
            <v>9.9459786008401857E-2</v>
          </cell>
          <cell r="L29">
            <v>-7.5615244899461476E-2</v>
          </cell>
          <cell r="M29">
            <v>0.25745534937850434</v>
          </cell>
          <cell r="N29">
            <v>-9.3109855391699387E-3</v>
          </cell>
          <cell r="O29">
            <v>6.7018511325554059E-3</v>
          </cell>
        </row>
        <row r="30">
          <cell r="A30" t="str">
            <v>Dell</v>
          </cell>
          <cell r="B30">
            <v>1046730</v>
          </cell>
          <cell r="C30">
            <v>8.3093684019391961E-2</v>
          </cell>
          <cell r="D30">
            <v>1156250</v>
          </cell>
          <cell r="E30">
            <v>8.8094070707674305E-2</v>
          </cell>
          <cell r="F30">
            <v>1344748.6</v>
          </cell>
          <cell r="G30">
            <v>0.10108733488100162</v>
          </cell>
          <cell r="H30">
            <v>1241949.6807717583</v>
          </cell>
          <cell r="I30">
            <v>8.4988210047886245E-2</v>
          </cell>
          <cell r="J30">
            <v>1458650.7889999973</v>
          </cell>
          <cell r="K30">
            <v>9.8738960442593435E-2</v>
          </cell>
          <cell r="L30">
            <v>0.17448461204449051</v>
          </cell>
          <cell r="M30">
            <v>0.39353108155875671</v>
          </cell>
          <cell r="N30">
            <v>1.375075039470719E-2</v>
          </cell>
          <cell r="O30">
            <v>1.5645276423201473E-2</v>
          </cell>
        </row>
        <row r="31">
          <cell r="A31" t="str">
            <v>NEC</v>
          </cell>
          <cell r="B31">
            <v>641840.4</v>
          </cell>
          <cell r="C31">
            <v>5.095190105230589E-2</v>
          </cell>
          <cell r="D31">
            <v>911406.00000000081</v>
          </cell>
          <cell r="E31">
            <v>6.9439536957750209E-2</v>
          </cell>
          <cell r="F31">
            <v>734105</v>
          </cell>
          <cell r="G31">
            <v>5.5184082714655878E-2</v>
          </cell>
          <cell r="H31">
            <v>838138</v>
          </cell>
          <cell r="I31">
            <v>5.7354858651641333E-2</v>
          </cell>
          <cell r="J31">
            <v>733792.40000000095</v>
          </cell>
          <cell r="K31">
            <v>4.967186066950801E-2</v>
          </cell>
          <cell r="L31">
            <v>-0.12449692055484785</v>
          </cell>
          <cell r="M31">
            <v>0.14326302925151002</v>
          </cell>
          <cell r="N31">
            <v>-7.682997982133323E-3</v>
          </cell>
          <cell r="O31">
            <v>-1.2800403827978798E-3</v>
          </cell>
        </row>
        <row r="32">
          <cell r="A32" t="str">
            <v>Founder</v>
          </cell>
          <cell r="B32">
            <v>534485.80000000086</v>
          </cell>
          <cell r="C32">
            <v>4.2429656337405058E-2</v>
          </cell>
          <cell r="D32">
            <v>468963</v>
          </cell>
          <cell r="E32">
            <v>3.5730040805434002E-2</v>
          </cell>
          <cell r="F32">
            <v>529095</v>
          </cell>
          <cell r="G32">
            <v>3.9773087288481696E-2</v>
          </cell>
          <cell r="H32">
            <v>654444.85411531222</v>
          </cell>
          <cell r="I32">
            <v>4.4784501004700619E-2</v>
          </cell>
          <cell r="J32">
            <v>697551</v>
          </cell>
          <cell r="K32">
            <v>4.7218608535433096E-2</v>
          </cell>
          <cell r="L32">
            <v>6.5866735162826373E-2</v>
          </cell>
          <cell r="M32">
            <v>0.30508799298316047</v>
          </cell>
          <cell r="N32">
            <v>2.4341075307324767E-3</v>
          </cell>
          <cell r="O32">
            <v>4.7889521980280375E-3</v>
          </cell>
        </row>
        <row r="33">
          <cell r="A33" t="str">
            <v>Fujitsu</v>
          </cell>
          <cell r="B33">
            <v>593229.00000000093</v>
          </cell>
          <cell r="C33">
            <v>4.7092930437782378E-2</v>
          </cell>
          <cell r="D33">
            <v>844892</v>
          </cell>
          <cell r="E33">
            <v>6.4371870779112092E-2</v>
          </cell>
          <cell r="F33">
            <v>629250.00000000151</v>
          </cell>
          <cell r="G33">
            <v>4.7301930988342671E-2</v>
          </cell>
          <cell r="H33">
            <v>709494.00000000221</v>
          </cell>
          <cell r="I33">
            <v>4.8551584684369091E-2</v>
          </cell>
          <cell r="J33">
            <v>629174</v>
          </cell>
          <cell r="K33">
            <v>4.2590033999911951E-2</v>
          </cell>
          <cell r="L33">
            <v>-0.11320744079583756</v>
          </cell>
          <cell r="M33">
            <v>6.0592115355114107E-2</v>
          </cell>
          <cell r="N33">
            <v>-5.9615506844571398E-3</v>
          </cell>
          <cell r="O33">
            <v>-4.5028964378704267E-3</v>
          </cell>
        </row>
        <row r="34">
          <cell r="A34" t="str">
            <v>Acer</v>
          </cell>
          <cell r="B34">
            <v>415057</v>
          </cell>
          <cell r="C34">
            <v>3.2948912525710326E-2</v>
          </cell>
          <cell r="D34">
            <v>420328.92727634968</v>
          </cell>
          <cell r="E34">
            <v>3.2024636748076658E-2</v>
          </cell>
          <cell r="F34">
            <v>514424</v>
          </cell>
          <cell r="G34">
            <v>3.8670240042506368E-2</v>
          </cell>
          <cell r="H34">
            <v>649193.99999999942</v>
          </cell>
          <cell r="I34">
            <v>4.4425178320865552E-2</v>
          </cell>
          <cell r="J34">
            <v>616717</v>
          </cell>
          <cell r="K34">
            <v>4.1746795001579372E-2</v>
          </cell>
          <cell r="L34">
            <v>-5.002664842866611E-2</v>
          </cell>
          <cell r="M34">
            <v>0.4858609781307146</v>
          </cell>
          <cell r="N34">
            <v>-2.6783833192861803E-3</v>
          </cell>
          <cell r="O34">
            <v>8.7978824758690455E-3</v>
          </cell>
        </row>
        <row r="35">
          <cell r="A35" t="str">
            <v>Toshiba</v>
          </cell>
          <cell r="B35">
            <v>423372.99999999919</v>
          </cell>
          <cell r="C35">
            <v>3.3609070423453957E-2</v>
          </cell>
          <cell r="D35">
            <v>535653</v>
          </cell>
          <cell r="E35">
            <v>4.0811116330186262E-2</v>
          </cell>
          <cell r="F35">
            <v>450328.34583864501</v>
          </cell>
          <cell r="G35">
            <v>3.3852046622096219E-2</v>
          </cell>
          <cell r="H35">
            <v>583302.00000000081</v>
          </cell>
          <cell r="I35">
            <v>3.9916104222955814E-2</v>
          </cell>
          <cell r="J35">
            <v>440419.09666666633</v>
          </cell>
          <cell r="K35">
            <v>2.9812840805951656E-2</v>
          </cell>
          <cell r="L35">
            <v>-0.24495527759776969</v>
          </cell>
          <cell r="M35">
            <v>4.0262597441658166E-2</v>
          </cell>
          <cell r="N35">
            <v>-1.0103263417004158E-2</v>
          </cell>
          <cell r="O35">
            <v>-3.796229617502301E-3</v>
          </cell>
        </row>
        <row r="36">
          <cell r="A36" t="str">
            <v>Tongfang</v>
          </cell>
          <cell r="B36">
            <v>388304</v>
          </cell>
          <cell r="C36">
            <v>3.0825150592288339E-2</v>
          </cell>
          <cell r="D36">
            <v>257621</v>
          </cell>
          <cell r="E36">
            <v>1.9628006564135578E-2</v>
          </cell>
          <cell r="F36">
            <v>238349</v>
          </cell>
          <cell r="G36">
            <v>1.7917152084450473E-2</v>
          </cell>
          <cell r="H36">
            <v>358885</v>
          </cell>
          <cell r="I36">
            <v>2.4558960991142628E-2</v>
          </cell>
          <cell r="J36">
            <v>379120</v>
          </cell>
          <cell r="K36">
            <v>2.5663383563285545E-2</v>
          </cell>
          <cell r="L36">
            <v>5.6382963902085637E-2</v>
          </cell>
          <cell r="M36">
            <v>-2.3651571964234175E-2</v>
          </cell>
          <cell r="N36">
            <v>1.1044225721429171E-3</v>
          </cell>
          <cell r="O36">
            <v>-5.1617670290027944E-3</v>
          </cell>
        </row>
        <row r="37">
          <cell r="A37" t="str">
            <v>Sony</v>
          </cell>
          <cell r="B37">
            <v>291383</v>
          </cell>
          <cell r="C37">
            <v>2.3131167474537355E-2</v>
          </cell>
          <cell r="D37">
            <v>319763.99999999948</v>
          </cell>
          <cell r="E37">
            <v>2.4362648584448622E-2</v>
          </cell>
          <cell r="F37">
            <v>287345</v>
          </cell>
          <cell r="G37">
            <v>2.1600275502336577E-2</v>
          </cell>
          <cell r="H37">
            <v>304461</v>
          </cell>
          <cell r="I37">
            <v>2.0834656846411177E-2</v>
          </cell>
          <cell r="J37">
            <v>320081</v>
          </cell>
          <cell r="K37">
            <v>2.1666916739607512E-2</v>
          </cell>
          <cell r="L37">
            <v>5.1303779466007171E-2</v>
          </cell>
          <cell r="M37">
            <v>9.8488930376857908E-2</v>
          </cell>
          <cell r="N37">
            <v>8.3225989319633473E-4</v>
          </cell>
          <cell r="O37">
            <v>-1.464250734929843E-3</v>
          </cell>
        </row>
        <row r="38">
          <cell r="A38" t="str">
            <v>Others</v>
          </cell>
          <cell r="B38">
            <v>5026357.6737911282</v>
          </cell>
          <cell r="C38">
            <v>0.39901271227006579</v>
          </cell>
          <cell r="D38">
            <v>5187052.9999999385</v>
          </cell>
          <cell r="E38">
            <v>0.3951988010780097</v>
          </cell>
          <cell r="F38">
            <v>5122145.7147820257</v>
          </cell>
          <cell r="G38">
            <v>0.3850415305726721</v>
          </cell>
          <cell r="H38">
            <v>5329685.1085927375</v>
          </cell>
          <cell r="I38">
            <v>0.364717189843551</v>
          </cell>
          <cell r="J38">
            <v>5431870.540000027</v>
          </cell>
          <cell r="K38">
            <v>0.36769407347048871</v>
          </cell>
          <cell r="L38">
            <v>1.9172883449069422E-2</v>
          </cell>
          <cell r="M38">
            <v>8.0677280155242226E-2</v>
          </cell>
          <cell r="N38">
            <v>2.9768836269377097E-3</v>
          </cell>
          <cell r="O38">
            <v>-3.1318638799577081E-2</v>
          </cell>
        </row>
        <row r="39">
          <cell r="A39" t="str">
            <v>Total</v>
          </cell>
          <cell r="B39">
            <v>12596986.30952167</v>
          </cell>
          <cell r="C39">
            <v>1</v>
          </cell>
          <cell r="D39">
            <v>13125173.927276282</v>
          </cell>
          <cell r="E39">
            <v>1</v>
          </cell>
          <cell r="F39">
            <v>13302839.585028296</v>
          </cell>
          <cell r="G39">
            <v>1</v>
          </cell>
          <cell r="H39">
            <v>14613199.643479809</v>
          </cell>
          <cell r="I39">
            <v>1</v>
          </cell>
          <cell r="J39">
            <v>14772798.725666683</v>
          </cell>
          <cell r="K39">
            <v>1</v>
          </cell>
          <cell r="L39">
            <v>1.0921569955973709E-2</v>
          </cell>
          <cell r="M39">
            <v>0.17272483772570157</v>
          </cell>
          <cell r="N39">
            <v>0</v>
          </cell>
          <cell r="O39">
            <v>0</v>
          </cell>
        </row>
        <row r="56">
          <cell r="A56" t="str">
            <v>*Historical data for Lenovo includes IBM PCD - for your internal analysis only</v>
          </cell>
        </row>
        <row r="60">
          <cell r="A60" t="str">
            <v>IDC PC Tracker</v>
          </cell>
          <cell r="M60" t="str">
            <v>( Top )</v>
          </cell>
          <cell r="N60" t="str">
            <v xml:space="preserve"> ( Contents Page )</v>
          </cell>
        </row>
        <row r="61">
          <cell r="A61" t="str">
            <v>Asia Pacific</v>
          </cell>
        </row>
        <row r="64">
          <cell r="A64" t="str">
            <v>Table II-2: Total Value of Shipments by Vendor - Quarterly Comparison</v>
          </cell>
        </row>
        <row r="65">
          <cell r="A65" t="str">
            <v>End-user Revenue (US$M)</v>
          </cell>
        </row>
        <row r="67">
          <cell r="B67" t="str">
            <v>4Q 2004</v>
          </cell>
          <cell r="C67" t="str">
            <v>% Share</v>
          </cell>
          <cell r="D67" t="str">
            <v>1Q 2005</v>
          </cell>
          <cell r="E67" t="str">
            <v>% Share</v>
          </cell>
          <cell r="F67" t="str">
            <v>2Q 2005</v>
          </cell>
          <cell r="G67" t="str">
            <v>% Share</v>
          </cell>
          <cell r="H67" t="str">
            <v>3Q 2005</v>
          </cell>
          <cell r="I67" t="str">
            <v>% Share</v>
          </cell>
          <cell r="J67" t="str">
            <v>4Q 2005</v>
          </cell>
          <cell r="K67" t="str">
            <v>% Share</v>
          </cell>
          <cell r="L67" t="str">
            <v>Sequential Growth</v>
          </cell>
          <cell r="M67" t="str">
            <v xml:space="preserve">Year-on-Year Growth </v>
          </cell>
          <cell r="N67" t="str">
            <v>Change in Market Share (Seq)</v>
          </cell>
          <cell r="O67" t="str">
            <v>Change in Market Share (YoY)</v>
          </cell>
        </row>
        <row r="68">
          <cell r="A68" t="str">
            <v>Lenovo</v>
          </cell>
          <cell r="B68">
            <v>1831.4900810041227</v>
          </cell>
          <cell r="C68">
            <v>0.13404157354532276</v>
          </cell>
          <cell r="D68">
            <v>1589.5033883979113</v>
          </cell>
          <cell r="E68">
            <v>0.10629810404729209</v>
          </cell>
          <cell r="F68">
            <v>1736.3221250576107</v>
          </cell>
          <cell r="G68">
            <v>0.12444685522281045</v>
          </cell>
          <cell r="H68">
            <v>1877.1051946285959</v>
          </cell>
          <cell r="I68">
            <v>0.12558663568869355</v>
          </cell>
          <cell r="J68">
            <v>2007.1214832585067</v>
          </cell>
          <cell r="K68">
            <v>0.14101097377062133</v>
          </cell>
          <cell r="L68">
            <v>6.926425274510839E-2</v>
          </cell>
          <cell r="M68">
            <v>9.5895360873640811E-2</v>
          </cell>
          <cell r="N68">
            <v>1.542433808192778E-2</v>
          </cell>
          <cell r="O68">
            <v>6.9694002252985721E-3</v>
          </cell>
        </row>
        <row r="69">
          <cell r="A69" t="str">
            <v>Hewlett-Packard</v>
          </cell>
          <cell r="B69">
            <v>1608.902153655986</v>
          </cell>
          <cell r="C69">
            <v>0.11775099335414942</v>
          </cell>
          <cell r="D69">
            <v>1762.4146870224288</v>
          </cell>
          <cell r="E69">
            <v>0.11786155420807912</v>
          </cell>
          <cell r="F69">
            <v>1789.6600090326842</v>
          </cell>
          <cell r="G69">
            <v>0.12826972416466464</v>
          </cell>
          <cell r="H69">
            <v>1894.4489334521318</v>
          </cell>
          <cell r="I69">
            <v>0.12674700848790804</v>
          </cell>
          <cell r="J69">
            <v>1801.6568571738394</v>
          </cell>
          <cell r="K69">
            <v>0.12657598952015181</v>
          </cell>
          <cell r="L69">
            <v>-4.8981038569988478E-2</v>
          </cell>
          <cell r="M69">
            <v>0.11980511249851178</v>
          </cell>
          <cell r="N69">
            <v>-1.7101896775623127E-4</v>
          </cell>
          <cell r="O69">
            <v>8.824996166002394E-3</v>
          </cell>
        </row>
        <row r="70">
          <cell r="A70" t="str">
            <v>Dell</v>
          </cell>
          <cell r="B70">
            <v>1269.8280318981276</v>
          </cell>
          <cell r="C70">
            <v>9.2935118400568714E-2</v>
          </cell>
          <cell r="D70">
            <v>1427.9887051707422</v>
          </cell>
          <cell r="E70">
            <v>9.549680300687613E-2</v>
          </cell>
          <cell r="F70">
            <v>1534.8325907441176</v>
          </cell>
          <cell r="G70">
            <v>0.1100055608663322</v>
          </cell>
          <cell r="H70">
            <v>1368.1554262151105</v>
          </cell>
          <cell r="I70">
            <v>9.1535646254275613E-2</v>
          </cell>
          <cell r="J70">
            <v>1513.5141601864295</v>
          </cell>
          <cell r="K70">
            <v>0.1063324304600774</v>
          </cell>
          <cell r="L70">
            <v>0.10624431346476615</v>
          </cell>
          <cell r="M70">
            <v>0.19190482661186969</v>
          </cell>
          <cell r="N70">
            <v>1.4796784205801786E-2</v>
          </cell>
          <cell r="O70">
            <v>1.3397312059508684E-2</v>
          </cell>
        </row>
        <row r="71">
          <cell r="A71" t="str">
            <v>NEC</v>
          </cell>
          <cell r="B71">
            <v>1178.4534204435033</v>
          </cell>
          <cell r="C71">
            <v>8.6247669296418888E-2</v>
          </cell>
          <cell r="D71">
            <v>1590.2906610122363</v>
          </cell>
          <cell r="E71">
            <v>0.10635075293554357</v>
          </cell>
          <cell r="F71">
            <v>1206.1273206492535</v>
          </cell>
          <cell r="G71">
            <v>8.6446374141626328E-2</v>
          </cell>
          <cell r="H71">
            <v>1403.8179872309227</v>
          </cell>
          <cell r="I71">
            <v>9.3921629240649895E-2</v>
          </cell>
          <cell r="J71">
            <v>1134.7574447919371</v>
          </cell>
          <cell r="K71">
            <v>7.9722754012774538E-2</v>
          </cell>
          <cell r="L71">
            <v>-0.19166340999071851</v>
          </cell>
          <cell r="M71">
            <v>-3.7079085938858336E-2</v>
          </cell>
          <cell r="N71">
            <v>-1.4198875227875357E-2</v>
          </cell>
          <cell r="O71">
            <v>-6.5249152836443503E-3</v>
          </cell>
        </row>
        <row r="72">
          <cell r="A72" t="str">
            <v>Fujitsu</v>
          </cell>
          <cell r="B72">
            <v>1061.6466752143247</v>
          </cell>
          <cell r="C72">
            <v>7.7698914327108473E-2</v>
          </cell>
          <cell r="D72">
            <v>1477.5671758134995</v>
          </cell>
          <cell r="E72">
            <v>9.8812365256920318E-2</v>
          </cell>
          <cell r="F72">
            <v>1044.4063417841583</v>
          </cell>
          <cell r="G72">
            <v>7.485539862338951E-2</v>
          </cell>
          <cell r="H72">
            <v>1183.6134374762305</v>
          </cell>
          <cell r="I72">
            <v>7.9188971398047162E-2</v>
          </cell>
          <cell r="J72">
            <v>984.04731161590405</v>
          </cell>
          <cell r="K72">
            <v>6.9134564501818402E-2</v>
          </cell>
          <cell r="L72">
            <v>-0.16860751960188369</v>
          </cell>
          <cell r="M72">
            <v>-7.3093398594927916E-2</v>
          </cell>
          <cell r="N72">
            <v>-1.005440689622876E-2</v>
          </cell>
          <cell r="O72">
            <v>-8.5643498252900713E-3</v>
          </cell>
        </row>
        <row r="73">
          <cell r="A73" t="str">
            <v>Toshiba</v>
          </cell>
          <cell r="B73">
            <v>736.60456590520801</v>
          </cell>
          <cell r="C73">
            <v>5.3910002635925401E-2</v>
          </cell>
          <cell r="D73">
            <v>940.37484503146345</v>
          </cell>
          <cell r="E73">
            <v>6.288760618583028E-2</v>
          </cell>
          <cell r="F73">
            <v>771.97629511833691</v>
          </cell>
          <cell r="G73">
            <v>5.5329607823113858E-2</v>
          </cell>
          <cell r="H73">
            <v>940.83629602974429</v>
          </cell>
          <cell r="I73">
            <v>6.2946107384016792E-2</v>
          </cell>
          <cell r="J73">
            <v>642.3065658273548</v>
          </cell>
          <cell r="K73">
            <v>4.5125457059797584E-2</v>
          </cell>
          <cell r="L73">
            <v>-0.31730252272596371</v>
          </cell>
          <cell r="M73">
            <v>-0.12801712674964361</v>
          </cell>
          <cell r="N73">
            <v>-1.7820650324219207E-2</v>
          </cell>
          <cell r="O73">
            <v>-8.7845455761278168E-3</v>
          </cell>
        </row>
        <row r="74">
          <cell r="A74" t="str">
            <v>Acer</v>
          </cell>
          <cell r="B74">
            <v>402.91103924464346</v>
          </cell>
          <cell r="C74">
            <v>2.9487918203479329E-2</v>
          </cell>
          <cell r="D74">
            <v>410.12921990809974</v>
          </cell>
          <cell r="E74">
            <v>2.7427408339511038E-2</v>
          </cell>
          <cell r="F74">
            <v>483.67548053724158</v>
          </cell>
          <cell r="G74">
            <v>3.4666316596780232E-2</v>
          </cell>
          <cell r="H74">
            <v>564.5836075307825</v>
          </cell>
          <cell r="I74">
            <v>3.7773139213333126E-2</v>
          </cell>
          <cell r="J74">
            <v>530.58647880024137</v>
          </cell>
          <cell r="K74">
            <v>3.7276525944847816E-2</v>
          </cell>
          <cell r="L74">
            <v>-6.0216287325854601E-2</v>
          </cell>
          <cell r="M74">
            <v>0.31688245572758977</v>
          </cell>
          <cell r="N74">
            <v>-4.9661326848531029E-4</v>
          </cell>
          <cell r="O74">
            <v>7.7886077413684869E-3</v>
          </cell>
        </row>
        <row r="75">
          <cell r="A75" t="str">
            <v>Sony</v>
          </cell>
          <cell r="B75">
            <v>518.30189718044244</v>
          </cell>
          <cell r="C75">
            <v>3.7933048390577775E-2</v>
          </cell>
          <cell r="D75">
            <v>537.85249597432801</v>
          </cell>
          <cell r="E75">
            <v>3.5968907645299357E-2</v>
          </cell>
          <cell r="F75">
            <v>450.42820180509392</v>
          </cell>
          <cell r="G75">
            <v>3.228339511969848E-2</v>
          </cell>
          <cell r="H75">
            <v>487.74869621161042</v>
          </cell>
          <cell r="I75">
            <v>3.2632543979977981E-2</v>
          </cell>
          <cell r="J75">
            <v>465.90738746553529</v>
          </cell>
          <cell r="K75">
            <v>3.2732475309258463E-2</v>
          </cell>
          <cell r="L75">
            <v>-4.4779840347536792E-2</v>
          </cell>
          <cell r="M75">
            <v>-0.10108878628446627</v>
          </cell>
          <cell r="N75">
            <v>9.9931329280482373E-5</v>
          </cell>
          <cell r="O75">
            <v>-5.2005730813193124E-3</v>
          </cell>
        </row>
        <row r="76">
          <cell r="A76" t="str">
            <v>IBM</v>
          </cell>
          <cell r="B76">
            <v>388.20402177530536</v>
          </cell>
          <cell r="C76">
            <v>2.841155323476062E-2</v>
          </cell>
          <cell r="D76">
            <v>345.59234187731158</v>
          </cell>
          <cell r="E76">
            <v>2.3111501984181666E-2</v>
          </cell>
          <cell r="F76">
            <v>358.71778237505117</v>
          </cell>
          <cell r="G76">
            <v>2.571026382998744E-2</v>
          </cell>
          <cell r="H76">
            <v>377.38766113468404</v>
          </cell>
          <cell r="I76">
            <v>2.5248902857416707E-2</v>
          </cell>
          <cell r="J76">
            <v>397.19976335862901</v>
          </cell>
          <cell r="K76">
            <v>2.7905398791173666E-2</v>
          </cell>
          <cell r="L76">
            <v>5.249801269171428E-2</v>
          </cell>
          <cell r="M76">
            <v>2.317271609445215E-2</v>
          </cell>
          <cell r="N76">
            <v>2.6564959337569589E-3</v>
          </cell>
          <cell r="O76">
            <v>-5.0615444358695361E-4</v>
          </cell>
        </row>
        <row r="77">
          <cell r="A77" t="str">
            <v>Founder</v>
          </cell>
          <cell r="B77">
            <v>303.22215426944092</v>
          </cell>
          <cell r="C77">
            <v>2.2191970960495189E-2</v>
          </cell>
          <cell r="D77">
            <v>261.76329448537194</v>
          </cell>
          <cell r="E77">
            <v>1.7505431014534219E-2</v>
          </cell>
          <cell r="F77">
            <v>284.83639832377963</v>
          </cell>
          <cell r="G77">
            <v>2.0414987238160112E-2</v>
          </cell>
          <cell r="H77">
            <v>333.6678486623066</v>
          </cell>
          <cell r="I77">
            <v>2.2323854129695914E-2</v>
          </cell>
          <cell r="J77">
            <v>355.29733085565272</v>
          </cell>
          <cell r="K77">
            <v>2.4961529742943561E-2</v>
          </cell>
          <cell r="L77">
            <v>6.4823393323809819E-2</v>
          </cell>
          <cell r="M77">
            <v>0.17173935298915599</v>
          </cell>
          <cell r="N77">
            <v>2.6376756132476462E-3</v>
          </cell>
          <cell r="O77">
            <v>2.7695587824483718E-3</v>
          </cell>
        </row>
        <row r="78">
          <cell r="A78" t="str">
            <v>Others</v>
          </cell>
          <cell r="B78">
            <v>4364.0332491322279</v>
          </cell>
          <cell r="C78">
            <v>0.31939123765119348</v>
          </cell>
          <cell r="D78">
            <v>4609.785076889737</v>
          </cell>
          <cell r="E78">
            <v>0.30827956537593221</v>
          </cell>
          <cell r="F78">
            <v>4291.3356706407976</v>
          </cell>
          <cell r="G78">
            <v>0.30757151637343677</v>
          </cell>
          <cell r="H78">
            <v>4515.330348684427</v>
          </cell>
          <cell r="I78">
            <v>0.30209556136598531</v>
          </cell>
          <cell r="J78">
            <v>4401.4015630654812</v>
          </cell>
          <cell r="K78">
            <v>0.30922190088653556</v>
          </cell>
          <cell r="L78">
            <v>-2.5231550478281073E-2</v>
          </cell>
          <cell r="M78">
            <v>8.5627931319460782E-3</v>
          </cell>
          <cell r="N78">
            <v>7.1263395205502511E-3</v>
          </cell>
          <cell r="O78">
            <v>-1.0169336764657921E-2</v>
          </cell>
        </row>
        <row r="79">
          <cell r="A79" t="str">
            <v>Total</v>
          </cell>
          <cell r="B79">
            <v>13663.597289723331</v>
          </cell>
          <cell r="C79">
            <v>1</v>
          </cell>
          <cell r="D79">
            <v>14953.26189158313</v>
          </cell>
          <cell r="E79">
            <v>1</v>
          </cell>
          <cell r="F79">
            <v>13952.318216068124</v>
          </cell>
          <cell r="G79">
            <v>1</v>
          </cell>
          <cell r="H79">
            <v>14946.695437256545</v>
          </cell>
          <cell r="I79">
            <v>1</v>
          </cell>
          <cell r="J79">
            <v>14233.796346399509</v>
          </cell>
          <cell r="K79">
            <v>1</v>
          </cell>
          <cell r="L79">
            <v>-4.7696100709996636E-2</v>
          </cell>
          <cell r="M79">
            <v>4.173125455805371E-2</v>
          </cell>
          <cell r="N79">
            <v>0</v>
          </cell>
          <cell r="O79">
            <v>0</v>
          </cell>
        </row>
        <row r="100">
          <cell r="A100" t="str">
            <v>IDC PC Tracker</v>
          </cell>
          <cell r="M100" t="str">
            <v>( Top )</v>
          </cell>
          <cell r="N100" t="str">
            <v xml:space="preserve"> ( Contents Page )</v>
          </cell>
        </row>
        <row r="101">
          <cell r="A101" t="str">
            <v>Asia Pacific</v>
          </cell>
        </row>
        <row r="103">
          <cell r="A103" t="str">
            <v>Table II-3: Consumer Desktop Unit Shipments by Vendor - Quarterly Comparison</v>
          </cell>
        </row>
        <row r="104">
          <cell r="A104" t="str">
            <v>Units</v>
          </cell>
        </row>
        <row r="106">
          <cell r="B106" t="str">
            <v>4Q 2004</v>
          </cell>
          <cell r="C106" t="str">
            <v>% Share</v>
          </cell>
          <cell r="D106" t="str">
            <v>1Q 2005</v>
          </cell>
          <cell r="E106" t="str">
            <v>% Share</v>
          </cell>
          <cell r="F106" t="str">
            <v>2Q 2005</v>
          </cell>
          <cell r="G106" t="str">
            <v>% Share</v>
          </cell>
          <cell r="H106" t="str">
            <v>3Q 2005</v>
          </cell>
          <cell r="I106" t="str">
            <v>% Share</v>
          </cell>
          <cell r="J106" t="str">
            <v>4Q 2005</v>
          </cell>
          <cell r="K106" t="str">
            <v>% Share</v>
          </cell>
          <cell r="L106" t="str">
            <v>Sequential Growth</v>
          </cell>
          <cell r="M106" t="str">
            <v xml:space="preserve">Year-on-Year Growth </v>
          </cell>
          <cell r="N106" t="str">
            <v>Change in Market Share (Seq)</v>
          </cell>
          <cell r="O106" t="str">
            <v>Change in Market Share (YoY)</v>
          </cell>
        </row>
        <row r="107">
          <cell r="A107" t="str">
            <v>Lenovo</v>
          </cell>
          <cell r="B107">
            <v>412533.13014164765</v>
          </cell>
          <cell r="C107">
            <v>0.12845848655756764</v>
          </cell>
          <cell r="D107">
            <v>376961.09350348031</v>
          </cell>
          <cell r="E107">
            <v>0.11218412303874696</v>
          </cell>
          <cell r="F107">
            <v>518900.87</v>
          </cell>
          <cell r="G107">
            <v>0.15392991852069451</v>
          </cell>
          <cell r="H107">
            <v>550809.67000000004</v>
          </cell>
          <cell r="I107">
            <v>0.15142706988632937</v>
          </cell>
          <cell r="J107">
            <v>477924.43</v>
          </cell>
          <cell r="K107">
            <v>0.13260856404297841</v>
          </cell>
          <cell r="L107">
            <v>-0.13232382067656878</v>
          </cell>
          <cell r="M107">
            <v>0.1585116323527751</v>
          </cell>
          <cell r="N107">
            <v>-1.8818505843350958E-2</v>
          </cell>
          <cell r="O107">
            <v>4.1500774854107692E-3</v>
          </cell>
        </row>
        <row r="108">
          <cell r="A108" t="str">
            <v>Hewlett-Packard</v>
          </cell>
          <cell r="B108">
            <v>222324.77499999999</v>
          </cell>
          <cell r="C108">
            <v>6.9229601295162729E-2</v>
          </cell>
          <cell r="D108">
            <v>265076.77</v>
          </cell>
          <cell r="E108">
            <v>7.8887199482614717E-2</v>
          </cell>
          <cell r="F108">
            <v>276062.42800000001</v>
          </cell>
          <cell r="G108">
            <v>8.1892842169767596E-2</v>
          </cell>
          <cell r="H108">
            <v>319201.09999999998</v>
          </cell>
          <cell r="I108">
            <v>8.7753882892965915E-2</v>
          </cell>
          <cell r="J108">
            <v>276938.40499999997</v>
          </cell>
          <cell r="K108">
            <v>7.6841445864993321E-2</v>
          </cell>
          <cell r="L108">
            <v>-0.13240147042099792</v>
          </cell>
          <cell r="M108">
            <v>0.24564797153173767</v>
          </cell>
          <cell r="N108">
            <v>-1.0912437027972594E-2</v>
          </cell>
          <cell r="O108">
            <v>7.611844569830592E-3</v>
          </cell>
        </row>
        <row r="109">
          <cell r="A109" t="str">
            <v>Founder</v>
          </cell>
          <cell r="B109">
            <v>140331</v>
          </cell>
          <cell r="C109">
            <v>4.3697600410712134E-2</v>
          </cell>
          <cell r="D109">
            <v>129950</v>
          </cell>
          <cell r="E109">
            <v>3.8673292921012209E-2</v>
          </cell>
          <cell r="F109">
            <v>176500</v>
          </cell>
          <cell r="G109">
            <v>5.2358036360398819E-2</v>
          </cell>
          <cell r="H109">
            <v>181810.89406803521</v>
          </cell>
          <cell r="I109">
            <v>4.9982947761495165E-2</v>
          </cell>
          <cell r="J109">
            <v>208600</v>
          </cell>
          <cell r="K109">
            <v>5.7879749857870408E-2</v>
          </cell>
          <cell r="L109">
            <v>0.14734598863993309</v>
          </cell>
          <cell r="M109">
            <v>0.48648552351226737</v>
          </cell>
          <cell r="N109">
            <v>7.8968020963752425E-3</v>
          </cell>
          <cell r="O109">
            <v>1.4182149447158274E-2</v>
          </cell>
        </row>
        <row r="110">
          <cell r="A110" t="str">
            <v>Dell</v>
          </cell>
          <cell r="B110">
            <v>80202.328880157147</v>
          </cell>
          <cell r="C110">
            <v>2.4974163366708883E-2</v>
          </cell>
          <cell r="D110">
            <v>110513.67499999999</v>
          </cell>
          <cell r="E110">
            <v>3.2889016737610959E-2</v>
          </cell>
          <cell r="F110">
            <v>118019.57024359904</v>
          </cell>
          <cell r="G110">
            <v>3.5010045042793203E-2</v>
          </cell>
          <cell r="H110">
            <v>110668.44833570097</v>
          </cell>
          <cell r="I110">
            <v>3.0424663496452089E-2</v>
          </cell>
          <cell r="J110">
            <v>136060.00092008896</v>
          </cell>
          <cell r="K110">
            <v>3.7752247454057371E-2</v>
          </cell>
          <cell r="L110">
            <v>0.22943804640113341</v>
          </cell>
          <cell r="M110">
            <v>0.69645947717300705</v>
          </cell>
          <cell r="N110">
            <v>7.3275839576052819E-3</v>
          </cell>
          <cell r="O110">
            <v>1.2778084087348488E-2</v>
          </cell>
        </row>
        <row r="111">
          <cell r="A111" t="str">
            <v>Acer</v>
          </cell>
          <cell r="B111">
            <v>89707.728490196096</v>
          </cell>
          <cell r="C111">
            <v>2.793404503151296E-2</v>
          </cell>
          <cell r="D111">
            <v>86530.916781079912</v>
          </cell>
          <cell r="E111">
            <v>2.5751715978441204E-2</v>
          </cell>
          <cell r="F111">
            <v>100725.84433411103</v>
          </cell>
          <cell r="G111">
            <v>2.9879928725650179E-2</v>
          </cell>
          <cell r="H111">
            <v>125136.06779587423</v>
          </cell>
          <cell r="I111">
            <v>3.440206139341434E-2</v>
          </cell>
          <cell r="J111">
            <v>135887.99750478016</v>
          </cell>
          <cell r="K111">
            <v>3.7704522072212816E-2</v>
          </cell>
          <cell r="L111">
            <v>8.5921908034099381E-2</v>
          </cell>
          <cell r="M111">
            <v>0.51478584723757637</v>
          </cell>
          <cell r="N111">
            <v>3.3024606787984759E-3</v>
          </cell>
          <cell r="O111">
            <v>9.7704770406998563E-3</v>
          </cell>
        </row>
        <row r="112">
          <cell r="A112" t="str">
            <v>NEC</v>
          </cell>
          <cell r="B112">
            <v>109868.98</v>
          </cell>
          <cell r="C112">
            <v>3.4212047128378782E-2</v>
          </cell>
          <cell r="D112">
            <v>158627.65</v>
          </cell>
          <cell r="E112">
            <v>4.7207799721599095E-2</v>
          </cell>
          <cell r="F112">
            <v>123279.45</v>
          </cell>
          <cell r="G112">
            <v>3.6570367850368088E-2</v>
          </cell>
          <cell r="H112">
            <v>123546.85</v>
          </cell>
          <cell r="I112">
            <v>3.3965158035780034E-2</v>
          </cell>
          <cell r="J112">
            <v>126232.60600000001</v>
          </cell>
          <cell r="K112">
            <v>3.5025463370983279E-2</v>
          </cell>
          <cell r="L112">
            <v>2.1738765496651657E-2</v>
          </cell>
          <cell r="M112">
            <v>0.14893763462626142</v>
          </cell>
          <cell r="N112">
            <v>1.0603053352032446E-3</v>
          </cell>
          <cell r="O112">
            <v>8.1341624260449635E-4</v>
          </cell>
        </row>
        <row r="113">
          <cell r="A113" t="str">
            <v>Samsung</v>
          </cell>
          <cell r="B113">
            <v>83146</v>
          </cell>
          <cell r="C113">
            <v>2.5890791655080281E-2</v>
          </cell>
          <cell r="D113">
            <v>111000</v>
          </cell>
          <cell r="E113">
            <v>3.3033747704750718E-2</v>
          </cell>
          <cell r="F113">
            <v>91000</v>
          </cell>
          <cell r="G113">
            <v>2.6994794950687209E-2</v>
          </cell>
          <cell r="H113">
            <v>115000</v>
          </cell>
          <cell r="I113">
            <v>3.1615481690667989E-2</v>
          </cell>
          <cell r="J113">
            <v>110000</v>
          </cell>
          <cell r="K113">
            <v>3.0521440481139719E-2</v>
          </cell>
          <cell r="L113">
            <v>-4.3478260869565188E-2</v>
          </cell>
          <cell r="M113">
            <v>0.3229740456546315</v>
          </cell>
          <cell r="N113">
            <v>-1.0940412095282702E-3</v>
          </cell>
          <cell r="O113">
            <v>4.6306488260594372E-3</v>
          </cell>
        </row>
        <row r="114">
          <cell r="A114" t="str">
            <v>Tongfang</v>
          </cell>
          <cell r="B114">
            <v>114423</v>
          </cell>
          <cell r="C114">
            <v>3.5630121154947333E-2</v>
          </cell>
          <cell r="D114">
            <v>125500</v>
          </cell>
          <cell r="E114">
            <v>3.7348966999515447E-2</v>
          </cell>
          <cell r="F114">
            <v>99500</v>
          </cell>
          <cell r="G114">
            <v>2.9516286786740412E-2</v>
          </cell>
          <cell r="H114">
            <v>135000</v>
          </cell>
          <cell r="I114">
            <v>3.7113826332523289E-2</v>
          </cell>
          <cell r="J114">
            <v>98000</v>
          </cell>
          <cell r="K114">
            <v>2.7191828792288111E-2</v>
          </cell>
          <cell r="L114">
            <v>-0.27407407407407403</v>
          </cell>
          <cell r="M114">
            <v>-0.14352883598577204</v>
          </cell>
          <cell r="N114">
            <v>-9.9219975402351779E-3</v>
          </cell>
          <cell r="O114">
            <v>-8.4382923626592221E-3</v>
          </cell>
        </row>
        <row r="115">
          <cell r="A115" t="str">
            <v>Jooyontech</v>
          </cell>
          <cell r="B115">
            <v>51989.374999999993</v>
          </cell>
          <cell r="C115">
            <v>1.6188945666692794E-2</v>
          </cell>
          <cell r="D115">
            <v>87030</v>
          </cell>
          <cell r="E115">
            <v>2.59002438085086E-2</v>
          </cell>
          <cell r="F115">
            <v>80750</v>
          </cell>
          <cell r="G115">
            <v>2.3954172442505407E-2</v>
          </cell>
          <cell r="H115">
            <v>89300</v>
          </cell>
          <cell r="I115">
            <v>2.4550108825883921E-2</v>
          </cell>
          <cell r="J115">
            <v>96400</v>
          </cell>
          <cell r="K115">
            <v>2.6747880567107897E-2</v>
          </cell>
          <cell r="L115">
            <v>7.950727883538633E-2</v>
          </cell>
          <cell r="M115">
            <v>0.85422502193957928</v>
          </cell>
          <cell r="N115">
            <v>2.1977717412239757E-3</v>
          </cell>
          <cell r="O115">
            <v>1.0558934900415103E-2</v>
          </cell>
        </row>
        <row r="116">
          <cell r="A116" t="str">
            <v>Fujitsu</v>
          </cell>
          <cell r="B116">
            <v>89453.37</v>
          </cell>
          <cell r="C116">
            <v>2.7854840467548752E-2</v>
          </cell>
          <cell r="D116">
            <v>95364.53</v>
          </cell>
          <cell r="E116">
            <v>2.8380611027046223E-2</v>
          </cell>
          <cell r="F116">
            <v>95950.364285714284</v>
          </cell>
          <cell r="G116">
            <v>2.846330120150108E-2</v>
          </cell>
          <cell r="H116">
            <v>87613.417000000016</v>
          </cell>
          <cell r="I116">
            <v>2.4086438095829214E-2</v>
          </cell>
          <cell r="J116">
            <v>93231.746000000014</v>
          </cell>
          <cell r="K116">
            <v>2.586879260447033E-2</v>
          </cell>
          <cell r="L116">
            <v>6.4126354072002512E-2</v>
          </cell>
          <cell r="M116">
            <v>4.2238498113598366E-2</v>
          </cell>
          <cell r="N116">
            <v>1.7823545086411152E-3</v>
          </cell>
          <cell r="O116">
            <v>-1.9860478630784224E-3</v>
          </cell>
        </row>
        <row r="117">
          <cell r="A117" t="str">
            <v>Others</v>
          </cell>
          <cell r="B117">
            <v>1817432.3507014047</v>
          </cell>
          <cell r="C117">
            <v>0.56592935726568772</v>
          </cell>
          <cell r="D117">
            <v>1813645.3938522078</v>
          </cell>
          <cell r="E117">
            <v>0.5397432825801538</v>
          </cell>
          <cell r="F117">
            <v>1690331.7074533917</v>
          </cell>
          <cell r="G117">
            <v>0.50143030594889348</v>
          </cell>
          <cell r="H117">
            <v>1799371.9703308367</v>
          </cell>
          <cell r="I117">
            <v>0.49467836158865869</v>
          </cell>
          <cell r="J117">
            <v>1844748.6832379783</v>
          </cell>
          <cell r="K117">
            <v>0.51185806489189833</v>
          </cell>
          <cell r="L117">
            <v>2.5218083673270941E-2</v>
          </cell>
          <cell r="M117">
            <v>1.5030178441597153E-2</v>
          </cell>
          <cell r="N117">
            <v>1.7179703303239646E-2</v>
          </cell>
          <cell r="O117">
            <v>-5.4071292373789381E-2</v>
          </cell>
        </row>
        <row r="118">
          <cell r="A118" t="str">
            <v>Total</v>
          </cell>
          <cell r="B118">
            <v>3211412.0382134058</v>
          </cell>
          <cell r="C118">
            <v>1</v>
          </cell>
          <cell r="D118">
            <v>3360200.0291367681</v>
          </cell>
          <cell r="E118">
            <v>1</v>
          </cell>
          <cell r="F118">
            <v>3371020.2343168161</v>
          </cell>
          <cell r="G118">
            <v>1</v>
          </cell>
          <cell r="H118">
            <v>3637458.4175304472</v>
          </cell>
          <cell r="I118">
            <v>1</v>
          </cell>
          <cell r="J118">
            <v>3604023.8686628472</v>
          </cell>
          <cell r="K118">
            <v>1</v>
          </cell>
          <cell r="L118">
            <v>-9.1917336309509379E-3</v>
          </cell>
          <cell r="M118">
            <v>0.12225520293803904</v>
          </cell>
          <cell r="N118">
            <v>0</v>
          </cell>
          <cell r="O118">
            <v>0</v>
          </cell>
        </row>
        <row r="122">
          <cell r="A122" t="str">
            <v>Table II-4: Consumer Desktop Value of Shipments by Vendor - Quarterly Comparison</v>
          </cell>
        </row>
        <row r="123">
          <cell r="A123" t="str">
            <v>End-user Revenue (US$M)</v>
          </cell>
        </row>
        <row r="125">
          <cell r="B125" t="str">
            <v>4Q 2004</v>
          </cell>
          <cell r="C125" t="str">
            <v>% Share</v>
          </cell>
          <cell r="D125" t="str">
            <v>1Q 2005</v>
          </cell>
          <cell r="E125" t="str">
            <v>% Share</v>
          </cell>
          <cell r="F125" t="str">
            <v>2Q 2005</v>
          </cell>
          <cell r="G125" t="str">
            <v>% Share</v>
          </cell>
          <cell r="H125" t="str">
            <v>3Q 2005</v>
          </cell>
          <cell r="I125" t="str">
            <v>% Share</v>
          </cell>
          <cell r="J125" t="str">
            <v>4Q 2005</v>
          </cell>
          <cell r="K125" t="str">
            <v>% Share</v>
          </cell>
          <cell r="L125" t="str">
            <v>Sequential Growth</v>
          </cell>
          <cell r="M125" t="str">
            <v xml:space="preserve">Year-on-Year Growth </v>
          </cell>
          <cell r="N125" t="str">
            <v>Change in Market Share (Seq)</v>
          </cell>
          <cell r="O125" t="str">
            <v>Change in Market Share (YoY)</v>
          </cell>
        </row>
        <row r="126">
          <cell r="A126" t="str">
            <v>Lenovo</v>
          </cell>
          <cell r="B126">
            <v>245.24830844230684</v>
          </cell>
          <cell r="C126">
            <v>9.6790587094882072E-2</v>
          </cell>
          <cell r="D126">
            <v>218.15800532120494</v>
          </cell>
          <cell r="E126">
            <v>8.107090173316818E-2</v>
          </cell>
          <cell r="F126">
            <v>294.13505141099836</v>
          </cell>
          <cell r="G126">
            <v>0.11493954055242532</v>
          </cell>
          <cell r="H126">
            <v>299.16920543429779</v>
          </cell>
          <cell r="I126">
            <v>0.11463959760884622</v>
          </cell>
          <cell r="J126">
            <v>258.12203593194147</v>
          </cell>
          <cell r="K126">
            <v>0.10279162286033325</v>
          </cell>
          <cell r="L126">
            <v>-0.13720385907623411</v>
          </cell>
          <cell r="M126">
            <v>5.2492625010961413E-2</v>
          </cell>
          <cell r="N126">
            <v>-1.1847974748512971E-2</v>
          </cell>
          <cell r="O126">
            <v>6.0010357654511765E-3</v>
          </cell>
        </row>
        <row r="127">
          <cell r="A127" t="str">
            <v>Hewlett-Packard</v>
          </cell>
          <cell r="B127">
            <v>203.39674296763687</v>
          </cell>
          <cell r="C127">
            <v>8.0273296440108249E-2</v>
          </cell>
          <cell r="D127">
            <v>225.99007468794863</v>
          </cell>
          <cell r="E127">
            <v>8.3981420304621759E-2</v>
          </cell>
          <cell r="F127">
            <v>231.42320964513996</v>
          </cell>
          <cell r="G127">
            <v>9.0433551738150209E-2</v>
          </cell>
          <cell r="H127">
            <v>244.59706268656817</v>
          </cell>
          <cell r="I127">
            <v>9.3727924978067437E-2</v>
          </cell>
          <cell r="J127">
            <v>210.55430361171577</v>
          </cell>
          <cell r="K127">
            <v>8.3848782961646148E-2</v>
          </cell>
          <cell r="L127">
            <v>-0.13917893657813674</v>
          </cell>
          <cell r="M127">
            <v>3.5190143852095845E-2</v>
          </cell>
          <cell r="N127">
            <v>-9.8791420164212884E-3</v>
          </cell>
          <cell r="O127">
            <v>3.5754865215378989E-3</v>
          </cell>
        </row>
        <row r="128">
          <cell r="A128" t="str">
            <v>NEC</v>
          </cell>
          <cell r="B128">
            <v>192.52165576940391</v>
          </cell>
          <cell r="C128">
            <v>7.5981295074999455E-2</v>
          </cell>
          <cell r="D128">
            <v>259.78582400472663</v>
          </cell>
          <cell r="E128">
            <v>9.6540445437920328E-2</v>
          </cell>
          <cell r="F128">
            <v>193.9864714337198</v>
          </cell>
          <cell r="G128">
            <v>7.5804348352969564E-2</v>
          </cell>
          <cell r="H128">
            <v>185.15555496260481</v>
          </cell>
          <cell r="I128">
            <v>7.0950344923174993E-2</v>
          </cell>
          <cell r="J128">
            <v>178.53876522653832</v>
          </cell>
          <cell r="K128">
            <v>7.1099274243888344E-2</v>
          </cell>
          <cell r="L128">
            <v>-3.5736382510386244E-2</v>
          </cell>
          <cell r="M128">
            <v>-7.2630221711856846E-2</v>
          </cell>
          <cell r="N128">
            <v>1.4892932071335074E-4</v>
          </cell>
          <cell r="O128">
            <v>-4.8820208311111113E-3</v>
          </cell>
        </row>
        <row r="129">
          <cell r="A129" t="str">
            <v>Fujitsu</v>
          </cell>
          <cell r="B129">
            <v>158.05371353329915</v>
          </cell>
          <cell r="C129">
            <v>6.2378051953060135E-2</v>
          </cell>
          <cell r="D129">
            <v>159.34542059029474</v>
          </cell>
          <cell r="E129">
            <v>5.921523216755633E-2</v>
          </cell>
          <cell r="F129">
            <v>157.32045702666068</v>
          </cell>
          <cell r="G129">
            <v>6.1476321721600197E-2</v>
          </cell>
          <cell r="H129">
            <v>139.96523010465702</v>
          </cell>
          <cell r="I129">
            <v>5.3633720874227159E-2</v>
          </cell>
          <cell r="J129">
            <v>138.39050828023252</v>
          </cell>
          <cell r="K129">
            <v>5.5111082954352131E-2</v>
          </cell>
          <cell r="L129">
            <v>-1.1250807241534377E-2</v>
          </cell>
          <cell r="M129">
            <v>-0.12440837240387859</v>
          </cell>
          <cell r="N129">
            <v>1.4773620801249721E-3</v>
          </cell>
          <cell r="O129">
            <v>-7.2669689987080038E-3</v>
          </cell>
        </row>
        <row r="130">
          <cell r="A130" t="str">
            <v>Dell</v>
          </cell>
          <cell r="B130">
            <v>84.593964406155123</v>
          </cell>
          <cell r="C130">
            <v>3.3386160873282701E-2</v>
          </cell>
          <cell r="D130">
            <v>124.06438996226424</v>
          </cell>
          <cell r="E130">
            <v>4.6104253439644666E-2</v>
          </cell>
          <cell r="F130">
            <v>129.34924539424753</v>
          </cell>
          <cell r="G130">
            <v>5.0545974596014454E-2</v>
          </cell>
          <cell r="H130">
            <v>116.6324294220578</v>
          </cell>
          <cell r="I130">
            <v>4.4692750905551588E-2</v>
          </cell>
          <cell r="J130">
            <v>122.7550575941471</v>
          </cell>
          <cell r="K130">
            <v>4.8884596539224064E-2</v>
          </cell>
          <cell r="L130">
            <v>5.2495075361358889E-2</v>
          </cell>
          <cell r="M130">
            <v>0.45110893496812343</v>
          </cell>
          <cell r="N130">
            <v>4.1918456336724752E-3</v>
          </cell>
          <cell r="O130">
            <v>1.5498435665941362E-2</v>
          </cell>
        </row>
        <row r="131">
          <cell r="A131" t="str">
            <v>Founder</v>
          </cell>
          <cell r="B131">
            <v>81.597921393058854</v>
          </cell>
          <cell r="C131">
            <v>3.2203731669016342E-2</v>
          </cell>
          <cell r="D131">
            <v>74.796206166656603</v>
          </cell>
          <cell r="E131">
            <v>2.7795431440724699E-2</v>
          </cell>
          <cell r="F131">
            <v>96.79999505219331</v>
          </cell>
          <cell r="G131">
            <v>3.7826661268022248E-2</v>
          </cell>
          <cell r="H131">
            <v>95.046098522925874</v>
          </cell>
          <cell r="I131">
            <v>3.6421016237755517E-2</v>
          </cell>
          <cell r="J131">
            <v>109.00225945197691</v>
          </cell>
          <cell r="K131">
            <v>4.3407836545447359E-2</v>
          </cell>
          <cell r="L131">
            <v>0.14683570547279956</v>
          </cell>
          <cell r="M131">
            <v>0.33584603125992385</v>
          </cell>
          <cell r="N131">
            <v>6.986820307691842E-3</v>
          </cell>
          <cell r="O131">
            <v>1.1204104876431017E-2</v>
          </cell>
        </row>
        <row r="132">
          <cell r="A132" t="str">
            <v>Samsung</v>
          </cell>
          <cell r="B132">
            <v>85.103198263368029</v>
          </cell>
          <cell r="C132">
            <v>3.3587136954713347E-2</v>
          </cell>
          <cell r="D132">
            <v>120.26078149759101</v>
          </cell>
          <cell r="E132">
            <v>4.4690773482230522E-2</v>
          </cell>
          <cell r="F132">
            <v>103.12002160841176</v>
          </cell>
          <cell r="G132">
            <v>4.0296346350320845E-2</v>
          </cell>
          <cell r="H132">
            <v>119.10466935196992</v>
          </cell>
          <cell r="I132">
            <v>4.564009637296431E-2</v>
          </cell>
          <cell r="J132">
            <v>104.61697724352702</v>
          </cell>
          <cell r="K132">
            <v>4.1661490971813486E-2</v>
          </cell>
          <cell r="L132">
            <v>-0.12163832188333334</v>
          </cell>
          <cell r="M132">
            <v>0.22929548334681726</v>
          </cell>
          <cell r="N132">
            <v>-3.978605401150824E-3</v>
          </cell>
          <cell r="O132">
            <v>8.0743540171001396E-3</v>
          </cell>
        </row>
        <row r="133">
          <cell r="A133" t="str">
            <v>Acer</v>
          </cell>
          <cell r="B133">
            <v>64.709423408169229</v>
          </cell>
          <cell r="C133">
            <v>2.5538455788050418E-2</v>
          </cell>
          <cell r="D133">
            <v>63.922070993918659</v>
          </cell>
          <cell r="E133">
            <v>2.3754433986956099E-2</v>
          </cell>
          <cell r="F133">
            <v>72.159623946196575</v>
          </cell>
          <cell r="G133">
            <v>2.8197911071884893E-2</v>
          </cell>
          <cell r="H133">
            <v>84.14224860562372</v>
          </cell>
          <cell r="I133">
            <v>3.2242735371273444E-2</v>
          </cell>
          <cell r="J133">
            <v>87.361461081292404</v>
          </cell>
          <cell r="K133">
            <v>3.4789847862363971E-2</v>
          </cell>
          <cell r="L133">
            <v>3.8259168598609561E-2</v>
          </cell>
          <cell r="M133">
            <v>0.35005778880520011</v>
          </cell>
          <cell r="N133">
            <v>2.5471124910905266E-3</v>
          </cell>
          <cell r="O133">
            <v>9.2513920743135525E-3</v>
          </cell>
        </row>
        <row r="134">
          <cell r="A134" t="str">
            <v>Sony</v>
          </cell>
          <cell r="B134">
            <v>139.22869728268199</v>
          </cell>
          <cell r="C134">
            <v>5.4948502748252616E-2</v>
          </cell>
          <cell r="D134">
            <v>144.13754554715612</v>
          </cell>
          <cell r="E134">
            <v>5.356374969558695E-2</v>
          </cell>
          <cell r="F134">
            <v>120.62588001505742</v>
          </cell>
          <cell r="G134">
            <v>4.7137133643719999E-2</v>
          </cell>
          <cell r="H134">
            <v>100.11215768775578</v>
          </cell>
          <cell r="I134">
            <v>3.8362295532446342E-2</v>
          </cell>
          <cell r="J134">
            <v>82.863667236545396</v>
          </cell>
          <cell r="K134">
            <v>3.2998696917333203E-2</v>
          </cell>
          <cell r="L134">
            <v>-0.1722916661631394</v>
          </cell>
          <cell r="M134">
            <v>-0.40483773206393114</v>
          </cell>
          <cell r="N134">
            <v>-5.3635986151131382E-3</v>
          </cell>
          <cell r="O134">
            <v>-2.1949805830919412E-2</v>
          </cell>
        </row>
        <row r="135">
          <cell r="A135" t="str">
            <v>Jooyontech</v>
          </cell>
          <cell r="B135">
            <v>37.787576425852279</v>
          </cell>
          <cell r="C135">
            <v>1.4913381993871603E-2</v>
          </cell>
          <cell r="D135">
            <v>63.73438999417683</v>
          </cell>
          <cell r="E135">
            <v>2.3684688813659111E-2</v>
          </cell>
          <cell r="F135">
            <v>58.792061247085179</v>
          </cell>
          <cell r="G135">
            <v>2.2974251030108073E-2</v>
          </cell>
          <cell r="H135">
            <v>66.844847619654175</v>
          </cell>
          <cell r="I135">
            <v>2.5614489373053891E-2</v>
          </cell>
          <cell r="J135">
            <v>73.160883575765055</v>
          </cell>
          <cell r="K135">
            <v>2.9134769240049152E-2</v>
          </cell>
          <cell r="L135">
            <v>9.4487999913605902E-2</v>
          </cell>
          <cell r="M135">
            <v>0.93610944378301575</v>
          </cell>
          <cell r="N135">
            <v>3.5202798669952615E-3</v>
          </cell>
          <cell r="O135">
            <v>1.4221387246177549E-2</v>
          </cell>
        </row>
        <row r="136">
          <cell r="A136" t="str">
            <v>Others</v>
          </cell>
          <cell r="B136">
            <v>1241.5620924500511</v>
          </cell>
          <cell r="C136">
            <v>0.48999939940976317</v>
          </cell>
          <cell r="D136">
            <v>1236.7585267024035</v>
          </cell>
          <cell r="E136">
            <v>0.45959866949793132</v>
          </cell>
          <cell r="F136">
            <v>1101.3294583934028</v>
          </cell>
          <cell r="G136">
            <v>0.43036795967478425</v>
          </cell>
          <cell r="H136">
            <v>1158.8803170804297</v>
          </cell>
          <cell r="I136">
            <v>0.44407502782263891</v>
          </cell>
          <cell r="J136">
            <v>1145.7534575141815</v>
          </cell>
          <cell r="K136">
            <v>0.45627199890354886</v>
          </cell>
          <cell r="L136">
            <v>-1.1327191749462728E-2</v>
          </cell>
          <cell r="M136">
            <v>-7.7167815865579859E-2</v>
          </cell>
          <cell r="N136">
            <v>1.2196971080909946E-2</v>
          </cell>
          <cell r="O136">
            <v>-3.3727400506214311E-2</v>
          </cell>
        </row>
        <row r="137">
          <cell r="A137" t="str">
            <v>Total</v>
          </cell>
          <cell r="B137">
            <v>2533.803294341983</v>
          </cell>
          <cell r="C137">
            <v>1</v>
          </cell>
          <cell r="D137">
            <v>2690.953235468342</v>
          </cell>
          <cell r="E137">
            <v>1</v>
          </cell>
          <cell r="F137">
            <v>2559.0414751731132</v>
          </cell>
          <cell r="G137">
            <v>1</v>
          </cell>
          <cell r="H137">
            <v>2609.6498214785452</v>
          </cell>
          <cell r="I137">
            <v>1</v>
          </cell>
          <cell r="J137">
            <v>2511.1193767478635</v>
          </cell>
          <cell r="K137">
            <v>1</v>
          </cell>
          <cell r="L137">
            <v>-3.7756193922929282E-2</v>
          </cell>
          <cell r="M137">
            <v>-8.9525172079352178E-3</v>
          </cell>
          <cell r="N137">
            <v>0</v>
          </cell>
          <cell r="O137">
            <v>0</v>
          </cell>
        </row>
        <row r="140">
          <cell r="A140" t="str">
            <v>IDC PC Tracker</v>
          </cell>
          <cell r="M140" t="str">
            <v>( Top )</v>
          </cell>
          <cell r="N140" t="str">
            <v xml:space="preserve"> ( Contents Page )</v>
          </cell>
        </row>
        <row r="141">
          <cell r="A141" t="str">
            <v>Asia Pacific</v>
          </cell>
        </row>
        <row r="143">
          <cell r="A143" t="str">
            <v>Table II-5: Commercial Desktop Unit Shipments by Vendor - Quarterly Comparison</v>
          </cell>
        </row>
        <row r="144">
          <cell r="A144" t="str">
            <v>Units</v>
          </cell>
        </row>
        <row r="146">
          <cell r="B146" t="str">
            <v>4Q 2004</v>
          </cell>
          <cell r="C146" t="str">
            <v>% Share</v>
          </cell>
          <cell r="D146" t="str">
            <v>1Q 2005</v>
          </cell>
          <cell r="E146" t="str">
            <v>% Share</v>
          </cell>
          <cell r="F146" t="str">
            <v>2Q 2005</v>
          </cell>
          <cell r="G146" t="str">
            <v>% Share</v>
          </cell>
          <cell r="H146" t="str">
            <v>3Q 2005</v>
          </cell>
          <cell r="I146" t="str">
            <v>% Share</v>
          </cell>
          <cell r="J146" t="str">
            <v>4Q 2005</v>
          </cell>
          <cell r="K146" t="str">
            <v>% Share</v>
          </cell>
          <cell r="L146" t="str">
            <v>Sequential Growth</v>
          </cell>
          <cell r="M146" t="str">
            <v xml:space="preserve">Year-on-Year Growth </v>
          </cell>
          <cell r="N146" t="str">
            <v>Change in Market Share (Seq)</v>
          </cell>
          <cell r="O146" t="str">
            <v>Change in Market Share (YoY)</v>
          </cell>
        </row>
        <row r="147">
          <cell r="A147" t="str">
            <v>Lenovo</v>
          </cell>
          <cell r="B147">
            <v>1136317.8698583525</v>
          </cell>
          <cell r="C147">
            <v>0.19442041629503448</v>
          </cell>
          <cell r="D147">
            <v>814852.90649651934</v>
          </cell>
          <cell r="E147">
            <v>0.14614806509573444</v>
          </cell>
          <cell r="F147">
            <v>961234.13</v>
          </cell>
          <cell r="G147">
            <v>0.16663383723607589</v>
          </cell>
          <cell r="H147">
            <v>1212020.33</v>
          </cell>
          <cell r="I147">
            <v>0.19355238953837459</v>
          </cell>
          <cell r="J147">
            <v>1480322.57</v>
          </cell>
          <cell r="K147">
            <v>0.22543398525993333</v>
          </cell>
          <cell r="L147">
            <v>0.22136777194158119</v>
          </cell>
          <cell r="M147">
            <v>0.30273632868638201</v>
          </cell>
          <cell r="N147">
            <v>3.1881595721558742E-2</v>
          </cell>
          <cell r="O147">
            <v>3.1013568964898847E-2</v>
          </cell>
        </row>
        <row r="148">
          <cell r="A148" t="str">
            <v>Dell</v>
          </cell>
          <cell r="B148">
            <v>649798.67111984256</v>
          </cell>
          <cell r="C148">
            <v>0.11117851043108928</v>
          </cell>
          <cell r="D148">
            <v>681686.32500000007</v>
          </cell>
          <cell r="E148">
            <v>0.12226395292534624</v>
          </cell>
          <cell r="F148">
            <v>770481.42975640041</v>
          </cell>
          <cell r="G148">
            <v>0.13356608255206986</v>
          </cell>
          <cell r="H148">
            <v>714483.55166429887</v>
          </cell>
          <cell r="I148">
            <v>0.11409874511798804</v>
          </cell>
          <cell r="J148">
            <v>852439.58307991049</v>
          </cell>
          <cell r="K148">
            <v>0.12981552554928635</v>
          </cell>
          <cell r="L148">
            <v>0.19308496478926696</v>
          </cell>
          <cell r="M148">
            <v>0.31185184114156916</v>
          </cell>
          <cell r="N148">
            <v>1.5716780431298316E-2</v>
          </cell>
          <cell r="O148">
            <v>1.863701511819707E-2</v>
          </cell>
        </row>
        <row r="149">
          <cell r="A149" t="str">
            <v>Hewlett-Packard</v>
          </cell>
          <cell r="B149">
            <v>554747.22500000056</v>
          </cell>
          <cell r="C149">
            <v>9.4915506729168861E-2</v>
          </cell>
          <cell r="D149">
            <v>603944.23000000103</v>
          </cell>
          <cell r="E149">
            <v>0.10832050783218308</v>
          </cell>
          <cell r="F149">
            <v>642401.34049106541</v>
          </cell>
          <cell r="G149">
            <v>0.11136287931393483</v>
          </cell>
          <cell r="H149">
            <v>693656.90000000061</v>
          </cell>
          <cell r="I149">
            <v>0.11077285355005675</v>
          </cell>
          <cell r="J149">
            <v>648499.59500000055</v>
          </cell>
          <cell r="K149">
            <v>9.8758102526466815E-2</v>
          </cell>
          <cell r="L149">
            <v>-6.5100347160101824E-2</v>
          </cell>
          <cell r="M149">
            <v>0.16900016038836418</v>
          </cell>
          <cell r="N149">
            <v>-1.201475102358994E-2</v>
          </cell>
          <cell r="O149">
            <v>3.8425957972979541E-3</v>
          </cell>
        </row>
        <row r="150">
          <cell r="A150" t="str">
            <v>Founder</v>
          </cell>
          <cell r="B150">
            <v>360200</v>
          </cell>
          <cell r="C150">
            <v>6.1629087957756956E-2</v>
          </cell>
          <cell r="D150">
            <v>304902</v>
          </cell>
          <cell r="E150">
            <v>5.4685743879113187E-2</v>
          </cell>
          <cell r="F150">
            <v>310580</v>
          </cell>
          <cell r="G150">
            <v>5.3840303369981718E-2</v>
          </cell>
          <cell r="H150">
            <v>426899.96004727698</v>
          </cell>
          <cell r="I150">
            <v>6.8173367488800374E-2</v>
          </cell>
          <cell r="J150">
            <v>443201</v>
          </cell>
          <cell r="K150">
            <v>6.7493781237955255E-2</v>
          </cell>
          <cell r="L150">
            <v>3.8184683715870582E-2</v>
          </cell>
          <cell r="M150">
            <v>0.23043031649083834</v>
          </cell>
          <cell r="N150">
            <v>-6.7958625084511837E-4</v>
          </cell>
          <cell r="O150">
            <v>5.8646932801982993E-3</v>
          </cell>
        </row>
        <row r="151">
          <cell r="A151" t="str">
            <v>Tongfang</v>
          </cell>
          <cell r="B151">
            <v>244000</v>
          </cell>
          <cell r="C151">
            <v>4.1747633152950298E-2</v>
          </cell>
          <cell r="D151">
            <v>112200</v>
          </cell>
          <cell r="E151">
            <v>2.0123647805644108E-2</v>
          </cell>
          <cell r="F151">
            <v>119260</v>
          </cell>
          <cell r="G151">
            <v>2.06742049710349E-2</v>
          </cell>
          <cell r="H151">
            <v>201000</v>
          </cell>
          <cell r="I151">
            <v>3.2098496480841447E-2</v>
          </cell>
          <cell r="J151">
            <v>260000</v>
          </cell>
          <cell r="K151">
            <v>3.959463792245136E-2</v>
          </cell>
          <cell r="L151">
            <v>0.29353233830845782</v>
          </cell>
          <cell r="M151">
            <v>6.5573770491803351E-2</v>
          </cell>
          <cell r="N151">
            <v>7.4961414416099131E-3</v>
          </cell>
          <cell r="O151">
            <v>-2.1529952304989372E-3</v>
          </cell>
        </row>
        <row r="152">
          <cell r="A152" t="str">
            <v>NEC</v>
          </cell>
          <cell r="B152">
            <v>196517.02</v>
          </cell>
          <cell r="C152">
            <v>3.3623444505209002E-2</v>
          </cell>
          <cell r="D152">
            <v>268153.34999999998</v>
          </cell>
          <cell r="E152">
            <v>4.8094684254042924E-2</v>
          </cell>
          <cell r="F152">
            <v>207001.55</v>
          </cell>
          <cell r="G152">
            <v>3.5884558729011654E-2</v>
          </cell>
          <cell r="H152">
            <v>274072.15000000002</v>
          </cell>
          <cell r="I152">
            <v>4.3767681304834084E-2</v>
          </cell>
          <cell r="J152">
            <v>201664.39400000006</v>
          </cell>
          <cell r="K152">
            <v>3.0710879470309906E-2</v>
          </cell>
          <cell r="L152">
            <v>-0.2641923157825411</v>
          </cell>
          <cell r="M152">
            <v>2.6193018803155388E-2</v>
          </cell>
          <cell r="N152">
            <v>-1.3056801834524179E-2</v>
          </cell>
          <cell r="O152">
            <v>-2.9125650348990964E-3</v>
          </cell>
        </row>
        <row r="153">
          <cell r="A153" t="str">
            <v>Acer</v>
          </cell>
          <cell r="B153">
            <v>166702.27150980409</v>
          </cell>
          <cell r="C153">
            <v>2.852223474079844E-2</v>
          </cell>
          <cell r="D153">
            <v>161018.01049527019</v>
          </cell>
          <cell r="E153">
            <v>2.8879409390127665E-2</v>
          </cell>
          <cell r="F153">
            <v>171050.1556658888</v>
          </cell>
          <cell r="G153">
            <v>2.9652238626228507E-2</v>
          </cell>
          <cell r="H153">
            <v>202847.93220412559</v>
          </cell>
          <cell r="I153">
            <v>3.2393600189055176E-2</v>
          </cell>
          <cell r="J153">
            <v>173985.00249521961</v>
          </cell>
          <cell r="K153">
            <v>2.6495666068211604E-2</v>
          </cell>
          <cell r="L153">
            <v>-0.14228850841753349</v>
          </cell>
          <cell r="M153">
            <v>4.3687053088458994E-2</v>
          </cell>
          <cell r="N153">
            <v>-5.8979341208435718E-3</v>
          </cell>
          <cell r="O153">
            <v>-2.0265686725868363E-3</v>
          </cell>
        </row>
        <row r="154">
          <cell r="A154" t="str">
            <v>Fujitsu</v>
          </cell>
          <cell r="B154">
            <v>156576.63</v>
          </cell>
          <cell r="C154">
            <v>2.6789769301496853E-2</v>
          </cell>
          <cell r="D154">
            <v>248753.47</v>
          </cell>
          <cell r="E154">
            <v>4.4615215870872173E-2</v>
          </cell>
          <cell r="F154">
            <v>171257.63571428569</v>
          </cell>
          <cell r="G154">
            <v>2.9688206134596423E-2</v>
          </cell>
          <cell r="H154">
            <v>220239.58299999993</v>
          </cell>
          <cell r="I154">
            <v>3.517094268590789E-2</v>
          </cell>
          <cell r="J154">
            <v>148430.25400000002</v>
          </cell>
          <cell r="K154">
            <v>2.2604008322567263E-2</v>
          </cell>
          <cell r="L154">
            <v>-0.32605096695992175</v>
          </cell>
          <cell r="M154">
            <v>-5.2028045309188142E-2</v>
          </cell>
          <cell r="N154">
            <v>-1.2566934363340627E-2</v>
          </cell>
          <cell r="O154">
            <v>-4.1857609789295903E-3</v>
          </cell>
        </row>
        <row r="155">
          <cell r="A155" t="str">
            <v>HCL</v>
          </cell>
          <cell r="B155">
            <v>95580.296999999977</v>
          </cell>
          <cell r="C155">
            <v>1.6353488425434569E-2</v>
          </cell>
          <cell r="D155">
            <v>94004.865000000005</v>
          </cell>
          <cell r="E155">
            <v>1.6860256642398579E-2</v>
          </cell>
          <cell r="F155">
            <v>81000</v>
          </cell>
          <cell r="G155">
            <v>1.4041678707478007E-2</v>
          </cell>
          <cell r="H155">
            <v>86100</v>
          </cell>
          <cell r="I155">
            <v>1.3749654462688799E-2</v>
          </cell>
          <cell r="J155">
            <v>99000</v>
          </cell>
          <cell r="K155">
            <v>1.5076419824318019E-2</v>
          </cell>
          <cell r="L155">
            <v>0.14982578397212554</v>
          </cell>
          <cell r="M155">
            <v>3.5778325735899674E-2</v>
          </cell>
          <cell r="N155">
            <v>1.3267653616292202E-3</v>
          </cell>
          <cell r="O155">
            <v>-1.2770686011165499E-3</v>
          </cell>
        </row>
        <row r="156">
          <cell r="A156" t="str">
            <v>Samsung</v>
          </cell>
          <cell r="B156">
            <v>107120</v>
          </cell>
          <cell r="C156">
            <v>1.8327895341573919E-2</v>
          </cell>
          <cell r="D156">
            <v>133890</v>
          </cell>
          <cell r="E156">
            <v>2.4013861004435737E-2</v>
          </cell>
          <cell r="F156">
            <v>116079</v>
          </cell>
          <cell r="G156">
            <v>2.0122765712164686E-2</v>
          </cell>
          <cell r="H156">
            <v>119394</v>
          </cell>
          <cell r="I156">
            <v>1.9066506909619821E-2</v>
          </cell>
          <cell r="J156">
            <v>91980</v>
          </cell>
          <cell r="K156">
            <v>1.4007364600411833E-2</v>
          </cell>
          <cell r="L156">
            <v>-0.22960952811699076</v>
          </cell>
          <cell r="M156">
            <v>-0.14133681852128455</v>
          </cell>
          <cell r="N156">
            <v>-5.0591423092079882E-3</v>
          </cell>
          <cell r="O156">
            <v>-4.3205307411620861E-3</v>
          </cell>
        </row>
        <row r="157">
          <cell r="A157" t="str">
            <v>Others</v>
          </cell>
          <cell r="B157">
            <v>2177082.7310896753</v>
          </cell>
          <cell r="C157">
            <v>0.37249201311948732</v>
          </cell>
          <cell r="D157">
            <v>2152124.741147805</v>
          </cell>
          <cell r="E157">
            <v>0.3859946553001018</v>
          </cell>
          <cell r="F157">
            <v>2218195.8058799356</v>
          </cell>
          <cell r="G157">
            <v>0.38453324464742356</v>
          </cell>
          <cell r="H157">
            <v>2111261.1382619473</v>
          </cell>
          <cell r="I157">
            <v>0.33715576227183297</v>
          </cell>
          <cell r="J157">
            <v>2167023.3167620488</v>
          </cell>
          <cell r="K157">
            <v>0.33000962921808824</v>
          </cell>
          <cell r="L157">
            <v>2.6411786533430126E-2</v>
          </cell>
          <cell r="M157">
            <v>-4.6205935052323621E-3</v>
          </cell>
          <cell r="N157">
            <v>-7.1461330537447298E-3</v>
          </cell>
          <cell r="O157">
            <v>-4.2482383901399079E-2</v>
          </cell>
        </row>
        <row r="158">
          <cell r="A158" t="str">
            <v>Total</v>
          </cell>
          <cell r="B158">
            <v>5844642.715577675</v>
          </cell>
          <cell r="C158">
            <v>1</v>
          </cell>
          <cell r="D158">
            <v>5575529.898139596</v>
          </cell>
          <cell r="E158">
            <v>1</v>
          </cell>
          <cell r="F158">
            <v>5768541.0475075757</v>
          </cell>
          <cell r="G158">
            <v>1</v>
          </cell>
          <cell r="H158">
            <v>6261975.5451776497</v>
          </cell>
          <cell r="I158">
            <v>1</v>
          </cell>
          <cell r="J158">
            <v>6566545.7153371796</v>
          </cell>
          <cell r="K158">
            <v>1</v>
          </cell>
          <cell r="L158">
            <v>4.8638032512611673E-2</v>
          </cell>
          <cell r="M158">
            <v>0.12351533445071383</v>
          </cell>
          <cell r="N158">
            <v>0</v>
          </cell>
          <cell r="O158">
            <v>0</v>
          </cell>
        </row>
        <row r="162">
          <cell r="A162" t="str">
            <v>Table II-6: Commercial Desktop Value of Shipments by Vendor - Quarterly Comparison</v>
          </cell>
        </row>
        <row r="163">
          <cell r="A163" t="str">
            <v>End-user Revenue (US$M)</v>
          </cell>
        </row>
        <row r="165">
          <cell r="B165" t="str">
            <v>4Q 2004</v>
          </cell>
          <cell r="C165" t="str">
            <v>% Share</v>
          </cell>
          <cell r="D165" t="str">
            <v>1Q 2005</v>
          </cell>
          <cell r="E165" t="str">
            <v>% Share</v>
          </cell>
          <cell r="F165" t="str">
            <v>2Q 2005</v>
          </cell>
          <cell r="G165" t="str">
            <v>% Share</v>
          </cell>
          <cell r="H165" t="str">
            <v>3Q 2005</v>
          </cell>
          <cell r="I165" t="str">
            <v>% Share</v>
          </cell>
          <cell r="J165" t="str">
            <v>4Q 2005</v>
          </cell>
          <cell r="K165" t="str">
            <v>% Share</v>
          </cell>
          <cell r="L165" t="str">
            <v>Sequential Growth</v>
          </cell>
          <cell r="M165" t="str">
            <v xml:space="preserve">Year-on-Year Growth </v>
          </cell>
          <cell r="N165" t="str">
            <v>Change in Market Share (Seq)</v>
          </cell>
          <cell r="O165" t="str">
            <v>Change in Market Share (YoY)</v>
          </cell>
        </row>
        <row r="166">
          <cell r="A166" t="str">
            <v>Lenovo</v>
          </cell>
          <cell r="B166">
            <v>790.82484480598475</v>
          </cell>
          <cell r="C166">
            <v>0.1674041595103031</v>
          </cell>
          <cell r="D166">
            <v>578.96484778673755</v>
          </cell>
          <cell r="E166">
            <v>0.12048652828681909</v>
          </cell>
          <cell r="F166">
            <v>635.94736176521519</v>
          </cell>
          <cell r="G166">
            <v>0.13981847576269801</v>
          </cell>
          <cell r="H166">
            <v>745.5953498571555</v>
          </cell>
          <cell r="I166">
            <v>0.15370981835579223</v>
          </cell>
          <cell r="J166">
            <v>866.24719814770197</v>
          </cell>
          <cell r="K166">
            <v>0.18376008894488133</v>
          </cell>
          <cell r="L166">
            <v>0.16181947528731433</v>
          </cell>
          <cell r="M166">
            <v>9.5371754993636815E-2</v>
          </cell>
          <cell r="N166">
            <v>3.0050270589089101E-2</v>
          </cell>
          <cell r="O166">
            <v>1.6355929434578226E-2</v>
          </cell>
        </row>
        <row r="167">
          <cell r="A167" t="str">
            <v>Dell</v>
          </cell>
          <cell r="B167">
            <v>628.73470171828683</v>
          </cell>
          <cell r="C167">
            <v>0.13309243505359633</v>
          </cell>
          <cell r="D167">
            <v>682.06359841435903</v>
          </cell>
          <cell r="E167">
            <v>0.14194208052166959</v>
          </cell>
          <cell r="F167">
            <v>717.02699314345864</v>
          </cell>
          <cell r="G167">
            <v>0.157644527345396</v>
          </cell>
          <cell r="H167">
            <v>633.94497626411612</v>
          </cell>
          <cell r="I167">
            <v>0.13069229464453203</v>
          </cell>
          <cell r="J167">
            <v>720.23547350594151</v>
          </cell>
          <cell r="K167">
            <v>0.15278610419256297</v>
          </cell>
          <cell r="L167">
            <v>0.13611669856639863</v>
          </cell>
          <cell r="M167">
            <v>0.14553160742931737</v>
          </cell>
          <cell r="N167">
            <v>2.2093809548030946E-2</v>
          </cell>
          <cell r="O167">
            <v>1.9693669138966641E-2</v>
          </cell>
        </row>
        <row r="168">
          <cell r="A168" t="str">
            <v>Hewlett-Packard</v>
          </cell>
          <cell r="B168">
            <v>543.94244074354458</v>
          </cell>
          <cell r="C168">
            <v>0.11514335660129077</v>
          </cell>
          <cell r="D168">
            <v>610.05932396596631</v>
          </cell>
          <cell r="E168">
            <v>0.12695750057132726</v>
          </cell>
          <cell r="F168">
            <v>605.39474581411446</v>
          </cell>
          <cell r="G168">
            <v>0.13310122139593941</v>
          </cell>
          <cell r="H168">
            <v>651.17017789275758</v>
          </cell>
          <cell r="I168">
            <v>0.13424339325852905</v>
          </cell>
          <cell r="J168">
            <v>601.07557914593781</v>
          </cell>
          <cell r="K168">
            <v>0.12750829338627234</v>
          </cell>
          <cell r="L168">
            <v>-7.6930118189580177E-2</v>
          </cell>
          <cell r="M168">
            <v>0.10503526498924187</v>
          </cell>
          <cell r="N168">
            <v>-6.7350998722567057E-3</v>
          </cell>
          <cell r="O168">
            <v>1.2364936784981573E-2</v>
          </cell>
        </row>
        <row r="169">
          <cell r="A169" t="str">
            <v>NEC</v>
          </cell>
          <cell r="B169">
            <v>305.74289990249406</v>
          </cell>
          <cell r="C169">
            <v>6.4720568050661745E-2</v>
          </cell>
          <cell r="D169">
            <v>412.29188918824133</v>
          </cell>
          <cell r="E169">
            <v>8.5800750354714447E-2</v>
          </cell>
          <cell r="F169">
            <v>294.83533359635214</v>
          </cell>
          <cell r="G169">
            <v>6.4822073999966978E-2</v>
          </cell>
          <cell r="H169">
            <v>426.63169390735061</v>
          </cell>
          <cell r="I169">
            <v>8.7953177535088481E-2</v>
          </cell>
          <cell r="J169">
            <v>278.24642118126366</v>
          </cell>
          <cell r="K169">
            <v>5.9025399694448137E-2</v>
          </cell>
          <cell r="L169">
            <v>-0.34780649174721423</v>
          </cell>
          <cell r="M169">
            <v>-8.9933335263057468E-2</v>
          </cell>
          <cell r="N169">
            <v>-2.8927777840640344E-2</v>
          </cell>
          <cell r="O169">
            <v>-5.6951683562136077E-3</v>
          </cell>
        </row>
        <row r="170">
          <cell r="A170" t="str">
            <v>Founder</v>
          </cell>
          <cell r="B170">
            <v>188.14173405898535</v>
          </cell>
          <cell r="C170">
            <v>3.9826402857490319E-2</v>
          </cell>
          <cell r="D170">
            <v>156.36731334737621</v>
          </cell>
          <cell r="E170">
            <v>3.2541102961232533E-2</v>
          </cell>
          <cell r="F170">
            <v>152.1429020213601</v>
          </cell>
          <cell r="G170">
            <v>3.3449920445764204E-2</v>
          </cell>
          <cell r="H170">
            <v>200.50366786640643</v>
          </cell>
          <cell r="I170">
            <v>4.1335266338932961E-2</v>
          </cell>
          <cell r="J170">
            <v>207.47324008701133</v>
          </cell>
          <cell r="K170">
            <v>4.4012033901633767E-2</v>
          </cell>
          <cell r="L170">
            <v>3.4760322814885614E-2</v>
          </cell>
          <cell r="M170">
            <v>0.10274969625806296</v>
          </cell>
          <cell r="N170">
            <v>2.6767675627008061E-3</v>
          </cell>
          <cell r="O170">
            <v>4.185631044143448E-3</v>
          </cell>
        </row>
        <row r="171">
          <cell r="A171" t="str">
            <v>Fujitsu</v>
          </cell>
          <cell r="B171">
            <v>247.70108924234506</v>
          </cell>
          <cell r="C171">
            <v>5.2434104627269738E-2</v>
          </cell>
          <cell r="D171">
            <v>368.82243119629607</v>
          </cell>
          <cell r="E171">
            <v>7.6754460066139896E-2</v>
          </cell>
          <cell r="F171">
            <v>248.03227833792744</v>
          </cell>
          <cell r="G171">
            <v>5.4532021330975448E-2</v>
          </cell>
          <cell r="H171">
            <v>304.51776399944771</v>
          </cell>
          <cell r="I171">
            <v>6.2778516791225536E-2</v>
          </cell>
          <cell r="J171">
            <v>193.14734979807076</v>
          </cell>
          <cell r="K171">
            <v>4.0973032010095799E-2</v>
          </cell>
          <cell r="L171">
            <v>-0.36572715081928331</v>
          </cell>
          <cell r="M171">
            <v>-0.2202402081118835</v>
          </cell>
          <cell r="N171">
            <v>-2.1805484781129737E-2</v>
          </cell>
          <cell r="O171">
            <v>-1.146107261717394E-2</v>
          </cell>
        </row>
        <row r="172">
          <cell r="A172" t="str">
            <v>Acer</v>
          </cell>
          <cell r="B172">
            <v>124.39821360689069</v>
          </cell>
          <cell r="C172">
            <v>2.6332984516380095E-2</v>
          </cell>
          <cell r="D172">
            <v>125.26300254555986</v>
          </cell>
          <cell r="E172">
            <v>2.6068084024778018E-2</v>
          </cell>
          <cell r="F172">
            <v>131.31713474028868</v>
          </cell>
          <cell r="G172">
            <v>2.8871197090822309E-2</v>
          </cell>
          <cell r="H172">
            <v>138.23071928353588</v>
          </cell>
          <cell r="I172">
            <v>2.8497252237870689E-2</v>
          </cell>
          <cell r="J172">
            <v>124.13068180611991</v>
          </cell>
          <cell r="K172">
            <v>2.6332281568421333E-2</v>
          </cell>
          <cell r="L172">
            <v>-0.10200364687746633</v>
          </cell>
          <cell r="M172">
            <v>-2.1506080595031785E-3</v>
          </cell>
          <cell r="N172">
            <v>-2.1649706694493558E-3</v>
          </cell>
          <cell r="O172">
            <v>-7.0294795876182925E-7</v>
          </cell>
        </row>
        <row r="173">
          <cell r="A173" t="str">
            <v>Tongfang</v>
          </cell>
          <cell r="B173">
            <v>114.03509494617948</v>
          </cell>
          <cell r="C173">
            <v>2.4139288680069454E-2</v>
          </cell>
          <cell r="D173">
            <v>55.152874615338185</v>
          </cell>
          <cell r="E173">
            <v>1.1477688866333541E-2</v>
          </cell>
          <cell r="F173">
            <v>53.594543148494552</v>
          </cell>
          <cell r="G173">
            <v>1.1783219465555671E-2</v>
          </cell>
          <cell r="H173">
            <v>90.272108034887069</v>
          </cell>
          <cell r="I173">
            <v>1.8610241240500376E-2</v>
          </cell>
          <cell r="J173">
            <v>113.71757550581518</v>
          </cell>
          <cell r="K173">
            <v>2.4123312415010888E-2</v>
          </cell>
          <cell r="L173">
            <v>0.25971995094949185</v>
          </cell>
          <cell r="M173">
            <v>-2.784401069812481E-3</v>
          </cell>
          <cell r="N173">
            <v>5.5130711745105115E-3</v>
          </cell>
          <cell r="O173">
            <v>-1.5976265058566252E-5</v>
          </cell>
        </row>
        <row r="174">
          <cell r="A174" t="str">
            <v>Samsung</v>
          </cell>
          <cell r="B174">
            <v>81.606497091126911</v>
          </cell>
          <cell r="C174">
            <v>1.7274706461038982E-2</v>
          </cell>
          <cell r="D174">
            <v>106.16303073241042</v>
          </cell>
          <cell r="E174">
            <v>2.2093249796171863E-2</v>
          </cell>
          <cell r="F174">
            <v>85.314543685791833</v>
          </cell>
          <cell r="G174">
            <v>1.875713333478914E-2</v>
          </cell>
          <cell r="H174">
            <v>83.527423646720536</v>
          </cell>
          <cell r="I174">
            <v>1.7219776275327451E-2</v>
          </cell>
          <cell r="J174">
            <v>85.318640351066307</v>
          </cell>
          <cell r="K174">
            <v>1.8098945627868034E-2</v>
          </cell>
          <cell r="L174">
            <v>2.1444654056633317E-2</v>
          </cell>
          <cell r="M174">
            <v>4.5488329878859757E-2</v>
          </cell>
          <cell r="N174">
            <v>8.7916935254058262E-4</v>
          </cell>
          <cell r="O174">
            <v>8.2423916682905149E-4</v>
          </cell>
        </row>
        <row r="175">
          <cell r="A175" t="str">
            <v>Apple</v>
          </cell>
          <cell r="B175">
            <v>87.986366923923114</v>
          </cell>
          <cell r="C175">
            <v>1.8625216316867307E-2</v>
          </cell>
          <cell r="D175">
            <v>82.412167676440589</v>
          </cell>
          <cell r="E175">
            <v>1.7150533421647563E-2</v>
          </cell>
          <cell r="F175">
            <v>89.790205972628868</v>
          </cell>
          <cell r="G175">
            <v>1.9741146032376488E-2</v>
          </cell>
          <cell r="H175">
            <v>75.29504892538688</v>
          </cell>
          <cell r="I175">
            <v>1.5522613299062321E-2</v>
          </cell>
          <cell r="J175">
            <v>79.055466515695002</v>
          </cell>
          <cell r="K175">
            <v>1.6770316359541279E-2</v>
          </cell>
          <cell r="L175">
            <v>4.9942428406341666E-2</v>
          </cell>
          <cell r="M175">
            <v>-0.10150322965318204</v>
          </cell>
          <cell r="N175">
            <v>1.247703060478958E-3</v>
          </cell>
          <cell r="O175">
            <v>-1.8548999573260276E-3</v>
          </cell>
        </row>
        <row r="176">
          <cell r="A176" t="str">
            <v>Others</v>
          </cell>
          <cell r="B176">
            <v>1610.9314878717805</v>
          </cell>
          <cell r="C176">
            <v>0.34100677732503204</v>
          </cell>
          <cell r="D176">
            <v>1627.6642707083838</v>
          </cell>
          <cell r="E176">
            <v>0.33872802112916606</v>
          </cell>
          <cell r="F176">
            <v>1534.9825486306613</v>
          </cell>
          <cell r="G176">
            <v>0.33747906379571635</v>
          </cell>
          <cell r="H176">
            <v>1500.9794129997704</v>
          </cell>
          <cell r="I176">
            <v>0.30943765002313894</v>
          </cell>
          <cell r="J176">
            <v>1445.3640133790609</v>
          </cell>
          <cell r="K176">
            <v>0.30661019189926425</v>
          </cell>
          <cell r="L176">
            <v>-3.7052739790454425E-2</v>
          </cell>
          <cell r="M176">
            <v>-0.10277747734104614</v>
          </cell>
          <cell r="N176">
            <v>-2.8274581238746932E-3</v>
          </cell>
          <cell r="O176">
            <v>-3.4396585425767789E-2</v>
          </cell>
        </row>
        <row r="177">
          <cell r="A177" t="str">
            <v>Total</v>
          </cell>
          <cell r="B177">
            <v>4724.0453709115418</v>
          </cell>
          <cell r="C177">
            <v>1</v>
          </cell>
          <cell r="D177">
            <v>4805.2247501771099</v>
          </cell>
          <cell r="E177">
            <v>1</v>
          </cell>
          <cell r="F177">
            <v>4548.3785908562932</v>
          </cell>
          <cell r="G177">
            <v>1</v>
          </cell>
          <cell r="H177">
            <v>4850.6683426775344</v>
          </cell>
          <cell r="I177">
            <v>1</v>
          </cell>
          <cell r="J177">
            <v>4714.0116394236838</v>
          </cell>
          <cell r="K177">
            <v>1</v>
          </cell>
          <cell r="L177">
            <v>-2.8172757566520601E-2</v>
          </cell>
          <cell r="M177">
            <v>-2.1239701781107234E-3</v>
          </cell>
          <cell r="N177">
            <v>0</v>
          </cell>
          <cell r="O177">
            <v>0</v>
          </cell>
        </row>
        <row r="180">
          <cell r="A180" t="str">
            <v>IDC PC Tracker</v>
          </cell>
          <cell r="M180" t="str">
            <v>( Top )</v>
          </cell>
          <cell r="N180" t="str">
            <v xml:space="preserve"> ( Contents Page )</v>
          </cell>
        </row>
        <row r="181">
          <cell r="A181" t="str">
            <v>Asia Pacific</v>
          </cell>
        </row>
        <row r="183">
          <cell r="A183" t="str">
            <v>Table II-7: Total Desktop Unit Shipments by Vendor - Quarterly Comparison</v>
          </cell>
        </row>
        <row r="184">
          <cell r="A184" t="str">
            <v>Units</v>
          </cell>
        </row>
        <row r="186">
          <cell r="B186" t="str">
            <v>4Q 2004</v>
          </cell>
          <cell r="C186" t="str">
            <v>% Share</v>
          </cell>
          <cell r="D186" t="str">
            <v>1Q 2005</v>
          </cell>
          <cell r="E186" t="str">
            <v>% Share</v>
          </cell>
          <cell r="F186" t="str">
            <v>2Q 2005</v>
          </cell>
          <cell r="G186" t="str">
            <v>% Share</v>
          </cell>
          <cell r="H186" t="str">
            <v>3Q 2005</v>
          </cell>
          <cell r="I186" t="str">
            <v>% Share</v>
          </cell>
          <cell r="J186" t="str">
            <v>4Q 2005</v>
          </cell>
          <cell r="K186" t="str">
            <v>% Share</v>
          </cell>
          <cell r="L186" t="str">
            <v>Sequential Growth</v>
          </cell>
          <cell r="M186" t="str">
            <v xml:space="preserve">Year-on-Year Growth </v>
          </cell>
          <cell r="N186" t="str">
            <v>Change in Market Share (Seq)</v>
          </cell>
          <cell r="O186" t="str">
            <v>Change in Market Share (YoY)</v>
          </cell>
        </row>
        <row r="187">
          <cell r="A187" t="str">
            <v>Lenovo</v>
          </cell>
          <cell r="B187">
            <v>1548851</v>
          </cell>
          <cell r="C187">
            <v>0.17102933254148181</v>
          </cell>
          <cell r="D187">
            <v>1191814</v>
          </cell>
          <cell r="E187">
            <v>0.13337623335749865</v>
          </cell>
          <cell r="F187">
            <v>1480135</v>
          </cell>
          <cell r="G187">
            <v>0.16194814546990435</v>
          </cell>
          <cell r="H187">
            <v>1762830</v>
          </cell>
          <cell r="I187">
            <v>0.17807381782036358</v>
          </cell>
          <cell r="J187">
            <v>1958247</v>
          </cell>
          <cell r="K187">
            <v>0.19254054395150483</v>
          </cell>
          <cell r="L187">
            <v>0.11085413794863941</v>
          </cell>
          <cell r="M187">
            <v>0.26432239124357348</v>
          </cell>
          <cell r="N187">
            <v>1.446672613114125E-2</v>
          </cell>
          <cell r="O187">
            <v>2.1511211410023018E-2</v>
          </cell>
        </row>
        <row r="188">
          <cell r="A188" t="str">
            <v>Dell</v>
          </cell>
          <cell r="B188">
            <v>730001</v>
          </cell>
          <cell r="C188">
            <v>8.0609163686251456E-2</v>
          </cell>
          <cell r="D188">
            <v>792200</v>
          </cell>
          <cell r="E188">
            <v>8.865532043239166E-2</v>
          </cell>
          <cell r="F188">
            <v>888501</v>
          </cell>
          <cell r="G188">
            <v>9.7214841347684836E-2</v>
          </cell>
          <cell r="H188">
            <v>825152</v>
          </cell>
          <cell r="I188">
            <v>8.3353452642687412E-2</v>
          </cell>
          <cell r="J188">
            <v>988499.58399999863</v>
          </cell>
          <cell r="K188">
            <v>9.7192155841012901E-2</v>
          </cell>
          <cell r="L188">
            <v>0.19796059877452721</v>
          </cell>
          <cell r="M188">
            <v>0.35410716423675948</v>
          </cell>
          <cell r="N188">
            <v>1.3838703198325489E-2</v>
          </cell>
          <cell r="O188">
            <v>1.6582992154761445E-2</v>
          </cell>
        </row>
        <row r="189">
          <cell r="A189" t="str">
            <v>Hewlett-Packard</v>
          </cell>
          <cell r="B189">
            <v>777072.00000000081</v>
          </cell>
          <cell r="C189">
            <v>8.5806901694659127E-2</v>
          </cell>
          <cell r="D189">
            <v>869021</v>
          </cell>
          <cell r="E189">
            <v>9.7252379724157331E-2</v>
          </cell>
          <cell r="F189">
            <v>918463.7684910649</v>
          </cell>
          <cell r="G189">
            <v>0.1004932009502022</v>
          </cell>
          <cell r="H189">
            <v>1012858</v>
          </cell>
          <cell r="I189">
            <v>0.10231473878360241</v>
          </cell>
          <cell r="J189">
            <v>925438</v>
          </cell>
          <cell r="K189">
            <v>9.0991757379632249E-2</v>
          </cell>
          <cell r="L189">
            <v>-8.6310223150727894E-2</v>
          </cell>
          <cell r="M189">
            <v>0.19092954063458611</v>
          </cell>
          <cell r="N189">
            <v>-1.1322981403970159E-2</v>
          </cell>
          <cell r="O189">
            <v>5.184855684973122E-3</v>
          </cell>
        </row>
        <row r="190">
          <cell r="A190" t="str">
            <v>Founder</v>
          </cell>
          <cell r="B190">
            <v>500531</v>
          </cell>
          <cell r="C190">
            <v>5.5270315121545219E-2</v>
          </cell>
          <cell r="D190">
            <v>434852</v>
          </cell>
          <cell r="E190">
            <v>4.8664407221240061E-2</v>
          </cell>
          <cell r="F190">
            <v>487080</v>
          </cell>
          <cell r="G190">
            <v>5.3293586527905237E-2</v>
          </cell>
          <cell r="H190">
            <v>608710.8541153121</v>
          </cell>
          <cell r="I190">
            <v>6.1489460549802311E-2</v>
          </cell>
          <cell r="J190">
            <v>651801</v>
          </cell>
          <cell r="K190">
            <v>6.4086971198288462E-2</v>
          </cell>
          <cell r="L190">
            <v>7.0789186020535633E-2</v>
          </cell>
          <cell r="M190">
            <v>0.30221904337593486</v>
          </cell>
          <cell r="N190">
            <v>2.597510648486151E-3</v>
          </cell>
          <cell r="O190">
            <v>8.8166560767432428E-3</v>
          </cell>
        </row>
        <row r="191">
          <cell r="A191" t="str">
            <v>Tongfang</v>
          </cell>
          <cell r="B191">
            <v>358423</v>
          </cell>
          <cell r="C191">
            <v>3.9578272188554954E-2</v>
          </cell>
          <cell r="D191">
            <v>237700</v>
          </cell>
          <cell r="E191">
            <v>2.6601072540746652E-2</v>
          </cell>
          <cell r="F191">
            <v>218760</v>
          </cell>
          <cell r="G191">
            <v>2.3935503385161677E-2</v>
          </cell>
          <cell r="H191">
            <v>336000</v>
          </cell>
          <cell r="I191">
            <v>3.3941334551625603E-2</v>
          </cell>
          <cell r="J191">
            <v>358000</v>
          </cell>
          <cell r="K191">
            <v>3.5199601855454767E-2</v>
          </cell>
          <cell r="L191">
            <v>6.5476190476190466E-2</v>
          </cell>
          <cell r="M191">
            <v>-1.180169799371189E-3</v>
          </cell>
          <cell r="N191">
            <v>1.2582673038291636E-3</v>
          </cell>
          <cell r="O191">
            <v>-4.3786703331001875E-3</v>
          </cell>
        </row>
        <row r="192">
          <cell r="A192" t="str">
            <v>NEC</v>
          </cell>
          <cell r="B192">
            <v>306386</v>
          </cell>
          <cell r="C192">
            <v>3.3832171771238449E-2</v>
          </cell>
          <cell r="D192">
            <v>426781</v>
          </cell>
          <cell r="E192">
            <v>4.7761179385832547E-2</v>
          </cell>
          <cell r="F192">
            <v>330281</v>
          </cell>
          <cell r="G192">
            <v>3.6137511398585592E-2</v>
          </cell>
          <cell r="H192">
            <v>397619</v>
          </cell>
          <cell r="I192">
            <v>4.0165831854413157E-2</v>
          </cell>
          <cell r="J192">
            <v>327897</v>
          </cell>
          <cell r="K192">
            <v>3.2239787289380033E-2</v>
          </cell>
          <cell r="L192">
            <v>-0.17534876351482198</v>
          </cell>
          <cell r="M192">
            <v>7.0208821551898559E-2</v>
          </cell>
          <cell r="N192">
            <v>-7.9260445650331246E-3</v>
          </cell>
          <cell r="O192">
            <v>-1.5923844818584165E-3</v>
          </cell>
        </row>
        <row r="193">
          <cell r="A193" t="str">
            <v>Acer</v>
          </cell>
          <cell r="B193">
            <v>256410.00000000064</v>
          </cell>
          <cell r="C193">
            <v>2.831365390018889E-2</v>
          </cell>
          <cell r="D193">
            <v>247548.92727634992</v>
          </cell>
          <cell r="E193">
            <v>2.7703268707876323E-2</v>
          </cell>
          <cell r="F193">
            <v>271776</v>
          </cell>
          <cell r="G193">
            <v>2.973621945513668E-2</v>
          </cell>
          <cell r="H193">
            <v>327984</v>
          </cell>
          <cell r="I193">
            <v>3.3131591284465398E-2</v>
          </cell>
          <cell r="J193">
            <v>309873</v>
          </cell>
          <cell r="K193">
            <v>3.046761515574116E-2</v>
          </cell>
          <cell r="L193">
            <v>-5.5219157032050381E-2</v>
          </cell>
          <cell r="M193">
            <v>0.20850590850590556</v>
          </cell>
          <cell r="N193">
            <v>-2.6639761287242381E-3</v>
          </cell>
          <cell r="O193">
            <v>2.1539612555522697E-3</v>
          </cell>
        </row>
        <row r="194">
          <cell r="A194" t="str">
            <v>Fujitsu</v>
          </cell>
          <cell r="B194">
            <v>246030</v>
          </cell>
          <cell r="C194">
            <v>2.7167459416806889E-2</v>
          </cell>
          <cell r="D194">
            <v>344118</v>
          </cell>
          <cell r="E194">
            <v>3.8510340263258967E-2</v>
          </cell>
          <cell r="F194">
            <v>267208</v>
          </cell>
          <cell r="G194">
            <v>2.9236414282968921E-2</v>
          </cell>
          <cell r="H194">
            <v>307853</v>
          </cell>
          <cell r="I194">
            <v>3.1098040671790467E-2</v>
          </cell>
          <cell r="J194">
            <v>241662</v>
          </cell>
          <cell r="K194">
            <v>2.3760911127354498E-2</v>
          </cell>
          <cell r="L194">
            <v>-0.21500846183080891</v>
          </cell>
          <cell r="M194">
            <v>-1.7753932447262533E-2</v>
          </cell>
          <cell r="N194">
            <v>-7.3371295444359698E-3</v>
          </cell>
          <cell r="O194">
            <v>-3.4065482894523914E-3</v>
          </cell>
        </row>
        <row r="195">
          <cell r="A195" t="str">
            <v>Samsung</v>
          </cell>
          <cell r="B195">
            <v>190266</v>
          </cell>
          <cell r="C195">
            <v>2.1009811134407103E-2</v>
          </cell>
          <cell r="D195">
            <v>244890</v>
          </cell>
          <cell r="E195">
            <v>2.7405707423237054E-2</v>
          </cell>
          <cell r="F195">
            <v>207079</v>
          </cell>
          <cell r="G195">
            <v>2.2657433285316761E-2</v>
          </cell>
          <cell r="H195">
            <v>234394</v>
          </cell>
          <cell r="I195">
            <v>2.3677515389564679E-2</v>
          </cell>
          <cell r="J195">
            <v>201980</v>
          </cell>
          <cell r="K195">
            <v>1.9859261404370821E-2</v>
          </cell>
          <cell r="L195">
            <v>-0.13828852274375625</v>
          </cell>
          <cell r="M195">
            <v>6.1566438564956361E-2</v>
          </cell>
          <cell r="N195">
            <v>-3.8182539851938577E-3</v>
          </cell>
          <cell r="O195">
            <v>-1.1505497300362821E-3</v>
          </cell>
        </row>
        <row r="196">
          <cell r="A196" t="str">
            <v>HCL</v>
          </cell>
          <cell r="B196">
            <v>146125</v>
          </cell>
          <cell r="C196">
            <v>1.6135613572657428E-2</v>
          </cell>
          <cell r="D196">
            <v>135124</v>
          </cell>
          <cell r="E196">
            <v>1.5121764097584563E-2</v>
          </cell>
          <cell r="F196">
            <v>130600</v>
          </cell>
          <cell r="G196">
            <v>1.4289526156985349E-2</v>
          </cell>
          <cell r="H196">
            <v>148700</v>
          </cell>
          <cell r="I196">
            <v>1.5021060856627166E-2</v>
          </cell>
          <cell r="J196">
            <v>160000</v>
          </cell>
          <cell r="K196">
            <v>1.5731665633722799E-2</v>
          </cell>
          <cell r="L196">
            <v>7.5991930060524515E-2</v>
          </cell>
          <cell r="M196">
            <v>9.4952951240376393E-2</v>
          </cell>
          <cell r="N196">
            <v>7.1060477709563273E-4</v>
          </cell>
          <cell r="O196">
            <v>-4.0394793893462969E-4</v>
          </cell>
        </row>
        <row r="197">
          <cell r="A197" t="str">
            <v>Others</v>
          </cell>
          <cell r="B197">
            <v>3995959.7537910677</v>
          </cell>
          <cell r="C197">
            <v>0.4412473049722086</v>
          </cell>
          <cell r="D197">
            <v>4011681.0000000382</v>
          </cell>
          <cell r="E197">
            <v>0.44894832684617619</v>
          </cell>
          <cell r="F197">
            <v>3939677.5133333132</v>
          </cell>
          <cell r="G197">
            <v>0.43105761774014834</v>
          </cell>
          <cell r="H197">
            <v>3937333.1085927757</v>
          </cell>
          <cell r="I197">
            <v>0.39773315559505784</v>
          </cell>
          <cell r="J197">
            <v>4047172.0000000522</v>
          </cell>
          <cell r="K197">
            <v>0.39792972916353747</v>
          </cell>
          <cell r="L197">
            <v>2.7896773876603387E-2</v>
          </cell>
          <cell r="M197">
            <v>1.2816006507672562E-2</v>
          </cell>
          <cell r="N197">
            <v>1.9657356847962992E-4</v>
          </cell>
          <cell r="O197">
            <v>-4.3317575808671127E-2</v>
          </cell>
        </row>
        <row r="198">
          <cell r="A198" t="str">
            <v>Total</v>
          </cell>
          <cell r="B198">
            <v>9056054.7537910696</v>
          </cell>
          <cell r="C198">
            <v>1</v>
          </cell>
          <cell r="D198">
            <v>8935729.9272763878</v>
          </cell>
          <cell r="E198">
            <v>1</v>
          </cell>
          <cell r="F198">
            <v>9139561.2818243783</v>
          </cell>
          <cell r="G198">
            <v>1</v>
          </cell>
          <cell r="H198">
            <v>9899433.9627080876</v>
          </cell>
          <cell r="I198">
            <v>1</v>
          </cell>
          <cell r="J198">
            <v>10170569.584000051</v>
          </cell>
          <cell r="K198">
            <v>1</v>
          </cell>
          <cell r="L198">
            <v>2.7389002473611201E-2</v>
          </cell>
          <cell r="M198">
            <v>0.12306847302821566</v>
          </cell>
          <cell r="N198">
            <v>0</v>
          </cell>
          <cell r="O198">
            <v>0</v>
          </cell>
        </row>
        <row r="202">
          <cell r="A202" t="str">
            <v>Table II-8: Total Desktop Value of Shipments by Vendor - Quarterly Comparison</v>
          </cell>
        </row>
        <row r="203">
          <cell r="A203" t="str">
            <v>End-user Revenue (US$M)</v>
          </cell>
        </row>
        <row r="205">
          <cell r="B205" t="str">
            <v>4Q 2004</v>
          </cell>
          <cell r="C205" t="str">
            <v>% Share</v>
          </cell>
          <cell r="D205" t="str">
            <v>1Q 2005</v>
          </cell>
          <cell r="E205" t="str">
            <v>% Share</v>
          </cell>
          <cell r="F205" t="str">
            <v>2Q 2005</v>
          </cell>
          <cell r="G205" t="str">
            <v>% Share</v>
          </cell>
          <cell r="H205" t="str">
            <v>3Q 2005</v>
          </cell>
          <cell r="I205" t="str">
            <v>% Share</v>
          </cell>
          <cell r="J205" t="str">
            <v>4Q 2005</v>
          </cell>
          <cell r="K205" t="str">
            <v>% Share</v>
          </cell>
          <cell r="L205" t="str">
            <v>Sequential Growth</v>
          </cell>
          <cell r="M205" t="str">
            <v xml:space="preserve">Year-on-Year Growth </v>
          </cell>
          <cell r="N205" t="str">
            <v>Change in Market Share (Seq)</v>
          </cell>
          <cell r="O205" t="str">
            <v>Change in Market Share (YoY)</v>
          </cell>
        </row>
        <row r="206">
          <cell r="A206" t="str">
            <v>Lenovo</v>
          </cell>
          <cell r="B206">
            <v>1036.0731532482912</v>
          </cell>
          <cell r="C206">
            <v>0.14275210203933103</v>
          </cell>
          <cell r="D206">
            <v>797.12285310794209</v>
          </cell>
          <cell r="E206">
            <v>0.10633723674042511</v>
          </cell>
          <cell r="F206">
            <v>930.08241317621332</v>
          </cell>
          <cell r="G206">
            <v>0.13086076305263467</v>
          </cell>
          <cell r="H206">
            <v>1044.7645552914539</v>
          </cell>
          <cell r="I206">
            <v>0.14004289526298505</v>
          </cell>
          <cell r="J206">
            <v>1124.3692340796431</v>
          </cell>
          <cell r="K206">
            <v>0.15561921736270778</v>
          </cell>
          <cell r="L206">
            <v>7.6193893049886441E-2</v>
          </cell>
          <cell r="M206">
            <v>8.5221859628855867E-2</v>
          </cell>
          <cell r="N206">
            <v>1.5576322099722734E-2</v>
          </cell>
          <cell r="O206">
            <v>1.2867115323376754E-2</v>
          </cell>
        </row>
        <row r="207">
          <cell r="A207" t="str">
            <v>Dell</v>
          </cell>
          <cell r="B207">
            <v>713.32866612444184</v>
          </cell>
          <cell r="C207">
            <v>9.8283761349207771E-2</v>
          </cell>
          <cell r="D207">
            <v>806.12798837662297</v>
          </cell>
          <cell r="E207">
            <v>0.10753853362610805</v>
          </cell>
          <cell r="F207">
            <v>846.37623853770538</v>
          </cell>
          <cell r="G207">
            <v>0.11908346920186175</v>
          </cell>
          <cell r="H207">
            <v>750.5774056861743</v>
          </cell>
          <cell r="I207">
            <v>0.10060930233410241</v>
          </cell>
          <cell r="J207">
            <v>842.99053110008879</v>
          </cell>
          <cell r="K207">
            <v>0.11667477436925036</v>
          </cell>
          <cell r="L207">
            <v>0.12312271154689358</v>
          </cell>
          <cell r="M207">
            <v>0.18177015888076919</v>
          </cell>
          <cell r="N207">
            <v>1.6065472035147951E-2</v>
          </cell>
          <cell r="O207">
            <v>1.839101302004259E-2</v>
          </cell>
        </row>
        <row r="208">
          <cell r="A208" t="str">
            <v>Hewlett-Packard</v>
          </cell>
          <cell r="B208">
            <v>747.3391837111817</v>
          </cell>
          <cell r="C208">
            <v>0.10296979424344034</v>
          </cell>
          <cell r="D208">
            <v>836.04939865391475</v>
          </cell>
          <cell r="E208">
            <v>0.11153008910072308</v>
          </cell>
          <cell r="F208">
            <v>836.81795545925445</v>
          </cell>
          <cell r="G208">
            <v>0.117738637604791</v>
          </cell>
          <cell r="H208">
            <v>895.76724057932438</v>
          </cell>
          <cell r="I208">
            <v>0.12007091666453817</v>
          </cell>
          <cell r="J208">
            <v>811.62988275765451</v>
          </cell>
          <cell r="K208">
            <v>0.11233427891356357</v>
          </cell>
          <cell r="L208">
            <v>-9.3927701315863366E-2</v>
          </cell>
          <cell r="M208">
            <v>8.6026131705304376E-2</v>
          </cell>
          <cell r="N208">
            <v>-7.7366377509746065E-3</v>
          </cell>
          <cell r="O208">
            <v>9.3644846701232271E-3</v>
          </cell>
        </row>
        <row r="209">
          <cell r="A209" t="str">
            <v>NEC</v>
          </cell>
          <cell r="B209">
            <v>498.26455567189794</v>
          </cell>
          <cell r="C209">
            <v>6.8651824893691718E-2</v>
          </cell>
          <cell r="D209">
            <v>672.07771319296774</v>
          </cell>
          <cell r="E209">
            <v>8.9656050654072103E-2</v>
          </cell>
          <cell r="F209">
            <v>488.82180503007214</v>
          </cell>
          <cell r="G209">
            <v>6.8776264873725929E-2</v>
          </cell>
          <cell r="H209">
            <v>611.78724886995485</v>
          </cell>
          <cell r="I209">
            <v>8.2005517111770718E-2</v>
          </cell>
          <cell r="J209">
            <v>456.78518640780197</v>
          </cell>
          <cell r="K209">
            <v>6.322171672533114E-2</v>
          </cell>
          <cell r="L209">
            <v>-0.25335941987751531</v>
          </cell>
          <cell r="M209">
            <v>-8.3247681963173226E-2</v>
          </cell>
          <cell r="N209">
            <v>-1.8783800386439578E-2</v>
          </cell>
          <cell r="O209">
            <v>-5.4301081683605784E-3</v>
          </cell>
        </row>
        <row r="210">
          <cell r="A210" t="str">
            <v>Fujitsu</v>
          </cell>
          <cell r="B210">
            <v>405.75480277564429</v>
          </cell>
          <cell r="C210">
            <v>5.5905657652820712E-2</v>
          </cell>
          <cell r="D210">
            <v>528.16785178659086</v>
          </cell>
          <cell r="E210">
            <v>7.0458285915567714E-2</v>
          </cell>
          <cell r="F210">
            <v>405.35273536458811</v>
          </cell>
          <cell r="G210">
            <v>5.7032331225504884E-2</v>
          </cell>
          <cell r="H210">
            <v>444.48299410410482</v>
          </cell>
          <cell r="I210">
            <v>5.9579629758911977E-2</v>
          </cell>
          <cell r="J210">
            <v>331.53785807830354</v>
          </cell>
          <cell r="K210">
            <v>4.5886760715652522E-2</v>
          </cell>
          <cell r="L210">
            <v>-0.2541045158621924</v>
          </cell>
          <cell r="M210">
            <v>-0.18291082247122004</v>
          </cell>
          <cell r="N210">
            <v>-1.3692869043259455E-2</v>
          </cell>
          <cell r="O210">
            <v>-1.001889693716819E-2</v>
          </cell>
        </row>
        <row r="211">
          <cell r="A211" t="str">
            <v>Founder</v>
          </cell>
          <cell r="B211">
            <v>269.73965545204419</v>
          </cell>
          <cell r="C211">
            <v>3.7165235580538594E-2</v>
          </cell>
          <cell r="D211">
            <v>231.16351951403283</v>
          </cell>
          <cell r="E211">
            <v>3.0837517459789753E-2</v>
          </cell>
          <cell r="F211">
            <v>248.94289707355333</v>
          </cell>
          <cell r="G211">
            <v>3.5025775142150412E-2</v>
          </cell>
          <cell r="H211">
            <v>295.54976638933221</v>
          </cell>
          <cell r="I211">
            <v>3.9616241544406759E-2</v>
          </cell>
          <cell r="J211">
            <v>316.47549953898834</v>
          </cell>
          <cell r="K211">
            <v>4.3802043012180839E-2</v>
          </cell>
          <cell r="L211">
            <v>7.0802739603895937E-2</v>
          </cell>
          <cell r="M211">
            <v>0.17326278558716823</v>
          </cell>
          <cell r="N211">
            <v>4.1858014677740793E-3</v>
          </cell>
          <cell r="O211">
            <v>6.6368074316422443E-3</v>
          </cell>
        </row>
        <row r="212">
          <cell r="A212" t="str">
            <v>Acer</v>
          </cell>
          <cell r="B212">
            <v>189.10763701505982</v>
          </cell>
          <cell r="C212">
            <v>2.6055604868202988E-2</v>
          </cell>
          <cell r="D212">
            <v>189.18507353947882</v>
          </cell>
          <cell r="E212">
            <v>2.5237537569379034E-2</v>
          </cell>
          <cell r="F212">
            <v>203.47675868648565</v>
          </cell>
          <cell r="G212">
            <v>2.8628779050083542E-2</v>
          </cell>
          <cell r="H212">
            <v>222.37296788915924</v>
          </cell>
          <cell r="I212">
            <v>2.9807437564469411E-2</v>
          </cell>
          <cell r="J212">
            <v>211.49214288741263</v>
          </cell>
          <cell r="K212">
            <v>2.9271738106069371E-2</v>
          </cell>
          <cell r="L212">
            <v>-4.8930520220290985E-2</v>
          </cell>
          <cell r="M212">
            <v>0.11836912684055267</v>
          </cell>
          <cell r="N212">
            <v>-5.3569945840004074E-4</v>
          </cell>
          <cell r="O212">
            <v>3.2161332378663823E-3</v>
          </cell>
        </row>
        <row r="213">
          <cell r="A213" t="str">
            <v>Samsung</v>
          </cell>
          <cell r="B213">
            <v>166.70969535449493</v>
          </cell>
          <cell r="C213">
            <v>2.2969574462554876E-2</v>
          </cell>
          <cell r="D213">
            <v>226.4238122300014</v>
          </cell>
          <cell r="E213">
            <v>3.0205234275864884E-2</v>
          </cell>
          <cell r="F213">
            <v>188.43456529420357</v>
          </cell>
          <cell r="G213">
            <v>2.6512372076450772E-2</v>
          </cell>
          <cell r="H213">
            <v>202.6320929986905</v>
          </cell>
          <cell r="I213">
            <v>2.7161320541563342E-2</v>
          </cell>
          <cell r="J213">
            <v>189.93561759459328</v>
          </cell>
          <cell r="K213">
            <v>2.628819009225886E-2</v>
          </cell>
          <cell r="L213">
            <v>-6.265777161063657E-2</v>
          </cell>
          <cell r="M213">
            <v>0.13931956501216258</v>
          </cell>
          <cell r="N213">
            <v>-8.7313044930448225E-4</v>
          </cell>
          <cell r="O213">
            <v>3.3186156297039839E-3</v>
          </cell>
        </row>
        <row r="214">
          <cell r="A214" t="str">
            <v>Tongfang</v>
          </cell>
          <cell r="B214">
            <v>172.25318816672296</v>
          </cell>
          <cell r="C214">
            <v>2.3733367298132607E-2</v>
          </cell>
          <cell r="D214">
            <v>117.25920720448924</v>
          </cell>
          <cell r="E214">
            <v>1.5642532425061268E-2</v>
          </cell>
          <cell r="F214">
            <v>102.69805307427744</v>
          </cell>
          <cell r="G214">
            <v>1.444941372821522E-2</v>
          </cell>
          <cell r="H214">
            <v>151.96414564528942</v>
          </cell>
          <cell r="I214">
            <v>2.0369660154096109E-2</v>
          </cell>
          <cell r="J214">
            <v>159.10393386644256</v>
          </cell>
          <cell r="K214">
            <v>2.2020906404372494E-2</v>
          </cell>
          <cell r="L214">
            <v>4.6983373550617991E-2</v>
          </cell>
          <cell r="M214">
            <v>-7.6336783314299606E-2</v>
          </cell>
          <cell r="N214">
            <v>1.651246250276385E-3</v>
          </cell>
          <cell r="O214">
            <v>-1.7124608937601135E-3</v>
          </cell>
        </row>
        <row r="215">
          <cell r="A215" t="str">
            <v>Apple</v>
          </cell>
          <cell r="B215">
            <v>153.39648955001471</v>
          </cell>
          <cell r="C215">
            <v>2.1135256000085912E-2</v>
          </cell>
          <cell r="D215">
            <v>147.88650528755639</v>
          </cell>
          <cell r="E215">
            <v>1.9728254261137716E-2</v>
          </cell>
          <cell r="F215">
            <v>152.24429644759974</v>
          </cell>
          <cell r="G215">
            <v>2.1420472553080997E-2</v>
          </cell>
          <cell r="H215">
            <v>127.98641373776275</v>
          </cell>
          <cell r="I215">
            <v>1.7155624052696258E-2</v>
          </cell>
          <cell r="J215">
            <v>140.47385931107343</v>
          </cell>
          <cell r="K215">
            <v>1.9442396130486719E-2</v>
          </cell>
          <cell r="L215">
            <v>9.7568524725575756E-2</v>
          </cell>
          <cell r="M215">
            <v>-8.4243324451879764E-2</v>
          </cell>
          <cell r="N215">
            <v>2.286772077790461E-3</v>
          </cell>
          <cell r="O215">
            <v>-1.6928598695991927E-3</v>
          </cell>
        </row>
        <row r="216">
          <cell r="A216" t="str">
            <v>Others</v>
          </cell>
          <cell r="B216">
            <v>2905.8816381837123</v>
          </cell>
          <cell r="C216">
            <v>0.40037782161199331</v>
          </cell>
          <cell r="D216">
            <v>2944.7140627518429</v>
          </cell>
          <cell r="E216">
            <v>0.39282872797187135</v>
          </cell>
          <cell r="F216">
            <v>2704.1723478854401</v>
          </cell>
          <cell r="G216">
            <v>0.38047172149150088</v>
          </cell>
          <cell r="H216">
            <v>2712.433332964828</v>
          </cell>
          <cell r="I216">
            <v>0.36358145501045985</v>
          </cell>
          <cell r="J216">
            <v>2640.3372705495531</v>
          </cell>
          <cell r="K216">
            <v>0.36543797816812629</v>
          </cell>
          <cell r="L216">
            <v>-2.6579846788886918E-2</v>
          </cell>
          <cell r="M216">
            <v>-9.138168745239561E-2</v>
          </cell>
          <cell r="N216">
            <v>1.8565231576664343E-3</v>
          </cell>
          <cell r="O216">
            <v>-3.4939843443867025E-2</v>
          </cell>
        </row>
        <row r="217">
          <cell r="A217" t="str">
            <v>Total</v>
          </cell>
          <cell r="B217">
            <v>7257.8486652535066</v>
          </cell>
          <cell r="C217">
            <v>1</v>
          </cell>
          <cell r="D217">
            <v>7496.1779856454395</v>
          </cell>
          <cell r="E217">
            <v>1</v>
          </cell>
          <cell r="F217">
            <v>7107.4200660293927</v>
          </cell>
          <cell r="G217">
            <v>1</v>
          </cell>
          <cell r="H217">
            <v>7460.3181641560741</v>
          </cell>
          <cell r="I217">
            <v>1</v>
          </cell>
          <cell r="J217">
            <v>7225.1310161715555</v>
          </cell>
          <cell r="K217">
            <v>1</v>
          </cell>
          <cell r="L217">
            <v>-3.1525082819456873E-2</v>
          </cell>
          <cell r="M217">
            <v>-4.5078990470805991E-3</v>
          </cell>
          <cell r="N217">
            <v>0</v>
          </cell>
          <cell r="O217">
            <v>0</v>
          </cell>
        </row>
        <row r="220">
          <cell r="A220" t="str">
            <v>IDC PC Tracker</v>
          </cell>
          <cell r="M220" t="str">
            <v>( Top )</v>
          </cell>
          <cell r="N220" t="str">
            <v xml:space="preserve"> ( Contents Page )</v>
          </cell>
        </row>
        <row r="221">
          <cell r="A221" t="str">
            <v>Asia Pacific</v>
          </cell>
        </row>
        <row r="223">
          <cell r="A223" t="str">
            <v>Table II-9: Consumer Notebook Unit Shipments by Vendor - Quarterly Comparison</v>
          </cell>
        </row>
        <row r="224">
          <cell r="A224" t="str">
            <v>Units</v>
          </cell>
        </row>
        <row r="226">
          <cell r="B226" t="str">
            <v>4Q 2004</v>
          </cell>
          <cell r="C226" t="str">
            <v>% Share</v>
          </cell>
          <cell r="D226" t="str">
            <v>1Q 2005</v>
          </cell>
          <cell r="E226" t="str">
            <v>% Share</v>
          </cell>
          <cell r="F226" t="str">
            <v>2Q 2005</v>
          </cell>
          <cell r="G226" t="str">
            <v>% Share</v>
          </cell>
          <cell r="H226" t="str">
            <v>3Q 2005</v>
          </cell>
          <cell r="I226" t="str">
            <v>% Share</v>
          </cell>
          <cell r="J226" t="str">
            <v>4Q 2005</v>
          </cell>
          <cell r="K226" t="str">
            <v>% Share</v>
          </cell>
          <cell r="L226" t="str">
            <v>Sequential Growth</v>
          </cell>
          <cell r="M226" t="str">
            <v xml:space="preserve">Year-on-Year Growth </v>
          </cell>
          <cell r="N226" t="str">
            <v>Change in Market Share (Seq)</v>
          </cell>
          <cell r="O226" t="str">
            <v>Change in Market Share (YoY)</v>
          </cell>
        </row>
        <row r="227">
          <cell r="A227" t="str">
            <v>Toshiba</v>
          </cell>
          <cell r="B227">
            <v>183120.98732940602</v>
          </cell>
          <cell r="C227">
            <v>0.15006246923821212</v>
          </cell>
          <cell r="D227">
            <v>195391.02004112853</v>
          </cell>
          <cell r="E227">
            <v>0.132857011588603</v>
          </cell>
          <cell r="F227">
            <v>210260.01595479401</v>
          </cell>
          <cell r="G227">
            <v>0.13469328219377705</v>
          </cell>
          <cell r="H227">
            <v>232564.75139361533</v>
          </cell>
          <cell r="I227">
            <v>0.13050687994667845</v>
          </cell>
          <cell r="J227">
            <v>225070.37859291784</v>
          </cell>
          <cell r="K227">
            <v>0.12401453103201138</v>
          </cell>
          <cell r="L227">
            <v>-3.222488685748115E-2</v>
          </cell>
          <cell r="M227">
            <v>0.2290801937849507</v>
          </cell>
          <cell r="N227">
            <v>-6.4923489146670732E-3</v>
          </cell>
          <cell r="O227">
            <v>-2.6047938206200744E-2</v>
          </cell>
        </row>
        <row r="228">
          <cell r="A228" t="str">
            <v>NEC</v>
          </cell>
          <cell r="B228">
            <v>131381.68944670935</v>
          </cell>
          <cell r="C228">
            <v>0.10766357815445877</v>
          </cell>
          <cell r="D228">
            <v>198896.38539603961</v>
          </cell>
          <cell r="E228">
            <v>0.13524050068386276</v>
          </cell>
          <cell r="F228">
            <v>173024.35176632678</v>
          </cell>
          <cell r="G228">
            <v>0.11083998892051748</v>
          </cell>
          <cell r="H228">
            <v>166360.27617116939</v>
          </cell>
          <cell r="I228">
            <v>9.3355336352846457E-2</v>
          </cell>
          <cell r="J228">
            <v>182983.32074901546</v>
          </cell>
          <cell r="K228">
            <v>0.10082442145980076</v>
          </cell>
          <cell r="L228">
            <v>9.992195829695838E-2</v>
          </cell>
          <cell r="M228">
            <v>0.39276120987343988</v>
          </cell>
          <cell r="N228">
            <v>7.4690851069543068E-3</v>
          </cell>
          <cell r="O228">
            <v>-6.8391566946580107E-3</v>
          </cell>
        </row>
        <row r="229">
          <cell r="A229" t="str">
            <v>Fujitsu</v>
          </cell>
          <cell r="B229">
            <v>141152.18367282796</v>
          </cell>
          <cell r="C229">
            <v>0.11567022179826797</v>
          </cell>
          <cell r="D229">
            <v>192870.59854368932</v>
          </cell>
          <cell r="E229">
            <v>0.13114323954307625</v>
          </cell>
          <cell r="F229">
            <v>164654.61117205021</v>
          </cell>
          <cell r="G229">
            <v>0.10547830459535322</v>
          </cell>
          <cell r="H229">
            <v>159963.28158060054</v>
          </cell>
          <cell r="I229">
            <v>8.9765575651587229E-2</v>
          </cell>
          <cell r="J229">
            <v>178659.89746560898</v>
          </cell>
          <cell r="K229">
            <v>9.8442200777112465E-2</v>
          </cell>
          <cell r="L229">
            <v>0.11688067224094678</v>
          </cell>
          <cell r="M229">
            <v>0.26572535271376974</v>
          </cell>
          <cell r="N229">
            <v>8.6766251255252363E-3</v>
          </cell>
          <cell r="O229">
            <v>-1.7228021021155504E-2</v>
          </cell>
        </row>
        <row r="230">
          <cell r="A230" t="str">
            <v>Sony</v>
          </cell>
          <cell r="B230">
            <v>135905.64474500925</v>
          </cell>
          <cell r="C230">
            <v>0.1113708315539011</v>
          </cell>
          <cell r="D230">
            <v>142503.1704817242</v>
          </cell>
          <cell r="E230">
            <v>9.6895678051723791E-2</v>
          </cell>
          <cell r="F230">
            <v>136077.36719061574</v>
          </cell>
          <cell r="G230">
            <v>8.7171624790195495E-2</v>
          </cell>
          <cell r="H230">
            <v>151073.60395906487</v>
          </cell>
          <cell r="I230">
            <v>8.4777011893896997E-2</v>
          </cell>
          <cell r="J230">
            <v>169878.02901654743</v>
          </cell>
          <cell r="K230">
            <v>9.360336190322853E-2</v>
          </cell>
          <cell r="L230">
            <v>0.12447194324283029</v>
          </cell>
          <cell r="M230">
            <v>0.2499703697758715</v>
          </cell>
          <cell r="N230">
            <v>8.8263500093315322E-3</v>
          </cell>
          <cell r="O230">
            <v>-1.7767469650672565E-2</v>
          </cell>
        </row>
        <row r="231">
          <cell r="A231" t="str">
            <v>Acer</v>
          </cell>
          <cell r="B231">
            <v>62837.72865841887</v>
          </cell>
          <cell r="C231">
            <v>5.1493741167093827E-2</v>
          </cell>
          <cell r="D231">
            <v>72428.279231527238</v>
          </cell>
          <cell r="E231">
            <v>4.9247937449633523E-2</v>
          </cell>
          <cell r="F231">
            <v>113762.17897311038</v>
          </cell>
          <cell r="G231">
            <v>7.2876439230835866E-2</v>
          </cell>
          <cell r="H231">
            <v>170435.51654273336</v>
          </cell>
          <cell r="I231">
            <v>9.5642213030152579E-2</v>
          </cell>
          <cell r="J231">
            <v>161308.51511204362</v>
          </cell>
          <cell r="K231">
            <v>8.8881531093313232E-2</v>
          </cell>
          <cell r="L231">
            <v>-5.3551053300567864E-2</v>
          </cell>
          <cell r="M231">
            <v>1.567064700713555</v>
          </cell>
          <cell r="N231">
            <v>-6.7606819368393467E-3</v>
          </cell>
          <cell r="O231">
            <v>3.7387789926219404E-2</v>
          </cell>
        </row>
        <row r="232">
          <cell r="A232" t="str">
            <v>Hewlett-Packard</v>
          </cell>
          <cell r="B232">
            <v>96394.540603880552</v>
          </cell>
          <cell r="C232">
            <v>7.8992599346795658E-2</v>
          </cell>
          <cell r="D232">
            <v>118994.45014449018</v>
          </cell>
          <cell r="E232">
            <v>8.0910816876324371E-2</v>
          </cell>
          <cell r="F232">
            <v>146843.53073638643</v>
          </cell>
          <cell r="G232">
            <v>9.4068465818337652E-2</v>
          </cell>
          <cell r="H232">
            <v>185868.29415231786</v>
          </cell>
          <cell r="I232">
            <v>0.10430252652421686</v>
          </cell>
          <cell r="J232">
            <v>151439.77738310533</v>
          </cell>
          <cell r="K232">
            <v>8.3443823612730936E-2</v>
          </cell>
          <cell r="L232">
            <v>-0.18523071364177146</v>
          </cell>
          <cell r="M232">
            <v>0.57104101989992606</v>
          </cell>
          <cell r="N232">
            <v>-2.0858702911485921E-2</v>
          </cell>
          <cell r="O232">
            <v>4.4512242659352774E-3</v>
          </cell>
        </row>
        <row r="233">
          <cell r="A233" t="str">
            <v>Lenovo</v>
          </cell>
          <cell r="B233">
            <v>92459.977703501703</v>
          </cell>
          <cell r="C233">
            <v>7.576833634551651E-2</v>
          </cell>
          <cell r="D233">
            <v>84620.095014603809</v>
          </cell>
          <cell r="E233">
            <v>5.7537817969410571E-2</v>
          </cell>
          <cell r="F233">
            <v>104626.07237139966</v>
          </cell>
          <cell r="G233">
            <v>6.7023818231695328E-2</v>
          </cell>
          <cell r="H233">
            <v>119079.11351177176</v>
          </cell>
          <cell r="I233">
            <v>6.6822867515873838E-2</v>
          </cell>
          <cell r="J233">
            <v>118155.59138640585</v>
          </cell>
          <cell r="K233">
            <v>6.5104125856996098E-2</v>
          </cell>
          <cell r="L233">
            <v>-7.755534099392003E-3</v>
          </cell>
          <cell r="M233">
            <v>0.27791066276593956</v>
          </cell>
          <cell r="N233">
            <v>-1.7187416588777399E-3</v>
          </cell>
          <cell r="O233">
            <v>-1.0664210488520412E-2</v>
          </cell>
        </row>
        <row r="234">
          <cell r="A234" t="str">
            <v>ASUS</v>
          </cell>
          <cell r="B234">
            <v>42491.753233830823</v>
          </cell>
          <cell r="C234">
            <v>3.4820789826014102E-2</v>
          </cell>
          <cell r="D234">
            <v>40927.953243025819</v>
          </cell>
          <cell r="E234">
            <v>2.7829147711915886E-2</v>
          </cell>
          <cell r="F234">
            <v>51279.533913508087</v>
          </cell>
          <cell r="G234">
            <v>3.2849844041020683E-2</v>
          </cell>
          <cell r="H234">
            <v>90506.45443727469</v>
          </cell>
          <cell r="I234">
            <v>5.0788930449970161E-2</v>
          </cell>
          <cell r="J234">
            <v>94107.113836841454</v>
          </cell>
          <cell r="K234">
            <v>5.1853334331305179E-2</v>
          </cell>
          <cell r="L234">
            <v>3.9783454361944859E-2</v>
          </cell>
          <cell r="M234">
            <v>1.2147147781587848</v>
          </cell>
          <cell r="N234">
            <v>1.0644038813350173E-3</v>
          </cell>
          <cell r="O234">
            <v>1.7032544505291076E-2</v>
          </cell>
        </row>
        <row r="235">
          <cell r="A235" t="str">
            <v>Dell</v>
          </cell>
          <cell r="B235">
            <v>44800.328618470681</v>
          </cell>
          <cell r="C235">
            <v>3.6712602051875674E-2</v>
          </cell>
          <cell r="D235">
            <v>50896.704915724644</v>
          </cell>
          <cell r="E235">
            <v>3.4607445692165298E-2</v>
          </cell>
          <cell r="F235">
            <v>76884.686377810343</v>
          </cell>
          <cell r="G235">
            <v>4.9252591899797846E-2</v>
          </cell>
          <cell r="H235">
            <v>78131.75188246058</v>
          </cell>
          <cell r="I235">
            <v>4.3844697452409744E-2</v>
          </cell>
          <cell r="J235">
            <v>86369.49865802862</v>
          </cell>
          <cell r="K235">
            <v>4.7589882500346022E-2</v>
          </cell>
          <cell r="L235">
            <v>0.10543404668515177</v>
          </cell>
          <cell r="M235">
            <v>0.92787645362091009</v>
          </cell>
          <cell r="N235">
            <v>3.745185047936278E-3</v>
          </cell>
          <cell r="O235">
            <v>1.0877280448470347E-2</v>
          </cell>
        </row>
        <row r="236">
          <cell r="A236" t="str">
            <v>Sharp</v>
          </cell>
          <cell r="B236">
            <v>70400</v>
          </cell>
          <cell r="C236">
            <v>5.769080862023987E-2</v>
          </cell>
          <cell r="D236">
            <v>74400</v>
          </cell>
          <cell r="E236">
            <v>5.0588617942172717E-2</v>
          </cell>
          <cell r="F236">
            <v>64800</v>
          </cell>
          <cell r="G236">
            <v>4.1511100655643923E-2</v>
          </cell>
          <cell r="H236">
            <v>66400</v>
          </cell>
          <cell r="I236">
            <v>3.7261264987628516E-2</v>
          </cell>
          <cell r="J236">
            <v>68000</v>
          </cell>
          <cell r="K236">
            <v>3.7468227329147653E-2</v>
          </cell>
          <cell r="L236">
            <v>2.4096385542168752E-2</v>
          </cell>
          <cell r="M236">
            <v>-3.4090909090909061E-2</v>
          </cell>
          <cell r="N236">
            <v>2.0696234151913739E-4</v>
          </cell>
          <cell r="O236">
            <v>-2.0222581291092216E-2</v>
          </cell>
        </row>
        <row r="237">
          <cell r="A237" t="str">
            <v>Others</v>
          </cell>
          <cell r="B237">
            <v>219353.54078488459</v>
          </cell>
          <cell r="C237">
            <v>0.17975402189762441</v>
          </cell>
          <cell r="D237">
            <v>298757.89317302709</v>
          </cell>
          <cell r="E237">
            <v>0.20314178649111181</v>
          </cell>
          <cell r="F237">
            <v>318815.88198167225</v>
          </cell>
          <cell r="G237">
            <v>0.20423453962282548</v>
          </cell>
          <cell r="H237">
            <v>361628.38357217773</v>
          </cell>
          <cell r="I237">
            <v>0.20293269619473916</v>
          </cell>
          <cell r="J237">
            <v>378898.89912215085</v>
          </cell>
          <cell r="K237">
            <v>0.20877456010400783</v>
          </cell>
          <cell r="L237">
            <v>4.7757632792466032E-2</v>
          </cell>
          <cell r="M237">
            <v>0.72734343729481465</v>
          </cell>
          <cell r="N237">
            <v>5.8418639092686631E-3</v>
          </cell>
          <cell r="O237">
            <v>2.9020538206383423E-2</v>
          </cell>
        </row>
        <row r="238">
          <cell r="A238" t="str">
            <v>Total</v>
          </cell>
          <cell r="B238">
            <v>1220298.3747969398</v>
          </cell>
          <cell r="C238">
            <v>1</v>
          </cell>
          <cell r="D238">
            <v>1470686.5501849805</v>
          </cell>
          <cell r="E238">
            <v>1</v>
          </cell>
          <cell r="F238">
            <v>1561028.2304376739</v>
          </cell>
          <cell r="G238">
            <v>1</v>
          </cell>
          <cell r="H238">
            <v>1782011.4272031861</v>
          </cell>
          <cell r="I238">
            <v>1</v>
          </cell>
          <cell r="J238">
            <v>1814871.0213226653</v>
          </cell>
          <cell r="K238">
            <v>1</v>
          </cell>
          <cell r="L238">
            <v>1.8439609094455411E-2</v>
          </cell>
          <cell r="M238">
            <v>0.48723546536285745</v>
          </cell>
          <cell r="N238">
            <v>0</v>
          </cell>
          <cell r="O238">
            <v>0</v>
          </cell>
        </row>
        <row r="242">
          <cell r="A242" t="str">
            <v>Table II-10: Consumer Notebook Value of Shipments by Vendor - Quarterly Comparison</v>
          </cell>
        </row>
        <row r="243">
          <cell r="A243" t="str">
            <v>End-user Revenue (US$M)</v>
          </cell>
        </row>
        <row r="245">
          <cell r="B245" t="str">
            <v>4Q 2004</v>
          </cell>
          <cell r="C245" t="str">
            <v>% Share</v>
          </cell>
          <cell r="D245" t="str">
            <v>1Q 2005</v>
          </cell>
          <cell r="E245" t="str">
            <v>% Share</v>
          </cell>
          <cell r="F245" t="str">
            <v>2Q 2005</v>
          </cell>
          <cell r="G245" t="str">
            <v>% Share</v>
          </cell>
          <cell r="H245" t="str">
            <v>3Q 2005</v>
          </cell>
          <cell r="I245" t="str">
            <v>% Share</v>
          </cell>
          <cell r="J245" t="str">
            <v>4Q 2005</v>
          </cell>
          <cell r="K245" t="str">
            <v>% Share</v>
          </cell>
          <cell r="L245" t="str">
            <v>Sequential Growth</v>
          </cell>
          <cell r="M245" t="str">
            <v xml:space="preserve">Year-on-Year Growth </v>
          </cell>
          <cell r="N245" t="str">
            <v>Change in Market Share (Seq)</v>
          </cell>
          <cell r="O245" t="str">
            <v>Change in Market Share (YoY)</v>
          </cell>
        </row>
        <row r="246">
          <cell r="A246" t="str">
            <v>Toshiba</v>
          </cell>
          <cell r="B246">
            <v>303.587789804203</v>
          </cell>
          <cell r="C246">
            <v>0.16076585269446106</v>
          </cell>
          <cell r="D246">
            <v>308.82129929906966</v>
          </cell>
          <cell r="E246">
            <v>0.13929057742065212</v>
          </cell>
          <cell r="F246">
            <v>319.65562606735915</v>
          </cell>
          <cell r="G246">
            <v>0.1481053739147967</v>
          </cell>
          <cell r="H246">
            <v>320.47722832120013</v>
          </cell>
          <cell r="I246">
            <v>0.14062108506135992</v>
          </cell>
          <cell r="J246">
            <v>299.0732609131037</v>
          </cell>
          <cell r="K246">
            <v>0.13309309990819576</v>
          </cell>
          <cell r="L246">
            <v>-6.6787794940126544E-2</v>
          </cell>
          <cell r="M246">
            <v>-1.4870587825718928E-2</v>
          </cell>
          <cell r="N246">
            <v>-7.5279851531641628E-3</v>
          </cell>
          <cell r="O246">
            <v>-2.7672752786265298E-2</v>
          </cell>
        </row>
        <row r="247">
          <cell r="A247" t="str">
            <v>Fujitsu</v>
          </cell>
          <cell r="B247">
            <v>239.49848327452972</v>
          </cell>
          <cell r="C247">
            <v>0.12682716227649429</v>
          </cell>
          <cell r="D247">
            <v>331.38667405568032</v>
          </cell>
          <cell r="E247">
            <v>0.14946845079498117</v>
          </cell>
          <cell r="F247">
            <v>257.9203662135929</v>
          </cell>
          <cell r="G247">
            <v>0.11950170484487559</v>
          </cell>
          <cell r="H247">
            <v>240.53813614471795</v>
          </cell>
          <cell r="I247">
            <v>0.10554488966500399</v>
          </cell>
          <cell r="J247">
            <v>252.96199888969952</v>
          </cell>
          <cell r="K247">
            <v>0.11257274049981299</v>
          </cell>
          <cell r="L247">
            <v>5.1650282753944898E-2</v>
          </cell>
          <cell r="M247">
            <v>5.621545252016058E-2</v>
          </cell>
          <cell r="N247">
            <v>7.0278508348090019E-3</v>
          </cell>
          <cell r="O247">
            <v>-1.4254421776681306E-2</v>
          </cell>
        </row>
        <row r="248">
          <cell r="A248" t="str">
            <v>Sony</v>
          </cell>
          <cell r="B248">
            <v>247.58080791465207</v>
          </cell>
          <cell r="C248">
            <v>0.13110718227782811</v>
          </cell>
          <cell r="D248">
            <v>247.18961561934424</v>
          </cell>
          <cell r="E248">
            <v>0.11149225901890775</v>
          </cell>
          <cell r="F248">
            <v>218.65778833042165</v>
          </cell>
          <cell r="G248">
            <v>0.10131025659856646</v>
          </cell>
          <cell r="H248">
            <v>243.46321292536319</v>
          </cell>
          <cell r="I248">
            <v>0.10682837390173693</v>
          </cell>
          <cell r="J248">
            <v>243.09919538283552</v>
          </cell>
          <cell r="K248">
            <v>0.10818361160040478</v>
          </cell>
          <cell r="L248">
            <v>-1.4951644568959033E-3</v>
          </cell>
          <cell r="M248">
            <v>-1.8101615264788595E-2</v>
          </cell>
          <cell r="N248">
            <v>1.3552376986678549E-3</v>
          </cell>
          <cell r="O248">
            <v>-2.292357067742333E-2</v>
          </cell>
        </row>
        <row r="249">
          <cell r="A249" t="str">
            <v>NEC</v>
          </cell>
          <cell r="B249">
            <v>213.94487784430174</v>
          </cell>
          <cell r="C249">
            <v>0.11329517151672777</v>
          </cell>
          <cell r="D249">
            <v>301.58705479549013</v>
          </cell>
          <cell r="E249">
            <v>0.13602764802947068</v>
          </cell>
          <cell r="F249">
            <v>251.4701441471384</v>
          </cell>
          <cell r="G249">
            <v>0.11651313692026659</v>
          </cell>
          <cell r="H249">
            <v>229.61938410070914</v>
          </cell>
          <cell r="I249">
            <v>0.10075388854461988</v>
          </cell>
          <cell r="J249">
            <v>234.42609871051371</v>
          </cell>
          <cell r="K249">
            <v>0.10432392411648037</v>
          </cell>
          <cell r="L249">
            <v>2.0933400847797712E-2</v>
          </cell>
          <cell r="M249">
            <v>9.5731298045458102E-2</v>
          </cell>
          <cell r="N249">
            <v>3.5700355718604887E-3</v>
          </cell>
          <cell r="O249">
            <v>-8.9712474002474063E-3</v>
          </cell>
        </row>
        <row r="250">
          <cell r="A250" t="str">
            <v>Hewlett-Packard</v>
          </cell>
          <cell r="B250">
            <v>136.26314337255204</v>
          </cell>
          <cell r="C250">
            <v>7.2158568858267852E-2</v>
          </cell>
          <cell r="D250">
            <v>166.52479897951596</v>
          </cell>
          <cell r="E250">
            <v>7.5109247507737162E-2</v>
          </cell>
          <cell r="F250">
            <v>187.0153436315766</v>
          </cell>
          <cell r="G250">
            <v>8.6649428752811036E-2</v>
          </cell>
          <cell r="H250">
            <v>209.29566951007891</v>
          </cell>
          <cell r="I250">
            <v>9.1836116716702595E-2</v>
          </cell>
          <cell r="J250">
            <v>179.63875842848071</v>
          </cell>
          <cell r="K250">
            <v>7.9942550363446704E-2</v>
          </cell>
          <cell r="L250">
            <v>-0.14169863691408113</v>
          </cell>
          <cell r="M250">
            <v>0.31832243101377022</v>
          </cell>
          <cell r="N250">
            <v>-1.1893566353255891E-2</v>
          </cell>
          <cell r="O250">
            <v>7.7839815051788525E-3</v>
          </cell>
        </row>
        <row r="251">
          <cell r="A251" t="str">
            <v>Acer</v>
          </cell>
          <cell r="B251">
            <v>82.674288838871561</v>
          </cell>
          <cell r="C251">
            <v>4.3780425259070617E-2</v>
          </cell>
          <cell r="D251">
            <v>89.079605015538448</v>
          </cell>
          <cell r="E251">
            <v>4.0178412716934481E-2</v>
          </cell>
          <cell r="F251">
            <v>125.4451227420799</v>
          </cell>
          <cell r="G251">
            <v>5.8122226841670684E-2</v>
          </cell>
          <cell r="H251">
            <v>175.28248418605685</v>
          </cell>
          <cell r="I251">
            <v>7.6911589780069997E-2</v>
          </cell>
          <cell r="J251">
            <v>162.08015680238876</v>
          </cell>
          <cell r="K251">
            <v>7.2128649804985664E-2</v>
          </cell>
          <cell r="L251">
            <v>-7.5320289103469329E-2</v>
          </cell>
          <cell r="M251">
            <v>0.96046629585499832</v>
          </cell>
          <cell r="N251">
            <v>-4.7829399750843327E-3</v>
          </cell>
          <cell r="O251">
            <v>2.8348224545915048E-2</v>
          </cell>
        </row>
        <row r="252">
          <cell r="A252" t="str">
            <v>Lenovo</v>
          </cell>
          <cell r="B252">
            <v>133.75564472798507</v>
          </cell>
          <cell r="C252">
            <v>7.0830715198593311E-2</v>
          </cell>
          <cell r="D252">
            <v>114.21308109666559</v>
          </cell>
          <cell r="E252">
            <v>5.1514601004057893E-2</v>
          </cell>
          <cell r="F252">
            <v>129.31176240010043</v>
          </cell>
          <cell r="G252">
            <v>5.9913748922449696E-2</v>
          </cell>
          <cell r="H252">
            <v>142.32754921199563</v>
          </cell>
          <cell r="I252">
            <v>6.2451408822893108E-2</v>
          </cell>
          <cell r="J252">
            <v>136.15493122865323</v>
          </cell>
          <cell r="K252">
            <v>6.0591447759931437E-2</v>
          </cell>
          <cell r="L252">
            <v>-4.336910188868881E-2</v>
          </cell>
          <cell r="M252">
            <v>1.793783361851764E-2</v>
          </cell>
          <cell r="N252">
            <v>-1.8599610629616709E-3</v>
          </cell>
          <cell r="O252">
            <v>-1.0239267438661874E-2</v>
          </cell>
        </row>
        <row r="253">
          <cell r="A253" t="str">
            <v>ASUS</v>
          </cell>
          <cell r="B253">
            <v>59.572992226551712</v>
          </cell>
          <cell r="C253">
            <v>3.1547062215640839E-2</v>
          </cell>
          <cell r="D253">
            <v>59.616819450899762</v>
          </cell>
          <cell r="E253">
            <v>2.6889535223594628E-2</v>
          </cell>
          <cell r="F253">
            <v>75.446088736590227</v>
          </cell>
          <cell r="G253">
            <v>3.4956278793563299E-2</v>
          </cell>
          <cell r="H253">
            <v>114.38114767557487</v>
          </cell>
          <cell r="I253">
            <v>5.0188904781035805E-2</v>
          </cell>
          <cell r="J253">
            <v>105.41616383110673</v>
          </cell>
          <cell r="K253">
            <v>4.6912131100843253E-2</v>
          </cell>
          <cell r="L253">
            <v>-7.8378159571330541E-2</v>
          </cell>
          <cell r="M253">
            <v>0.7695294443196139</v>
          </cell>
          <cell r="N253">
            <v>-3.2767736801925518E-3</v>
          </cell>
          <cell r="O253">
            <v>1.5365068885202414E-2</v>
          </cell>
        </row>
        <row r="254">
          <cell r="A254" t="str">
            <v>Dell</v>
          </cell>
          <cell r="B254">
            <v>60.47911345655082</v>
          </cell>
          <cell r="C254">
            <v>3.2026901514445684E-2</v>
          </cell>
          <cell r="D254">
            <v>72.440464517168039</v>
          </cell>
          <cell r="E254">
            <v>3.2673504561111712E-2</v>
          </cell>
          <cell r="F254">
            <v>96.849106802896571</v>
          </cell>
          <cell r="G254">
            <v>4.4872894473424588E-2</v>
          </cell>
          <cell r="H254">
            <v>94.969272721083456</v>
          </cell>
          <cell r="I254">
            <v>4.1671235886195819E-2</v>
          </cell>
          <cell r="J254">
            <v>97.746033306733267</v>
          </cell>
          <cell r="K254">
            <v>4.3498781993428576E-2</v>
          </cell>
          <cell r="L254">
            <v>2.9238515849278057E-2</v>
          </cell>
          <cell r="M254">
            <v>0.61619487654949845</v>
          </cell>
          <cell r="N254">
            <v>1.8275461072327567E-3</v>
          </cell>
          <cell r="O254">
            <v>1.1471880478982892E-2</v>
          </cell>
        </row>
        <row r="255">
          <cell r="A255" t="str">
            <v>Samsung</v>
          </cell>
          <cell r="B255">
            <v>62.184012820855642</v>
          </cell>
          <cell r="C255">
            <v>3.2929736243857831E-2</v>
          </cell>
          <cell r="D255">
            <v>111.17589530768689</v>
          </cell>
          <cell r="E255">
            <v>5.0144710509973323E-2</v>
          </cell>
          <cell r="F255">
            <v>89.515064976118637</v>
          </cell>
          <cell r="G255">
            <v>4.1474828184321279E-2</v>
          </cell>
          <cell r="H255">
            <v>93.185974080831343</v>
          </cell>
          <cell r="I255">
            <v>4.0888748496703778E-2</v>
          </cell>
          <cell r="J255">
            <v>95.503085900670769</v>
          </cell>
          <cell r="K255">
            <v>4.2500629158593102E-2</v>
          </cell>
          <cell r="L255">
            <v>2.4865456874760161E-2</v>
          </cell>
          <cell r="M255">
            <v>0.53581413563327285</v>
          </cell>
          <cell r="N255">
            <v>1.6118806618893242E-3</v>
          </cell>
          <cell r="O255">
            <v>9.5708929147352712E-3</v>
          </cell>
        </row>
        <row r="256">
          <cell r="A256" t="str">
            <v>Others</v>
          </cell>
          <cell r="B256">
            <v>348.84362840770655</v>
          </cell>
          <cell r="C256">
            <v>0.18473122194461272</v>
          </cell>
          <cell r="D256">
            <v>415.06584125685413</v>
          </cell>
          <cell r="E256">
            <v>0.18721105321257908</v>
          </cell>
          <cell r="F256">
            <v>407.0122190000618</v>
          </cell>
          <cell r="G256">
            <v>0.18858012175325414</v>
          </cell>
          <cell r="H256">
            <v>415.47256701245442</v>
          </cell>
          <cell r="I256">
            <v>0.1823037583436784</v>
          </cell>
          <cell r="J256">
            <v>440.99848412461711</v>
          </cell>
          <cell r="K256">
            <v>0.19625243369387729</v>
          </cell>
          <cell r="L256">
            <v>6.1438273279298183E-2</v>
          </cell>
          <cell r="M256">
            <v>0.26417239190393271</v>
          </cell>
          <cell r="N256">
            <v>1.3948675350198891E-2</v>
          </cell>
          <cell r="O256">
            <v>1.152121174926457E-2</v>
          </cell>
        </row>
        <row r="257">
          <cell r="A257" t="str">
            <v>Total</v>
          </cell>
          <cell r="B257">
            <v>1888.3847826887597</v>
          </cell>
          <cell r="C257">
            <v>1</v>
          </cell>
          <cell r="D257">
            <v>2217.1011493939131</v>
          </cell>
          <cell r="E257">
            <v>1</v>
          </cell>
          <cell r="F257">
            <v>2158.2986330479362</v>
          </cell>
          <cell r="G257">
            <v>1</v>
          </cell>
          <cell r="H257">
            <v>2279.0126258900655</v>
          </cell>
          <cell r="I257">
            <v>1</v>
          </cell>
          <cell r="J257">
            <v>2247.0981675188032</v>
          </cell>
          <cell r="K257">
            <v>1</v>
          </cell>
          <cell r="L257">
            <v>-1.4003633858236331E-2</v>
          </cell>
          <cell r="M257">
            <v>0.18995778197242852</v>
          </cell>
          <cell r="N257">
            <v>0</v>
          </cell>
          <cell r="O257">
            <v>0</v>
          </cell>
        </row>
        <row r="260">
          <cell r="A260" t="str">
            <v>IDC PC Tracker</v>
          </cell>
          <cell r="M260" t="str">
            <v>( Top )</v>
          </cell>
          <cell r="N260" t="str">
            <v xml:space="preserve"> ( Contents Page )</v>
          </cell>
        </row>
        <row r="261">
          <cell r="A261" t="str">
            <v>Asia Pacific</v>
          </cell>
        </row>
        <row r="263">
          <cell r="A263" t="str">
            <v>Table II-11: Commercial Notebook Unit Shipments by Vendor - Quarterly Comparison</v>
          </cell>
        </row>
        <row r="264">
          <cell r="A264" t="str">
            <v>Units</v>
          </cell>
        </row>
        <row r="266">
          <cell r="B266" t="str">
            <v>4Q 2004</v>
          </cell>
          <cell r="C266" t="str">
            <v>% Share</v>
          </cell>
          <cell r="D266" t="str">
            <v>1Q 2005</v>
          </cell>
          <cell r="E266" t="str">
            <v>% Share</v>
          </cell>
          <cell r="F266" t="str">
            <v>2Q 2005</v>
          </cell>
          <cell r="G266" t="str">
            <v>% Share</v>
          </cell>
          <cell r="H266" t="str">
            <v>3Q 2005</v>
          </cell>
          <cell r="I266" t="str">
            <v>% Share</v>
          </cell>
          <cell r="J266" t="str">
            <v>4Q 2005</v>
          </cell>
          <cell r="K266" t="str">
            <v>% Share</v>
          </cell>
          <cell r="L266" t="str">
            <v>Sequential Growth</v>
          </cell>
          <cell r="M266" t="str">
            <v xml:space="preserve">Year-on-Year Growth </v>
          </cell>
          <cell r="N266" t="str">
            <v>Change in Market Share (Seq)</v>
          </cell>
          <cell r="O266" t="str">
            <v>Change in Market Share (YoY)</v>
          </cell>
        </row>
        <row r="267">
          <cell r="A267" t="str">
            <v>Lenovo</v>
          </cell>
          <cell r="B267">
            <v>417423.02229649754</v>
          </cell>
          <cell r="C267">
            <v>0.21073390537369813</v>
          </cell>
          <cell r="D267">
            <v>435406.90498539619</v>
          </cell>
          <cell r="E267">
            <v>0.18346808339900936</v>
          </cell>
          <cell r="F267">
            <v>451466.24464261153</v>
          </cell>
          <cell r="G267">
            <v>0.2000967229028435</v>
          </cell>
          <cell r="H267">
            <v>462747.88648822805</v>
          </cell>
          <cell r="I267">
            <v>0.18163278347970543</v>
          </cell>
          <cell r="J267">
            <v>506520.9086135939</v>
          </cell>
          <cell r="K267">
            <v>0.21326225289492565</v>
          </cell>
          <cell r="L267">
            <v>9.4593672717896649E-2</v>
          </cell>
          <cell r="M267">
            <v>0.21344746589901731</v>
          </cell>
          <cell r="N267">
            <v>3.1629469415220213E-2</v>
          </cell>
          <cell r="O267">
            <v>2.5283475212275197E-3</v>
          </cell>
        </row>
        <row r="268">
          <cell r="A268" t="str">
            <v>Dell</v>
          </cell>
          <cell r="B268">
            <v>209099.67138152922</v>
          </cell>
          <cell r="C268">
            <v>0.10556291342092629</v>
          </cell>
          <cell r="D268">
            <v>244153.29508427513</v>
          </cell>
          <cell r="E268">
            <v>0.10287925292817109</v>
          </cell>
          <cell r="F268">
            <v>299115.9136221896</v>
          </cell>
          <cell r="G268">
            <v>0.13257273338623601</v>
          </cell>
          <cell r="H268">
            <v>265467.92888930009</v>
          </cell>
          <cell r="I268">
            <v>0.10419859335215505</v>
          </cell>
          <cell r="J268">
            <v>298281.70634197124</v>
          </cell>
          <cell r="K268">
            <v>0.12558658015904106</v>
          </cell>
          <cell r="L268">
            <v>0.12360731328248109</v>
          </cell>
          <cell r="M268">
            <v>0.42650490252429885</v>
          </cell>
          <cell r="N268">
            <v>2.1387986806886014E-2</v>
          </cell>
          <cell r="O268">
            <v>2.0023666738114773E-2</v>
          </cell>
        </row>
        <row r="269">
          <cell r="A269" t="str">
            <v>Hewlett-Packard</v>
          </cell>
          <cell r="B269">
            <v>208602.89512666012</v>
          </cell>
          <cell r="C269">
            <v>0.10531211843671689</v>
          </cell>
          <cell r="D269">
            <v>225683.54985550974</v>
          </cell>
          <cell r="E269">
            <v>9.5096627712102824E-2</v>
          </cell>
          <cell r="F269">
            <v>253853.30816616456</v>
          </cell>
          <cell r="G269">
            <v>0.11251165655209845</v>
          </cell>
          <cell r="H269">
            <v>295982.70584768185</v>
          </cell>
          <cell r="I269">
            <v>0.11617592277503995</v>
          </cell>
          <cell r="J269">
            <v>288035.62261689489</v>
          </cell>
          <cell r="K269">
            <v>0.12127263603274488</v>
          </cell>
          <cell r="L269">
            <v>-2.6849822890924857E-2</v>
          </cell>
          <cell r="M269">
            <v>0.38078439631436845</v>
          </cell>
          <cell r="N269">
            <v>5.0967132577049296E-3</v>
          </cell>
          <cell r="O269">
            <v>1.5960517596027984E-2</v>
          </cell>
        </row>
        <row r="270">
          <cell r="A270" t="str">
            <v>Toshiba</v>
          </cell>
          <cell r="B270">
            <v>223352.01267059386</v>
          </cell>
          <cell r="C270">
            <v>0.11275813596528809</v>
          </cell>
          <cell r="D270">
            <v>314411.9799588715</v>
          </cell>
          <cell r="E270">
            <v>0.13248426403039398</v>
          </cell>
          <cell r="F270">
            <v>224608.32988385094</v>
          </cell>
          <cell r="G270">
            <v>9.9549836294001007E-2</v>
          </cell>
          <cell r="H270">
            <v>327522.24860638444</v>
          </cell>
          <cell r="I270">
            <v>0.12855548215977217</v>
          </cell>
          <cell r="J270">
            <v>201033.71807374878</v>
          </cell>
          <cell r="K270">
            <v>8.4641922762081184E-2</v>
          </cell>
          <cell r="L270">
            <v>-0.38619828445501825</v>
          </cell>
          <cell r="M270">
            <v>-9.992430482263337E-2</v>
          </cell>
          <cell r="N270">
            <v>-4.3913559397690982E-2</v>
          </cell>
          <cell r="O270">
            <v>-2.8116213203206911E-2</v>
          </cell>
        </row>
        <row r="271">
          <cell r="A271" t="str">
            <v>NEC</v>
          </cell>
          <cell r="B271">
            <v>178426.7105532905</v>
          </cell>
          <cell r="C271">
            <v>9.0077824004564586E-2</v>
          </cell>
          <cell r="D271">
            <v>254569.61460396051</v>
          </cell>
          <cell r="E271">
            <v>0.10726839365255272</v>
          </cell>
          <cell r="F271">
            <v>206508.6482336733</v>
          </cell>
          <cell r="G271">
            <v>9.1527781429960695E-2</v>
          </cell>
          <cell r="H271">
            <v>240465.72382883067</v>
          </cell>
          <cell r="I271">
            <v>9.4384998885572946E-2</v>
          </cell>
          <cell r="J271">
            <v>193437.07925098442</v>
          </cell>
          <cell r="K271">
            <v>8.144348360148243E-2</v>
          </cell>
          <cell r="L271">
            <v>-0.19557317287898535</v>
          </cell>
          <cell r="M271">
            <v>8.4126242372275284E-2</v>
          </cell>
          <cell r="N271">
            <v>-1.2941515284090516E-2</v>
          </cell>
          <cell r="O271">
            <v>-8.6343404030821552E-3</v>
          </cell>
        </row>
        <row r="272">
          <cell r="A272" t="str">
            <v>Fujitsu</v>
          </cell>
          <cell r="B272">
            <v>188631.81632717207</v>
          </cell>
          <cell r="C272">
            <v>9.5229820132258239E-2</v>
          </cell>
          <cell r="D272">
            <v>282891.40145631082</v>
          </cell>
          <cell r="E272">
            <v>0.11920238894004191</v>
          </cell>
          <cell r="F272">
            <v>181162.38882794979</v>
          </cell>
          <cell r="G272">
            <v>8.0293932819760619E-2</v>
          </cell>
          <cell r="H272">
            <v>217708.71841939946</v>
          </cell>
          <cell r="I272">
            <v>8.5452665844473571E-2</v>
          </cell>
          <cell r="J272">
            <v>187616.10253439107</v>
          </cell>
          <cell r="K272">
            <v>7.8992657608874445E-2</v>
          </cell>
          <cell r="L272">
            <v>-0.13822421124650242</v>
          </cell>
          <cell r="M272">
            <v>-5.384636656518671E-3</v>
          </cell>
          <cell r="N272">
            <v>-6.4600082355991267E-3</v>
          </cell>
          <cell r="O272">
            <v>-1.6237162523383794E-2</v>
          </cell>
        </row>
        <row r="273">
          <cell r="A273" t="str">
            <v>Acer</v>
          </cell>
          <cell r="B273">
            <v>90971.271341581087</v>
          </cell>
          <cell r="C273">
            <v>4.592638705252032E-2</v>
          </cell>
          <cell r="D273">
            <v>96236.720768472762</v>
          </cell>
          <cell r="E273">
            <v>4.0551416410333552E-2</v>
          </cell>
          <cell r="F273">
            <v>123496.82102688946</v>
          </cell>
          <cell r="G273">
            <v>5.4735673972616618E-2</v>
          </cell>
          <cell r="H273">
            <v>144691.48345726664</v>
          </cell>
          <cell r="I273">
            <v>5.6792732400344853E-2</v>
          </cell>
          <cell r="J273">
            <v>140267.48488795609</v>
          </cell>
          <cell r="K273">
            <v>5.9057305091290035E-2</v>
          </cell>
          <cell r="L273">
            <v>-3.0575390227560617E-2</v>
          </cell>
          <cell r="M273">
            <v>0.54188770607894887</v>
          </cell>
          <cell r="N273">
            <v>2.2645726909451824E-3</v>
          </cell>
          <cell r="O273">
            <v>1.3130918038769715E-2</v>
          </cell>
        </row>
        <row r="274">
          <cell r="A274" t="str">
            <v>ASUS</v>
          </cell>
          <cell r="B274">
            <v>66301.246766169163</v>
          </cell>
          <cell r="C274">
            <v>3.3471849696531067E-2</v>
          </cell>
          <cell r="D274">
            <v>71540.046756974218</v>
          </cell>
          <cell r="E274">
            <v>3.0144940547550129E-2</v>
          </cell>
          <cell r="F274">
            <v>71173.466086491986</v>
          </cell>
          <cell r="G274">
            <v>3.154516531533292E-2</v>
          </cell>
          <cell r="H274">
            <v>108145.54556272532</v>
          </cell>
          <cell r="I274">
            <v>4.2448117074196087E-2</v>
          </cell>
          <cell r="J274">
            <v>103295.88616315862</v>
          </cell>
          <cell r="K274">
            <v>4.3491024799408987E-2</v>
          </cell>
          <cell r="L274">
            <v>-4.4843820190022199E-2</v>
          </cell>
          <cell r="M274">
            <v>0.55797803512597466</v>
          </cell>
          <cell r="N274">
            <v>1.0429077252128993E-3</v>
          </cell>
          <cell r="O274">
            <v>1.001917510287792E-2</v>
          </cell>
        </row>
        <row r="275">
          <cell r="A275" t="str">
            <v>Sony</v>
          </cell>
          <cell r="B275">
            <v>61477.35525499082</v>
          </cell>
          <cell r="C275">
            <v>3.1036532421367509E-2</v>
          </cell>
          <cell r="D275">
            <v>77260.829518275947</v>
          </cell>
          <cell r="E275">
            <v>3.2555515659567068E-2</v>
          </cell>
          <cell r="F275">
            <v>57267.632809384275</v>
          </cell>
          <cell r="G275">
            <v>2.5381887991719844E-2</v>
          </cell>
          <cell r="H275">
            <v>79387.396040935244</v>
          </cell>
          <cell r="I275">
            <v>3.1160280008080885E-2</v>
          </cell>
          <cell r="J275">
            <v>85202.97098345276</v>
          </cell>
          <cell r="K275">
            <v>3.5873302041977063E-2</v>
          </cell>
          <cell r="L275">
            <v>7.3255645512277257E-2</v>
          </cell>
          <cell r="M275">
            <v>0.38592446975076822</v>
          </cell>
          <cell r="N275">
            <v>4.7130220338961783E-3</v>
          </cell>
          <cell r="O275">
            <v>4.8367696206095545E-3</v>
          </cell>
        </row>
        <row r="276">
          <cell r="A276" t="str">
            <v>Matsushita</v>
          </cell>
          <cell r="B276">
            <v>52994.11</v>
          </cell>
          <cell r="C276">
            <v>2.6753808883523706E-2</v>
          </cell>
          <cell r="D276">
            <v>55068.25</v>
          </cell>
          <cell r="E276">
            <v>2.320419398028694E-2</v>
          </cell>
          <cell r="F276">
            <v>55201</v>
          </cell>
          <cell r="G276">
            <v>2.44659248216967E-2</v>
          </cell>
          <cell r="H276">
            <v>47495.5</v>
          </cell>
          <cell r="I276">
            <v>1.8642418733077901E-2</v>
          </cell>
          <cell r="J276">
            <v>54797.72</v>
          </cell>
          <cell r="K276">
            <v>2.3071673887445306E-2</v>
          </cell>
          <cell r="L276">
            <v>0.15374551273278514</v>
          </cell>
          <cell r="M276">
            <v>3.4034159645288886E-2</v>
          </cell>
          <cell r="N276">
            <v>4.4292551543674043E-3</v>
          </cell>
          <cell r="O276">
            <v>-3.6821349960784004E-3</v>
          </cell>
        </row>
        <row r="277">
          <cell r="A277" t="str">
            <v>Others</v>
          </cell>
          <cell r="B277">
            <v>283526.06921511516</v>
          </cell>
          <cell r="C277">
            <v>0.14313670461260516</v>
          </cell>
          <cell r="D277">
            <v>315979.85682697734</v>
          </cell>
          <cell r="E277">
            <v>0.1331449227399904</v>
          </cell>
          <cell r="F277">
            <v>332386.31946710334</v>
          </cell>
          <cell r="G277">
            <v>0.14731868451373367</v>
          </cell>
          <cell r="H277">
            <v>358096.11642781366</v>
          </cell>
          <cell r="I277">
            <v>0.14055600528758133</v>
          </cell>
          <cell r="J277">
            <v>316618.92087784968</v>
          </cell>
          <cell r="K277">
            <v>0.13330716112072905</v>
          </cell>
          <cell r="L277">
            <v>-0.11582699070774505</v>
          </cell>
          <cell r="M277">
            <v>0.11671890261923856</v>
          </cell>
          <cell r="N277">
            <v>-7.2488441668522863E-3</v>
          </cell>
          <cell r="O277">
            <v>-9.8295434918761193E-3</v>
          </cell>
        </row>
        <row r="278">
          <cell r="A278" t="str">
            <v>Total</v>
          </cell>
          <cell r="B278">
            <v>1980806.1809335996</v>
          </cell>
          <cell r="C278">
            <v>1</v>
          </cell>
          <cell r="D278">
            <v>2373202.4498150242</v>
          </cell>
          <cell r="E278">
            <v>1</v>
          </cell>
          <cell r="F278">
            <v>2256240.0727663087</v>
          </cell>
          <cell r="G278">
            <v>1</v>
          </cell>
          <cell r="H278">
            <v>2547711.253568565</v>
          </cell>
          <cell r="I278">
            <v>1</v>
          </cell>
          <cell r="J278">
            <v>2375108.1203440013</v>
          </cell>
          <cell r="K278">
            <v>1</v>
          </cell>
          <cell r="L278">
            <v>-6.7748310560233005E-2</v>
          </cell>
          <cell r="M278">
            <v>0.1990613434094588</v>
          </cell>
          <cell r="N278">
            <v>0</v>
          </cell>
          <cell r="O278">
            <v>0</v>
          </cell>
        </row>
        <row r="282">
          <cell r="A282" t="str">
            <v>Table II-12: Commercial Notebook Value of Shipments by Vendor - Quarterly Comparison</v>
          </cell>
        </row>
        <row r="283">
          <cell r="A283" t="str">
            <v>End-user Revenue (US$M)</v>
          </cell>
        </row>
        <row r="285">
          <cell r="B285" t="str">
            <v>4Q 2004</v>
          </cell>
          <cell r="C285" t="str">
            <v>% Share</v>
          </cell>
          <cell r="D285" t="str">
            <v>1Q 2005</v>
          </cell>
          <cell r="E285" t="str">
            <v>% Share</v>
          </cell>
          <cell r="F285" t="str">
            <v>2Q 2005</v>
          </cell>
          <cell r="G285" t="str">
            <v>% Share</v>
          </cell>
          <cell r="H285" t="str">
            <v>3Q 2005</v>
          </cell>
          <cell r="I285" t="str">
            <v>% Share</v>
          </cell>
          <cell r="J285" t="str">
            <v>4Q 2005</v>
          </cell>
          <cell r="K285" t="str">
            <v>% Share</v>
          </cell>
          <cell r="L285" t="str">
            <v>Sequential Growth</v>
          </cell>
          <cell r="M285" t="str">
            <v xml:space="preserve">Year-on-Year Growth </v>
          </cell>
          <cell r="N285" t="str">
            <v>Change in Market Share (Seq)</v>
          </cell>
          <cell r="O285" t="str">
            <v>Change in Market Share (YoY)</v>
          </cell>
        </row>
        <row r="286">
          <cell r="A286" t="str">
            <v>Lenovo</v>
          </cell>
          <cell r="B286">
            <v>644.09882453964963</v>
          </cell>
          <cell r="C286">
            <v>0.20996895397293877</v>
          </cell>
          <cell r="D286">
            <v>666.55200910550923</v>
          </cell>
          <cell r="E286">
            <v>0.18198094293721956</v>
          </cell>
          <cell r="F286">
            <v>663.52012295863835</v>
          </cell>
          <cell r="G286">
            <v>0.20230447366983323</v>
          </cell>
          <cell r="H286">
            <v>670.16783644507223</v>
          </cell>
          <cell r="I286">
            <v>0.18687779695754902</v>
          </cell>
          <cell r="J286">
            <v>719.09849238847244</v>
          </cell>
          <cell r="K286">
            <v>0.22776180617526967</v>
          </cell>
          <cell r="L286">
            <v>7.3012539967531875E-2</v>
          </cell>
          <cell r="M286">
            <v>0.11644124316237736</v>
          </cell>
          <cell r="N286">
            <v>4.0884009217720646E-2</v>
          </cell>
          <cell r="O286">
            <v>1.77928522023309E-2</v>
          </cell>
        </row>
        <row r="287">
          <cell r="A287" t="str">
            <v>Hewlett-Packard</v>
          </cell>
          <cell r="B287">
            <v>318.59320132433174</v>
          </cell>
          <cell r="C287">
            <v>0.103857791190305</v>
          </cell>
          <cell r="D287">
            <v>313.84104387823078</v>
          </cell>
          <cell r="E287">
            <v>8.5684370187415107E-2</v>
          </cell>
          <cell r="F287">
            <v>340.83870194211102</v>
          </cell>
          <cell r="G287">
            <v>0.10392027583917941</v>
          </cell>
          <cell r="H287">
            <v>379.09850442883879</v>
          </cell>
          <cell r="I287">
            <v>0.10571246407968966</v>
          </cell>
          <cell r="J287">
            <v>357.0572899053908</v>
          </cell>
          <cell r="K287">
            <v>0.11309161974013111</v>
          </cell>
          <cell r="L287">
            <v>-5.8141127611821997E-2</v>
          </cell>
          <cell r="M287">
            <v>0.12073104015142544</v>
          </cell>
          <cell r="N287">
            <v>7.3791556604414499E-3</v>
          </cell>
          <cell r="O287">
            <v>9.2338285498261147E-3</v>
          </cell>
        </row>
        <row r="288">
          <cell r="A288" t="str">
            <v>Dell</v>
          </cell>
          <cell r="B288">
            <v>317.50421494122435</v>
          </cell>
          <cell r="C288">
            <v>0.10350279390876943</v>
          </cell>
          <cell r="D288">
            <v>350.1890846012634</v>
          </cell>
          <cell r="E288">
            <v>9.5608053012367619E-2</v>
          </cell>
          <cell r="F288">
            <v>395.40744015892409</v>
          </cell>
          <cell r="G288">
            <v>0.12055805287381419</v>
          </cell>
          <cell r="H288">
            <v>327.74305707837743</v>
          </cell>
          <cell r="I288">
            <v>9.1391882964468971E-2</v>
          </cell>
          <cell r="J288">
            <v>347.44852316209608</v>
          </cell>
          <cell r="K288">
            <v>0.11004821179012893</v>
          </cell>
          <cell r="L288">
            <v>6.0124739969720231E-2</v>
          </cell>
          <cell r="M288">
            <v>9.4311529774226743E-2</v>
          </cell>
          <cell r="N288">
            <v>1.8656328825659957E-2</v>
          </cell>
          <cell r="O288">
            <v>6.5454178813594971E-3</v>
          </cell>
        </row>
        <row r="289">
          <cell r="A289" t="str">
            <v>Toshiba</v>
          </cell>
          <cell r="B289">
            <v>390.65985379222423</v>
          </cell>
          <cell r="C289">
            <v>0.12735070727477335</v>
          </cell>
          <cell r="D289">
            <v>563.64552628846059</v>
          </cell>
          <cell r="E289">
            <v>0.15388558275290276</v>
          </cell>
          <cell r="F289">
            <v>414.61205669009439</v>
          </cell>
          <cell r="G289">
            <v>0.12641345907015586</v>
          </cell>
          <cell r="H289">
            <v>561.53916196867056</v>
          </cell>
          <cell r="I289">
            <v>0.15658644862867035</v>
          </cell>
          <cell r="J289">
            <v>309.48751932045792</v>
          </cell>
          <cell r="K289">
            <v>9.8024731153310868E-2</v>
          </cell>
          <cell r="L289">
            <v>-0.44885852976764451</v>
          </cell>
          <cell r="M289">
            <v>-0.20778263669483299</v>
          </cell>
          <cell r="N289">
            <v>-5.8561717475359487E-2</v>
          </cell>
          <cell r="O289">
            <v>-2.9325976121462483E-2</v>
          </cell>
        </row>
        <row r="290">
          <cell r="A290" t="str">
            <v>Fujitsu</v>
          </cell>
          <cell r="B290">
            <v>314.94833207927576</v>
          </cell>
          <cell r="C290">
            <v>0.1026696049157849</v>
          </cell>
          <cell r="D290">
            <v>473.51356177210999</v>
          </cell>
          <cell r="E290">
            <v>0.12927790073048886</v>
          </cell>
          <cell r="F290">
            <v>291.40585745162741</v>
          </cell>
          <cell r="G290">
            <v>8.8848411037162844E-2</v>
          </cell>
          <cell r="H290">
            <v>342.83062681137119</v>
          </cell>
          <cell r="I290">
            <v>9.5599085458849431E-2</v>
          </cell>
          <cell r="J290">
            <v>287.04713971431948</v>
          </cell>
          <cell r="K290">
            <v>9.091713540050031E-2</v>
          </cell>
          <cell r="L290">
            <v>-0.16271442145028758</v>
          </cell>
          <cell r="M290">
            <v>-8.8589744802754722E-2</v>
          </cell>
          <cell r="N290">
            <v>-4.6819500583491214E-3</v>
          </cell>
          <cell r="O290">
            <v>-1.1752469515284594E-2</v>
          </cell>
        </row>
        <row r="291">
          <cell r="A291" t="str">
            <v>NEC</v>
          </cell>
          <cell r="B291">
            <v>290.5156349468603</v>
          </cell>
          <cell r="C291">
            <v>9.4704821152520796E-2</v>
          </cell>
          <cell r="D291">
            <v>418.69646695235554</v>
          </cell>
          <cell r="E291">
            <v>0.11431182686362752</v>
          </cell>
          <cell r="F291">
            <v>311.37362853731287</v>
          </cell>
          <cell r="G291">
            <v>9.4936499823131931E-2</v>
          </cell>
          <cell r="H291">
            <v>356.12497801049284</v>
          </cell>
          <cell r="I291">
            <v>9.9306244962729079E-2</v>
          </cell>
          <cell r="J291">
            <v>274.57369719080873</v>
          </cell>
          <cell r="K291">
            <v>8.6966391756271577E-2</v>
          </cell>
          <cell r="L291">
            <v>-0.22899623967763727</v>
          </cell>
          <cell r="M291">
            <v>-5.4874629239722639E-2</v>
          </cell>
          <cell r="N291">
            <v>-1.2339853206457502E-2</v>
          </cell>
          <cell r="O291">
            <v>-7.738429396249219E-3</v>
          </cell>
        </row>
        <row r="292">
          <cell r="A292" t="str">
            <v>Acer</v>
          </cell>
          <cell r="B292">
            <v>119.78258716285337</v>
          </cell>
          <cell r="C292">
            <v>3.9047772752469068E-2</v>
          </cell>
          <cell r="D292">
            <v>122.08762194584975</v>
          </cell>
          <cell r="E292">
            <v>3.3332163520868881E-2</v>
          </cell>
          <cell r="F292">
            <v>143.83320802094693</v>
          </cell>
          <cell r="G292">
            <v>4.3854135599042235E-2</v>
          </cell>
          <cell r="H292">
            <v>154.04985370402875</v>
          </cell>
          <cell r="I292">
            <v>4.2957145533201305E-2</v>
          </cell>
          <cell r="J292">
            <v>147.44850396392013</v>
          </cell>
          <cell r="K292">
            <v>4.6701721580750484E-2</v>
          </cell>
          <cell r="L292">
            <v>-4.2852035113201681E-2</v>
          </cell>
          <cell r="M292">
            <v>0.23096776798995733</v>
          </cell>
          <cell r="N292">
            <v>3.7445760475491793E-3</v>
          </cell>
          <cell r="O292">
            <v>7.6539488282814164E-3</v>
          </cell>
        </row>
        <row r="293">
          <cell r="A293" t="str">
            <v>Sony</v>
          </cell>
          <cell r="B293">
            <v>105.00043523218514</v>
          </cell>
          <cell r="C293">
            <v>3.4228957905896716E-2</v>
          </cell>
          <cell r="D293">
            <v>119.09926017109053</v>
          </cell>
          <cell r="E293">
            <v>3.2516285860642459E-2</v>
          </cell>
          <cell r="F293">
            <v>88.522750227553161</v>
          </cell>
          <cell r="G293">
            <v>2.6990211408716554E-2</v>
          </cell>
          <cell r="H293">
            <v>125.23099288433903</v>
          </cell>
          <cell r="I293">
            <v>3.4920941872073723E-2</v>
          </cell>
          <cell r="J293">
            <v>125.07972418404343</v>
          </cell>
          <cell r="K293">
            <v>3.9616803814229461E-2</v>
          </cell>
          <cell r="L293">
            <v>-1.2079174396972814E-3</v>
          </cell>
          <cell r="M293">
            <v>0.19123053068739582</v>
          </cell>
          <cell r="N293">
            <v>4.6958619421557379E-3</v>
          </cell>
          <cell r="O293">
            <v>5.3878459083327446E-3</v>
          </cell>
        </row>
        <row r="294">
          <cell r="A294" t="str">
            <v>ASUS</v>
          </cell>
          <cell r="B294">
            <v>89.791572033125519</v>
          </cell>
          <cell r="C294">
            <v>2.9271039997404255E-2</v>
          </cell>
          <cell r="D294">
            <v>95.598233196907174</v>
          </cell>
          <cell r="E294">
            <v>2.6100073786667673E-2</v>
          </cell>
          <cell r="F294">
            <v>91.472024309481682</v>
          </cell>
          <cell r="G294">
            <v>2.7889432578064307E-2</v>
          </cell>
          <cell r="H294">
            <v>127.7203545802813</v>
          </cell>
          <cell r="I294">
            <v>3.5615105937057655E-2</v>
          </cell>
          <cell r="J294">
            <v>111.86966073540434</v>
          </cell>
          <cell r="K294">
            <v>3.54327484412882E-2</v>
          </cell>
          <cell r="L294">
            <v>-0.12410468086285864</v>
          </cell>
          <cell r="M294">
            <v>0.24588152543018027</v>
          </cell>
          <cell r="N294">
            <v>-1.8235749576945431E-4</v>
          </cell>
          <cell r="O294">
            <v>6.1617084438839453E-3</v>
          </cell>
        </row>
        <row r="295">
          <cell r="A295" t="str">
            <v>Matsushita</v>
          </cell>
          <cell r="B295">
            <v>101.97329561534103</v>
          </cell>
          <cell r="C295">
            <v>3.3242144524684478E-2</v>
          </cell>
          <cell r="D295">
            <v>103.81798851212744</v>
          </cell>
          <cell r="E295">
            <v>2.8344217983283886E-2</v>
          </cell>
          <cell r="F295">
            <v>107.25725939011242</v>
          </cell>
          <cell r="G295">
            <v>3.2702283860557596E-2</v>
          </cell>
          <cell r="H295">
            <v>86.506289849793617</v>
          </cell>
          <cell r="I295">
            <v>2.4122472000229468E-2</v>
          </cell>
          <cell r="J295">
            <v>96.597907861468101</v>
          </cell>
          <cell r="K295">
            <v>3.0595689186057526E-2</v>
          </cell>
          <cell r="L295">
            <v>0.11665762141917324</v>
          </cell>
          <cell r="M295">
            <v>-5.2713680787073058E-2</v>
          </cell>
          <cell r="N295">
            <v>6.4732171858280577E-3</v>
          </cell>
          <cell r="O295">
            <v>-2.6464553386269518E-3</v>
          </cell>
        </row>
        <row r="296">
          <cell r="A296" t="str">
            <v>Others</v>
          </cell>
          <cell r="B296">
            <v>374.72281521679042</v>
          </cell>
          <cell r="C296">
            <v>0.12215541240445299</v>
          </cell>
          <cell r="D296">
            <v>435.71640412241186</v>
          </cell>
          <cell r="E296">
            <v>0.11895858236451569</v>
          </cell>
          <cell r="F296">
            <v>431.5663925973181</v>
          </cell>
          <cell r="G296">
            <v>0.13158276424034171</v>
          </cell>
          <cell r="H296">
            <v>455.11707304276024</v>
          </cell>
          <cell r="I296">
            <v>0.12691041160548125</v>
          </cell>
          <cell r="J296">
            <v>381.53069621530631</v>
          </cell>
          <cell r="K296">
            <v>0.12084314096206179</v>
          </cell>
          <cell r="L296">
            <v>-0.16168669818400805</v>
          </cell>
          <cell r="M296">
            <v>1.8167778213817209E-2</v>
          </cell>
          <cell r="N296">
            <v>-6.0672706434194562E-3</v>
          </cell>
          <cell r="O296">
            <v>-1.3122714423911969E-3</v>
          </cell>
        </row>
        <row r="297">
          <cell r="A297" t="str">
            <v>Total</v>
          </cell>
          <cell r="B297">
            <v>3067.5907668838622</v>
          </cell>
          <cell r="C297">
            <v>1</v>
          </cell>
          <cell r="D297">
            <v>3662.7572005463162</v>
          </cell>
          <cell r="E297">
            <v>1</v>
          </cell>
          <cell r="F297">
            <v>3279.8094422841209</v>
          </cell>
          <cell r="G297">
            <v>1</v>
          </cell>
          <cell r="H297">
            <v>3586.1287288040262</v>
          </cell>
          <cell r="I297">
            <v>1</v>
          </cell>
          <cell r="J297">
            <v>3157.2391546416879</v>
          </cell>
          <cell r="K297">
            <v>1</v>
          </cell>
          <cell r="L297">
            <v>-0.11959681500484587</v>
          </cell>
          <cell r="M297">
            <v>2.9224363538195464E-2</v>
          </cell>
          <cell r="N297">
            <v>0</v>
          </cell>
          <cell r="O297">
            <v>0</v>
          </cell>
        </row>
        <row r="300">
          <cell r="A300" t="str">
            <v>IDC PC Tracker</v>
          </cell>
          <cell r="M300" t="str">
            <v>( Top )</v>
          </cell>
          <cell r="N300" t="str">
            <v xml:space="preserve"> ( Contents Page )</v>
          </cell>
        </row>
        <row r="301">
          <cell r="A301" t="str">
            <v>Asia Pacific</v>
          </cell>
        </row>
        <row r="303">
          <cell r="A303" t="str">
            <v>Table II-13: Total Notebook Unit Shipments by Vendor - Quarterly Comparison</v>
          </cell>
        </row>
        <row r="304">
          <cell r="A304" t="str">
            <v>Units</v>
          </cell>
        </row>
        <row r="306">
          <cell r="B306" t="str">
            <v>4Q 2004</v>
          </cell>
          <cell r="C306" t="str">
            <v>% Share</v>
          </cell>
          <cell r="D306" t="str">
            <v>1Q 2005</v>
          </cell>
          <cell r="E306" t="str">
            <v>% Share</v>
          </cell>
          <cell r="F306" t="str">
            <v>2Q 2005</v>
          </cell>
          <cell r="G306" t="str">
            <v>% Share</v>
          </cell>
          <cell r="H306" t="str">
            <v>3Q 2005</v>
          </cell>
          <cell r="I306" t="str">
            <v>% Share</v>
          </cell>
          <cell r="J306" t="str">
            <v>4Q 2005</v>
          </cell>
          <cell r="K306" t="str">
            <v>% Share</v>
          </cell>
          <cell r="L306" t="str">
            <v>Sequential Growth</v>
          </cell>
          <cell r="M306" t="str">
            <v xml:space="preserve">Year-on-Year Growth </v>
          </cell>
          <cell r="N306" t="str">
            <v>Change in Market Share (Seq)</v>
          </cell>
          <cell r="O306" t="str">
            <v>Change in Market Share (YoY)</v>
          </cell>
        </row>
        <row r="307">
          <cell r="A307" t="str">
            <v>Lenovo</v>
          </cell>
          <cell r="B307">
            <v>509883</v>
          </cell>
          <cell r="C307">
            <v>0.15928345704523134</v>
          </cell>
          <cell r="D307">
            <v>520027</v>
          </cell>
          <cell r="E307">
            <v>0.13528668491728038</v>
          </cell>
          <cell r="F307">
            <v>556092.31701401109</v>
          </cell>
          <cell r="G307">
            <v>0.1456780799367077</v>
          </cell>
          <cell r="H307">
            <v>581827</v>
          </cell>
          <cell r="I307">
            <v>0.13437973812592879</v>
          </cell>
          <cell r="J307">
            <v>624676.5</v>
          </cell>
          <cell r="K307">
            <v>0.14908821234645067</v>
          </cell>
          <cell r="L307">
            <v>7.3646461920811479E-2</v>
          </cell>
          <cell r="M307">
            <v>0.22513694318108279</v>
          </cell>
          <cell r="N307">
            <v>1.4708474220521878E-2</v>
          </cell>
          <cell r="O307">
            <v>-1.0195244698780664E-2</v>
          </cell>
        </row>
        <row r="308">
          <cell r="A308" t="str">
            <v>Hewlett-Packard</v>
          </cell>
          <cell r="B308">
            <v>304997.43573054014</v>
          </cell>
          <cell r="C308">
            <v>9.5278810929352795E-2</v>
          </cell>
          <cell r="D308">
            <v>344678</v>
          </cell>
          <cell r="E308">
            <v>8.9669082535942121E-2</v>
          </cell>
          <cell r="F308">
            <v>400696.83890255191</v>
          </cell>
          <cell r="G308">
            <v>0.10496952455928521</v>
          </cell>
          <cell r="H308">
            <v>481851</v>
          </cell>
          <cell r="I308">
            <v>0.11128911376700792</v>
          </cell>
          <cell r="J308">
            <v>439475.4</v>
          </cell>
          <cell r="K308">
            <v>0.10488725245185523</v>
          </cell>
          <cell r="L308">
            <v>-8.7943368385662746E-2</v>
          </cell>
          <cell r="M308">
            <v>0.44091506522785595</v>
          </cell>
          <cell r="N308">
            <v>-6.4018613151526904E-3</v>
          </cell>
          <cell r="O308">
            <v>9.6084415225024394E-3</v>
          </cell>
        </row>
        <row r="309">
          <cell r="A309" t="str">
            <v>Toshiba</v>
          </cell>
          <cell r="B309">
            <v>406473</v>
          </cell>
          <cell r="C309">
            <v>0.12697898269906296</v>
          </cell>
          <cell r="D309">
            <v>509803</v>
          </cell>
          <cell r="E309">
            <v>0.13262687866376996</v>
          </cell>
          <cell r="F309">
            <v>434868.34583864466</v>
          </cell>
          <cell r="G309">
            <v>0.11392134670587396</v>
          </cell>
          <cell r="H309">
            <v>560087.0000000007</v>
          </cell>
          <cell r="I309">
            <v>0.12935863132466727</v>
          </cell>
          <cell r="J309">
            <v>426104.0966666668</v>
          </cell>
          <cell r="K309">
            <v>0.10169599471971902</v>
          </cell>
          <cell r="L309">
            <v>-0.2392180202956572</v>
          </cell>
          <cell r="M309">
            <v>4.8296188594732836E-2</v>
          </cell>
          <cell r="N309">
            <v>-2.7662636604948249E-2</v>
          </cell>
          <cell r="O309">
            <v>-2.5282987979343946E-2</v>
          </cell>
        </row>
        <row r="310">
          <cell r="A310" t="str">
            <v>Dell</v>
          </cell>
          <cell r="B310">
            <v>253900</v>
          </cell>
          <cell r="C310">
            <v>7.9316372077092662E-2</v>
          </cell>
          <cell r="D310">
            <v>295049.99999999948</v>
          </cell>
          <cell r="E310">
            <v>7.675819983355385E-2</v>
          </cell>
          <cell r="F310">
            <v>376000.6</v>
          </cell>
          <cell r="G310">
            <v>9.8499914109890438E-2</v>
          </cell>
          <cell r="H310">
            <v>343599.6807717607</v>
          </cell>
          <cell r="I310">
            <v>7.935835759128046E-2</v>
          </cell>
          <cell r="J310">
            <v>384651.20499999973</v>
          </cell>
          <cell r="K310">
            <v>9.1802653902232731E-2</v>
          </cell>
          <cell r="L310">
            <v>0.11947486137365737</v>
          </cell>
          <cell r="M310">
            <v>0.51497126821583183</v>
          </cell>
          <cell r="N310">
            <v>1.2444296310952271E-2</v>
          </cell>
          <cell r="O310">
            <v>1.2486281825140069E-2</v>
          </cell>
        </row>
        <row r="311">
          <cell r="A311" t="str">
            <v>NEC</v>
          </cell>
          <cell r="B311">
            <v>309808.40000000002</v>
          </cell>
          <cell r="C311">
            <v>9.6781718499443697E-2</v>
          </cell>
          <cell r="D311">
            <v>453466</v>
          </cell>
          <cell r="E311">
            <v>0.1179706281841125</v>
          </cell>
          <cell r="F311">
            <v>379533</v>
          </cell>
          <cell r="G311">
            <v>9.9425287890149774E-2</v>
          </cell>
          <cell r="H311">
            <v>406826</v>
          </cell>
          <cell r="I311">
            <v>9.3961214145818456E-2</v>
          </cell>
          <cell r="J311">
            <v>376420.4</v>
          </cell>
          <cell r="K311">
            <v>8.9838251521765111E-2</v>
          </cell>
          <cell r="L311">
            <v>-7.4738586029408083E-2</v>
          </cell>
          <cell r="M311">
            <v>0.2150103095978031</v>
          </cell>
          <cell r="N311">
            <v>-4.1229626240533446E-3</v>
          </cell>
          <cell r="O311">
            <v>-6.9434669776785862E-3</v>
          </cell>
        </row>
        <row r="312">
          <cell r="A312" t="str">
            <v>Fujitsu</v>
          </cell>
          <cell r="B312">
            <v>329784</v>
          </cell>
          <cell r="C312">
            <v>0.10302193953947193</v>
          </cell>
          <cell r="D312">
            <v>475762</v>
          </cell>
          <cell r="E312">
            <v>0.12377100379329371</v>
          </cell>
          <cell r="F312">
            <v>345817</v>
          </cell>
          <cell r="G312">
            <v>9.0592793728892937E-2</v>
          </cell>
          <cell r="H312">
            <v>377672</v>
          </cell>
          <cell r="I312">
            <v>8.7227757490621408E-2</v>
          </cell>
          <cell r="J312">
            <v>366276</v>
          </cell>
          <cell r="K312">
            <v>8.7417141617154748E-2</v>
          </cell>
          <cell r="L312">
            <v>-3.0174331165667589E-2</v>
          </cell>
          <cell r="M312">
            <v>0.11065424641583577</v>
          </cell>
          <cell r="N312">
            <v>1.8938412653334014E-4</v>
          </cell>
          <cell r="O312">
            <v>-1.5604797922317185E-2</v>
          </cell>
        </row>
        <row r="313">
          <cell r="A313" t="str">
            <v>Acer</v>
          </cell>
          <cell r="B313">
            <v>153809</v>
          </cell>
          <cell r="C313">
            <v>4.8048727344645707E-2</v>
          </cell>
          <cell r="D313">
            <v>168665</v>
          </cell>
          <cell r="E313">
            <v>4.3878738433914197E-2</v>
          </cell>
          <cell r="F313">
            <v>237259</v>
          </cell>
          <cell r="G313">
            <v>6.2154132524784529E-2</v>
          </cell>
          <cell r="H313">
            <v>315127</v>
          </cell>
          <cell r="I313">
            <v>7.2782259565832397E-2</v>
          </cell>
          <cell r="J313">
            <v>301576</v>
          </cell>
          <cell r="K313">
            <v>7.1975537300655951E-2</v>
          </cell>
          <cell r="L313">
            <v>-4.3001710421512573E-2</v>
          </cell>
          <cell r="M313">
            <v>0.96071751327945698</v>
          </cell>
          <cell r="N313">
            <v>-8.0672226517644607E-4</v>
          </cell>
          <cell r="O313">
            <v>2.3926809956010243E-2</v>
          </cell>
        </row>
        <row r="314">
          <cell r="A314" t="str">
            <v>Sony</v>
          </cell>
          <cell r="B314">
            <v>197383</v>
          </cell>
          <cell r="C314">
            <v>6.1660903779806146E-2</v>
          </cell>
          <cell r="D314">
            <v>219764</v>
          </cell>
          <cell r="E314">
            <v>5.7172306484396404E-2</v>
          </cell>
          <cell r="F314">
            <v>193345</v>
          </cell>
          <cell r="G314">
            <v>5.0650094424255623E-2</v>
          </cell>
          <cell r="H314">
            <v>230461</v>
          </cell>
          <cell r="I314">
            <v>5.3227658441838688E-2</v>
          </cell>
          <cell r="J314">
            <v>255081</v>
          </cell>
          <cell r="K314">
            <v>6.0878823348637229E-2</v>
          </cell>
          <cell r="L314">
            <v>0.10682935507526214</v>
          </cell>
          <cell r="M314">
            <v>0.29231494100302458</v>
          </cell>
          <cell r="N314">
            <v>7.651164906798541E-3</v>
          </cell>
          <cell r="O314">
            <v>-7.8208043116891751E-4</v>
          </cell>
        </row>
        <row r="315">
          <cell r="A315" t="str">
            <v>ASUS</v>
          </cell>
          <cell r="B315">
            <v>108793</v>
          </cell>
          <cell r="C315">
            <v>3.398608139969729E-2</v>
          </cell>
          <cell r="D315">
            <v>112468</v>
          </cell>
          <cell r="E315">
            <v>2.9258909401390101E-2</v>
          </cell>
          <cell r="F315">
            <v>122453</v>
          </cell>
          <cell r="G315">
            <v>3.2078698764040306E-2</v>
          </cell>
          <cell r="H315">
            <v>198652</v>
          </cell>
          <cell r="I315">
            <v>4.5880998541133373E-2</v>
          </cell>
          <cell r="J315">
            <v>197403</v>
          </cell>
          <cell r="K315">
            <v>4.7113122363057362E-2</v>
          </cell>
          <cell r="L315">
            <v>-6.2873769204437879E-3</v>
          </cell>
          <cell r="M315">
            <v>0.81448254942873155</v>
          </cell>
          <cell r="N315">
            <v>1.2321238219239888E-3</v>
          </cell>
          <cell r="O315">
            <v>1.3127040963360072E-2</v>
          </cell>
        </row>
        <row r="316">
          <cell r="A316" t="str">
            <v>Samsung</v>
          </cell>
          <cell r="B316">
            <v>71000</v>
          </cell>
          <cell r="C316">
            <v>2.2179844101904603E-2</v>
          </cell>
          <cell r="D316">
            <v>112349</v>
          </cell>
          <cell r="E316">
            <v>2.9227951171326746E-2</v>
          </cell>
          <cell r="F316">
            <v>105333</v>
          </cell>
          <cell r="G316">
            <v>2.7593816214487664E-2</v>
          </cell>
          <cell r="H316">
            <v>113185</v>
          </cell>
          <cell r="I316">
            <v>2.6141397115952425E-2</v>
          </cell>
          <cell r="J316">
            <v>92282.54</v>
          </cell>
          <cell r="K316">
            <v>2.2024582194767734E-2</v>
          </cell>
          <cell r="L316">
            <v>-0.18467517780624643</v>
          </cell>
          <cell r="M316">
            <v>0.29975408450704211</v>
          </cell>
          <cell r="N316">
            <v>-4.1168149211846909E-3</v>
          </cell>
          <cell r="O316">
            <v>-1.5526190713686938E-4</v>
          </cell>
        </row>
        <row r="317">
          <cell r="A317" t="str">
            <v>Others</v>
          </cell>
          <cell r="B317">
            <v>555273.72000000114</v>
          </cell>
          <cell r="C317">
            <v>0.1734631625842909</v>
          </cell>
          <cell r="D317">
            <v>631857</v>
          </cell>
          <cell r="E317">
            <v>0.16437961658102002</v>
          </cell>
          <cell r="F317">
            <v>665870.20144877955</v>
          </cell>
          <cell r="G317">
            <v>0.17443631114163177</v>
          </cell>
          <cell r="H317">
            <v>720434.99999997206</v>
          </cell>
          <cell r="I317">
            <v>0.16639287388991877</v>
          </cell>
          <cell r="J317">
            <v>726033.00000000652</v>
          </cell>
          <cell r="K317">
            <v>0.17327842823370432</v>
          </cell>
          <cell r="L317">
            <v>7.7703054405111605E-3</v>
          </cell>
          <cell r="M317">
            <v>0.30752271150164479</v>
          </cell>
          <cell r="N317">
            <v>6.8855543437855438E-3</v>
          </cell>
          <cell r="O317">
            <v>-1.847343505865795E-4</v>
          </cell>
        </row>
        <row r="318">
          <cell r="A318" t="str">
            <v>Total</v>
          </cell>
          <cell r="B318">
            <v>3201104.5557305412</v>
          </cell>
          <cell r="C318">
            <v>1</v>
          </cell>
          <cell r="D318">
            <v>3843889</v>
          </cell>
          <cell r="E318">
            <v>1</v>
          </cell>
          <cell r="F318">
            <v>3817268.3032039874</v>
          </cell>
          <cell r="G318">
            <v>1</v>
          </cell>
          <cell r="H318">
            <v>4329722.6807717336</v>
          </cell>
          <cell r="I318">
            <v>1</v>
          </cell>
          <cell r="J318">
            <v>4189979.1416666727</v>
          </cell>
          <cell r="K318">
            <v>1</v>
          </cell>
          <cell r="L318">
            <v>-3.2275401777037804E-2</v>
          </cell>
          <cell r="M318">
            <v>0.30891667820280078</v>
          </cell>
          <cell r="N318">
            <v>0</v>
          </cell>
          <cell r="O318">
            <v>0</v>
          </cell>
        </row>
        <row r="322">
          <cell r="A322" t="str">
            <v>Table II-14: Total Notebook Value of Shipments by Vendor - Quarterly Comparison</v>
          </cell>
        </row>
        <row r="323">
          <cell r="A323" t="str">
            <v>End-user Revenue (US$M)</v>
          </cell>
        </row>
        <row r="325">
          <cell r="B325" t="str">
            <v>4Q 2004</v>
          </cell>
          <cell r="C325" t="str">
            <v>% Share</v>
          </cell>
          <cell r="D325" t="str">
            <v>1Q 2005</v>
          </cell>
          <cell r="E325" t="str">
            <v>% Share</v>
          </cell>
          <cell r="F325" t="str">
            <v>2Q 2005</v>
          </cell>
          <cell r="G325" t="str">
            <v>% Share</v>
          </cell>
          <cell r="H325" t="str">
            <v>3Q 2005</v>
          </cell>
          <cell r="I325" t="str">
            <v>% Share</v>
          </cell>
          <cell r="J325" t="str">
            <v>4Q 2005</v>
          </cell>
          <cell r="K325" t="str">
            <v>% Share</v>
          </cell>
          <cell r="L325" t="str">
            <v>Sequential Growth</v>
          </cell>
          <cell r="M325" t="str">
            <v xml:space="preserve">Year-on-Year Growth </v>
          </cell>
          <cell r="N325" t="str">
            <v>Change in Market Share (Seq)</v>
          </cell>
          <cell r="O325" t="str">
            <v>Change in Market Share (YoY)</v>
          </cell>
        </row>
        <row r="326">
          <cell r="A326" t="str">
            <v>Lenovo</v>
          </cell>
          <cell r="B326">
            <v>777.85446926763427</v>
          </cell>
          <cell r="C326">
            <v>0.15695284641481105</v>
          </cell>
          <cell r="D326">
            <v>780.76509020217463</v>
          </cell>
          <cell r="E326">
            <v>0.13278637744906038</v>
          </cell>
          <cell r="F326">
            <v>792.83188535874001</v>
          </cell>
          <cell r="G326">
            <v>0.14579185892886679</v>
          </cell>
          <cell r="H326">
            <v>812.49538565706678</v>
          </cell>
          <cell r="I326">
            <v>0.13852954882439444</v>
          </cell>
          <cell r="J326">
            <v>855.2534236171258</v>
          </cell>
          <cell r="K326">
            <v>0.15825315346437743</v>
          </cell>
          <cell r="L326">
            <v>5.2625576360018966E-2</v>
          </cell>
          <cell r="M326">
            <v>9.9503129965126114E-2</v>
          </cell>
          <cell r="N326">
            <v>1.9723604639982989E-2</v>
          </cell>
          <cell r="O326">
            <v>1.3003070495663793E-3</v>
          </cell>
        </row>
        <row r="327">
          <cell r="A327" t="str">
            <v>Toshiba</v>
          </cell>
          <cell r="B327">
            <v>694.24764359642791</v>
          </cell>
          <cell r="C327">
            <v>0.14008294364089285</v>
          </cell>
          <cell r="D327">
            <v>872.46682558752946</v>
          </cell>
          <cell r="E327">
            <v>0.1483822863855889</v>
          </cell>
          <cell r="F327">
            <v>734.26768275745269</v>
          </cell>
          <cell r="G327">
            <v>0.13502263518597316</v>
          </cell>
          <cell r="H327">
            <v>882.01639028986961</v>
          </cell>
          <cell r="I327">
            <v>0.15038280187125627</v>
          </cell>
          <cell r="J327">
            <v>608.56078023356122</v>
          </cell>
          <cell r="K327">
            <v>0.11260599476982271</v>
          </cell>
          <cell r="L327">
            <v>-0.31003461281081046</v>
          </cell>
          <cell r="M327">
            <v>-0.12342406078468049</v>
          </cell>
          <cell r="N327">
            <v>-3.7776807101433565E-2</v>
          </cell>
          <cell r="O327">
            <v>-2.7476948871070148E-2</v>
          </cell>
        </row>
        <row r="328">
          <cell r="A328" t="str">
            <v>Fujitsu</v>
          </cell>
          <cell r="B328">
            <v>554.44681535380516</v>
          </cell>
          <cell r="C328">
            <v>0.11187440490936545</v>
          </cell>
          <cell r="D328">
            <v>804.90023582779077</v>
          </cell>
          <cell r="E328">
            <v>0.13689109293525256</v>
          </cell>
          <cell r="F328">
            <v>549.32622366521991</v>
          </cell>
          <cell r="G328">
            <v>0.1010142159838703</v>
          </cell>
          <cell r="H328">
            <v>583.36876295608897</v>
          </cell>
          <cell r="I328">
            <v>9.9463717526466697E-2</v>
          </cell>
          <cell r="J328">
            <v>540.00913860401863</v>
          </cell>
          <cell r="K328">
            <v>9.9921434657624195E-2</v>
          </cell>
          <cell r="L328">
            <v>-7.4326270286319884E-2</v>
          </cell>
          <cell r="M328">
            <v>-2.603978659445183E-2</v>
          </cell>
          <cell r="N328">
            <v>4.577171311574979E-4</v>
          </cell>
          <cell r="O328">
            <v>-1.195297025174126E-2</v>
          </cell>
        </row>
        <row r="329">
          <cell r="A329" t="str">
            <v>Hewlett-Packard</v>
          </cell>
          <cell r="B329">
            <v>454.85634469688318</v>
          </cell>
          <cell r="C329">
            <v>9.1779376259454204E-2</v>
          </cell>
          <cell r="D329">
            <v>480.3658428577466</v>
          </cell>
          <cell r="E329">
            <v>8.1696839323115403E-2</v>
          </cell>
          <cell r="F329">
            <v>527.85404557368679</v>
          </cell>
          <cell r="G329">
            <v>9.7065751224787319E-2</v>
          </cell>
          <cell r="H329">
            <v>588.39417393891915</v>
          </cell>
          <cell r="I329">
            <v>0.10032054444314589</v>
          </cell>
          <cell r="J329">
            <v>536.69604833387166</v>
          </cell>
          <cell r="K329">
            <v>9.9308391823202724E-2</v>
          </cell>
          <cell r="L329">
            <v>-8.7863082088257105E-2</v>
          </cell>
          <cell r="M329">
            <v>0.17992428728575072</v>
          </cell>
          <cell r="N329">
            <v>-1.0121526199431685E-3</v>
          </cell>
          <cell r="O329">
            <v>7.5290155637485201E-3</v>
          </cell>
        </row>
        <row r="330">
          <cell r="A330" t="str">
            <v>NEC</v>
          </cell>
          <cell r="B330">
            <v>504.46051279116205</v>
          </cell>
          <cell r="C330">
            <v>0.10178833768351858</v>
          </cell>
          <cell r="D330">
            <v>720.2835217478455</v>
          </cell>
          <cell r="E330">
            <v>0.12250014862265612</v>
          </cell>
          <cell r="F330">
            <v>562.84377268445053</v>
          </cell>
          <cell r="G330">
            <v>0.10349992403379817</v>
          </cell>
          <cell r="H330">
            <v>585.74436211120178</v>
          </cell>
          <cell r="I330">
            <v>9.9868754508774304E-2</v>
          </cell>
          <cell r="J330">
            <v>508.99979590132244</v>
          </cell>
          <cell r="K330">
            <v>9.4183572482451974E-2</v>
          </cell>
          <cell r="L330">
            <v>-0.13102058026349317</v>
          </cell>
          <cell r="M330">
            <v>8.9982922251827802E-3</v>
          </cell>
          <cell r="N330">
            <v>-5.6851820263223302E-3</v>
          </cell>
          <cell r="O330">
            <v>-7.6047652010666072E-3</v>
          </cell>
        </row>
        <row r="331">
          <cell r="A331" t="str">
            <v>Dell</v>
          </cell>
          <cell r="B331">
            <v>377.98332839777549</v>
          </cell>
          <cell r="C331">
            <v>7.6268198786890506E-2</v>
          </cell>
          <cell r="D331">
            <v>422.62954911843076</v>
          </cell>
          <cell r="E331">
            <v>7.1877505199207034E-2</v>
          </cell>
          <cell r="F331">
            <v>492.2565469618205</v>
          </cell>
          <cell r="G331">
            <v>9.051981684489864E-2</v>
          </cell>
          <cell r="H331">
            <v>422.71232979946092</v>
          </cell>
          <cell r="I331">
            <v>7.2071976485468703E-2</v>
          </cell>
          <cell r="J331">
            <v>445.19455646882869</v>
          </cell>
          <cell r="K331">
            <v>8.2377270316437948E-2</v>
          </cell>
          <cell r="L331">
            <v>5.3185642065452843E-2</v>
          </cell>
          <cell r="M331">
            <v>0.17781532417303492</v>
          </cell>
          <cell r="N331">
            <v>1.0305293830969245E-2</v>
          </cell>
          <cell r="O331">
            <v>6.1090715295474413E-3</v>
          </cell>
        </row>
        <row r="332">
          <cell r="A332" t="str">
            <v>Sony</v>
          </cell>
          <cell r="B332">
            <v>352.58124314683693</v>
          </cell>
          <cell r="C332">
            <v>7.1142651859378125E-2</v>
          </cell>
          <cell r="D332">
            <v>366.28887579043482</v>
          </cell>
          <cell r="E332">
            <v>6.2295527203330904E-2</v>
          </cell>
          <cell r="F332">
            <v>307.18053855797478</v>
          </cell>
          <cell r="G332">
            <v>5.6486655708698645E-2</v>
          </cell>
          <cell r="H332">
            <v>368.69420580970194</v>
          </cell>
          <cell r="I332">
            <v>6.286194714039138E-2</v>
          </cell>
          <cell r="J332">
            <v>368.17891956687885</v>
          </cell>
          <cell r="K332">
            <v>6.8126561615086678E-2</v>
          </cell>
          <cell r="L332">
            <v>-1.3975978865505834E-3</v>
          </cell>
          <cell r="M332">
            <v>4.4238531468181463E-2</v>
          </cell>
          <cell r="N332">
            <v>5.2646144746952978E-3</v>
          </cell>
          <cell r="O332">
            <v>-3.0160902442914472E-3</v>
          </cell>
        </row>
        <row r="333">
          <cell r="A333" t="str">
            <v>Acer</v>
          </cell>
          <cell r="B333">
            <v>202.45687600172471</v>
          </cell>
          <cell r="C333">
            <v>4.0851064331659706E-2</v>
          </cell>
          <cell r="D333">
            <v>211.16722696138839</v>
          </cell>
          <cell r="E333">
            <v>3.5913658866209668E-2</v>
          </cell>
          <cell r="F333">
            <v>269.27833076302619</v>
          </cell>
          <cell r="G333">
            <v>4.9516914160736787E-2</v>
          </cell>
          <cell r="H333">
            <v>329.33233789008506</v>
          </cell>
          <cell r="I333">
            <v>5.6150792960259932E-2</v>
          </cell>
          <cell r="J333">
            <v>309.52866076630909</v>
          </cell>
          <cell r="K333">
            <v>5.7274119344306436E-2</v>
          </cell>
          <cell r="L333">
            <v>-6.0132804602946344E-2</v>
          </cell>
          <cell r="M333">
            <v>0.52886217983365635</v>
          </cell>
          <cell r="N333">
            <v>1.1233263840465038E-3</v>
          </cell>
          <cell r="O333">
            <v>1.642305501264673E-2</v>
          </cell>
        </row>
        <row r="334">
          <cell r="A334" t="str">
            <v>ASUS</v>
          </cell>
          <cell r="B334">
            <v>149.36456425967714</v>
          </cell>
          <cell r="C334">
            <v>3.013827706889249E-2</v>
          </cell>
          <cell r="D334">
            <v>155.21505264780706</v>
          </cell>
          <cell r="E334">
            <v>2.6397753722993085E-2</v>
          </cell>
          <cell r="F334">
            <v>166.91811304607211</v>
          </cell>
          <cell r="G334">
            <v>3.0694151483166399E-2</v>
          </cell>
          <cell r="H334">
            <v>242.10150225585639</v>
          </cell>
          <cell r="I334">
            <v>4.1278033659341309E-2</v>
          </cell>
          <cell r="J334">
            <v>217.28582456651114</v>
          </cell>
          <cell r="K334">
            <v>4.0205822030303442E-2</v>
          </cell>
          <cell r="L334">
            <v>-0.10250113055110122</v>
          </cell>
          <cell r="M334">
            <v>0.45473476686712511</v>
          </cell>
          <cell r="N334">
            <v>-1.0722116290378669E-3</v>
          </cell>
          <cell r="O334">
            <v>1.0067544961410952E-2</v>
          </cell>
        </row>
        <row r="335">
          <cell r="A335" t="str">
            <v>Samsung</v>
          </cell>
          <cell r="B335">
            <v>122.38498384478758</v>
          </cell>
          <cell r="C335">
            <v>2.4694428497602425E-2</v>
          </cell>
          <cell r="D335">
            <v>186.23760651146588</v>
          </cell>
          <cell r="E335">
            <v>3.1673825358966103E-2</v>
          </cell>
          <cell r="F335">
            <v>160.28314023572119</v>
          </cell>
          <cell r="G335">
            <v>2.9474063040928922E-2</v>
          </cell>
          <cell r="H335">
            <v>163.93301070357649</v>
          </cell>
          <cell r="I335">
            <v>2.7950393825099451E-2</v>
          </cell>
          <cell r="J335">
            <v>147.40993602929188</v>
          </cell>
          <cell r="K335">
            <v>2.7276227822574554E-2</v>
          </cell>
          <cell r="L335">
            <v>-0.10079162581941237</v>
          </cell>
          <cell r="M335">
            <v>0.2044773092117389</v>
          </cell>
          <cell r="N335">
            <v>-6.7416600252489731E-4</v>
          </cell>
          <cell r="O335">
            <v>2.5817993249721283E-3</v>
          </cell>
        </row>
        <row r="336">
          <cell r="A336" t="str">
            <v>Others</v>
          </cell>
          <cell r="B336">
            <v>765.33876821593185</v>
          </cell>
          <cell r="C336">
            <v>0.1544274705475347</v>
          </cell>
          <cell r="D336">
            <v>879.53852268763058</v>
          </cell>
          <cell r="E336">
            <v>0.14958498493361991</v>
          </cell>
          <cell r="F336">
            <v>875.06779572787582</v>
          </cell>
          <cell r="G336">
            <v>0.16091401340427497</v>
          </cell>
          <cell r="H336">
            <v>886.34889328224017</v>
          </cell>
          <cell r="I336">
            <v>0.15112148875540155</v>
          </cell>
          <cell r="J336">
            <v>867.22023807276582</v>
          </cell>
          <cell r="K336">
            <v>0.16046745167381193</v>
          </cell>
          <cell r="L336">
            <v>-2.1581405871269221E-2</v>
          </cell>
          <cell r="M336">
            <v>0.13311944211885174</v>
          </cell>
          <cell r="N336">
            <v>9.3459629184103887E-3</v>
          </cell>
          <cell r="O336">
            <v>6.0399811262772385E-3</v>
          </cell>
        </row>
        <row r="337">
          <cell r="A337" t="str">
            <v>Total</v>
          </cell>
          <cell r="B337">
            <v>4955.9755495726458</v>
          </cell>
          <cell r="C337">
            <v>1</v>
          </cell>
          <cell r="D337">
            <v>5879.8583499402439</v>
          </cell>
          <cell r="E337">
            <v>1</v>
          </cell>
          <cell r="F337">
            <v>5438.1080753320402</v>
          </cell>
          <cell r="G337">
            <v>1</v>
          </cell>
          <cell r="H337">
            <v>5865.1413546940676</v>
          </cell>
          <cell r="I337">
            <v>1</v>
          </cell>
          <cell r="J337">
            <v>5404.3373221604852</v>
          </cell>
          <cell r="K337">
            <v>1</v>
          </cell>
          <cell r="L337">
            <v>-7.8566568930991898E-2</v>
          </cell>
          <cell r="M337">
            <v>9.0468923444648963E-2</v>
          </cell>
          <cell r="N337">
            <v>0</v>
          </cell>
          <cell r="O337">
            <v>0</v>
          </cell>
        </row>
        <row r="340">
          <cell r="A340" t="str">
            <v>IDC PC Tracker</v>
          </cell>
          <cell r="M340" t="str">
            <v>( Top )</v>
          </cell>
          <cell r="N340" t="str">
            <v xml:space="preserve"> ( Contents Page )</v>
          </cell>
        </row>
        <row r="341">
          <cell r="A341" t="str">
            <v>Asia Pacific</v>
          </cell>
        </row>
        <row r="343">
          <cell r="A343" t="str">
            <v>Table II-15: x86 Server Unit Shipments by Vendor - Quarterly Comparison</v>
          </cell>
        </row>
        <row r="344">
          <cell r="A344" t="str">
            <v>Units</v>
          </cell>
        </row>
        <row r="346">
          <cell r="B346" t="str">
            <v>4Q 2004</v>
          </cell>
          <cell r="C346" t="str">
            <v>% Share</v>
          </cell>
          <cell r="D346" t="str">
            <v>1Q 2005</v>
          </cell>
          <cell r="E346" t="str">
            <v>% Share</v>
          </cell>
          <cell r="F346" t="str">
            <v>2Q 2005</v>
          </cell>
          <cell r="G346" t="str">
            <v>% Share</v>
          </cell>
          <cell r="H346" t="str">
            <v>3Q 2005</v>
          </cell>
          <cell r="I346" t="str">
            <v>% Share</v>
          </cell>
          <cell r="J346" t="str">
            <v>4Q 2005</v>
          </cell>
          <cell r="K346" t="str">
            <v>% Share</v>
          </cell>
          <cell r="L346" t="str">
            <v>Sequential Growth</v>
          </cell>
          <cell r="M346" t="str">
            <v xml:space="preserve">Year-on-Year Growth </v>
          </cell>
          <cell r="N346" t="str">
            <v>Change in Market Share (Seq)</v>
          </cell>
          <cell r="O346" t="str">
            <v>Change in Market Share (YoY)</v>
          </cell>
        </row>
        <row r="347">
          <cell r="A347" t="str">
            <v>Hewlett-Packard</v>
          </cell>
          <cell r="B347">
            <v>86401.000000000087</v>
          </cell>
          <cell r="C347">
            <v>0.2542499565955621</v>
          </cell>
          <cell r="D347">
            <v>91703</v>
          </cell>
          <cell r="E347">
            <v>0.26537888324579301</v>
          </cell>
          <cell r="F347">
            <v>90618.000000000058</v>
          </cell>
          <cell r="G347">
            <v>0.26189416490852885</v>
          </cell>
          <cell r="H347">
            <v>94780.000000000146</v>
          </cell>
          <cell r="I347">
            <v>0.24679528073679341</v>
          </cell>
          <cell r="J347">
            <v>104386</v>
          </cell>
          <cell r="K347">
            <v>0.25321043056397818</v>
          </cell>
          <cell r="L347">
            <v>0.10135049588520606</v>
          </cell>
          <cell r="M347">
            <v>0.20815731299406126</v>
          </cell>
          <cell r="N347">
            <v>6.415149827184774E-3</v>
          </cell>
          <cell r="O347">
            <v>-1.039526031583915E-3</v>
          </cell>
        </row>
        <row r="348">
          <cell r="A348" t="str">
            <v>IBM</v>
          </cell>
          <cell r="B348">
            <v>73644.000000000087</v>
          </cell>
          <cell r="C348">
            <v>0.21671026728305898</v>
          </cell>
          <cell r="D348">
            <v>58651</v>
          </cell>
          <cell r="E348">
            <v>0.1697298548711493</v>
          </cell>
          <cell r="F348">
            <v>64552</v>
          </cell>
          <cell r="G348">
            <v>0.18656108204965174</v>
          </cell>
          <cell r="H348">
            <v>76050</v>
          </cell>
          <cell r="I348">
            <v>0.1980247003590748</v>
          </cell>
          <cell r="J348">
            <v>87659.000000000189</v>
          </cell>
          <cell r="K348">
            <v>0.21263553668890284</v>
          </cell>
          <cell r="L348">
            <v>0.15264957264957513</v>
          </cell>
          <cell r="M348">
            <v>0.19030742490902286</v>
          </cell>
          <cell r="N348">
            <v>1.4610836329828042E-2</v>
          </cell>
          <cell r="O348">
            <v>-4.0747305941561396E-3</v>
          </cell>
        </row>
        <row r="349">
          <cell r="A349" t="str">
            <v>Dell</v>
          </cell>
          <cell r="B349">
            <v>62829</v>
          </cell>
          <cell r="C349">
            <v>0.1848852504362514</v>
          </cell>
          <cell r="D349">
            <v>69000</v>
          </cell>
          <cell r="E349">
            <v>0.19967877761861352</v>
          </cell>
          <cell r="F349">
            <v>80247.000000000058</v>
          </cell>
          <cell r="G349">
            <v>0.23192104274442951</v>
          </cell>
          <cell r="H349">
            <v>73198</v>
          </cell>
          <cell r="I349">
            <v>0.19059844861122363</v>
          </cell>
          <cell r="J349">
            <v>85500</v>
          </cell>
          <cell r="K349">
            <v>0.20739842328684052</v>
          </cell>
          <cell r="L349">
            <v>0.16806470122134476</v>
          </cell>
          <cell r="M349">
            <v>0.36083655636728262</v>
          </cell>
          <cell r="N349">
            <v>1.6799974675616891E-2</v>
          </cell>
          <cell r="O349">
            <v>2.2513172850589125E-2</v>
          </cell>
        </row>
        <row r="350">
          <cell r="A350" t="str">
            <v>NEC</v>
          </cell>
          <cell r="B350">
            <v>25646</v>
          </cell>
          <cell r="C350">
            <v>7.5467811562942327E-2</v>
          </cell>
          <cell r="D350">
            <v>31159</v>
          </cell>
          <cell r="E350">
            <v>9.0170884519106945E-2</v>
          </cell>
          <cell r="F350">
            <v>24291</v>
          </cell>
          <cell r="G350">
            <v>7.0203173318690207E-2</v>
          </cell>
          <cell r="H350">
            <v>33693</v>
          </cell>
          <cell r="I350">
            <v>8.7732363303067815E-2</v>
          </cell>
          <cell r="J350">
            <v>29475</v>
          </cell>
          <cell r="K350">
            <v>7.1497877501516066E-2</v>
          </cell>
          <cell r="L350">
            <v>-0.12518920844092241</v>
          </cell>
          <cell r="M350">
            <v>0.14930203540513132</v>
          </cell>
          <cell r="N350">
            <v>-1.6234485801551748E-2</v>
          </cell>
          <cell r="O350">
            <v>-3.9699340614262613E-3</v>
          </cell>
        </row>
        <row r="351">
          <cell r="A351" t="str">
            <v>Fujitsu</v>
          </cell>
          <cell r="B351">
            <v>17415</v>
          </cell>
          <cell r="C351">
            <v>5.1246663743610719E-2</v>
          </cell>
          <cell r="D351">
            <v>25012</v>
          </cell>
          <cell r="E351">
            <v>7.2382109939083505E-2</v>
          </cell>
          <cell r="F351">
            <v>16225</v>
          </cell>
          <cell r="G351">
            <v>4.6891708332129127E-2</v>
          </cell>
          <cell r="H351">
            <v>23969</v>
          </cell>
          <cell r="I351">
            <v>6.2412281958010039E-2</v>
          </cell>
          <cell r="J351">
            <v>21236</v>
          </cell>
          <cell r="K351">
            <v>5.1512431776834448E-2</v>
          </cell>
          <cell r="L351">
            <v>-0.11402227877675331</v>
          </cell>
          <cell r="M351">
            <v>0.21940855584266439</v>
          </cell>
          <cell r="N351">
            <v>-1.0899850181175591E-2</v>
          </cell>
          <cell r="O351">
            <v>2.6576803322372888E-4</v>
          </cell>
        </row>
        <row r="352">
          <cell r="A352" t="str">
            <v>Lenovo</v>
          </cell>
          <cell r="B352">
            <v>9022</v>
          </cell>
          <cell r="C352">
            <v>2.6548802773175763E-2</v>
          </cell>
          <cell r="D352">
            <v>6000</v>
          </cell>
          <cell r="E352">
            <v>1.7363371966835961E-2</v>
          </cell>
          <cell r="F352">
            <v>7043</v>
          </cell>
          <cell r="G352">
            <v>2.0354903037484467E-2</v>
          </cell>
          <cell r="H352">
            <v>9500</v>
          </cell>
          <cell r="I352">
            <v>2.4736813325591196E-2</v>
          </cell>
          <cell r="J352">
            <v>13200</v>
          </cell>
          <cell r="K352">
            <v>3.2019405700424497E-2</v>
          </cell>
          <cell r="L352">
            <v>0.38947368421052642</v>
          </cell>
          <cell r="M352">
            <v>0.46309022389714039</v>
          </cell>
          <cell r="N352">
            <v>7.2825923748333007E-3</v>
          </cell>
          <cell r="O352">
            <v>5.4706029272487341E-3</v>
          </cell>
        </row>
        <row r="353">
          <cell r="A353" t="str">
            <v>Hitachi</v>
          </cell>
          <cell r="B353">
            <v>6211</v>
          </cell>
          <cell r="C353">
            <v>1.8276946799400871E-2</v>
          </cell>
          <cell r="D353">
            <v>7620</v>
          </cell>
          <cell r="E353">
            <v>2.2051482397881669E-2</v>
          </cell>
          <cell r="F353">
            <v>5500</v>
          </cell>
          <cell r="G353">
            <v>1.5895494349874282E-2</v>
          </cell>
          <cell r="H353">
            <v>7260</v>
          </cell>
          <cell r="I353">
            <v>1.8904133130925482E-2</v>
          </cell>
          <cell r="J353">
            <v>7125</v>
          </cell>
          <cell r="K353">
            <v>1.7283201940570043E-2</v>
          </cell>
          <cell r="L353">
            <v>-1.8595041322314043E-2</v>
          </cell>
          <cell r="M353">
            <v>0.14715826758976003</v>
          </cell>
          <cell r="N353">
            <v>-1.6209311903554388E-3</v>
          </cell>
          <cell r="O353">
            <v>-9.9374485883082717E-4</v>
          </cell>
        </row>
        <row r="354">
          <cell r="A354" t="str">
            <v>Langchao</v>
          </cell>
          <cell r="B354">
            <v>5253</v>
          </cell>
          <cell r="C354">
            <v>1.545786532559214E-2</v>
          </cell>
          <cell r="D354">
            <v>4250</v>
          </cell>
          <cell r="E354">
            <v>1.2299055143175471E-2</v>
          </cell>
          <cell r="F354">
            <v>4950</v>
          </cell>
          <cell r="G354">
            <v>1.4305944914886853E-2</v>
          </cell>
          <cell r="H354">
            <v>6132</v>
          </cell>
          <cell r="I354">
            <v>1.5966962032897391E-2</v>
          </cell>
          <cell r="J354">
            <v>6402</v>
          </cell>
          <cell r="K354">
            <v>1.5529411764705882E-2</v>
          </cell>
          <cell r="L354">
            <v>4.4031311154598907E-2</v>
          </cell>
          <cell r="M354">
            <v>0.21873215305539695</v>
          </cell>
          <cell r="N354">
            <v>-4.3755026819150902E-4</v>
          </cell>
          <cell r="O354">
            <v>7.1546439113742352E-5</v>
          </cell>
        </row>
        <row r="355">
          <cell r="A355" t="str">
            <v>Dawning</v>
          </cell>
          <cell r="B355">
            <v>4000</v>
          </cell>
          <cell r="C355">
            <v>1.1770695088971741E-2</v>
          </cell>
          <cell r="D355">
            <v>3480</v>
          </cell>
          <cell r="E355">
            <v>1.0070755740764856E-2</v>
          </cell>
          <cell r="F355">
            <v>3500</v>
          </cell>
          <cell r="G355">
            <v>1.0115314586283633E-2</v>
          </cell>
          <cell r="H355">
            <v>5280</v>
          </cell>
          <cell r="I355">
            <v>1.3748460458854897E-2</v>
          </cell>
          <cell r="J355">
            <v>5450</v>
          </cell>
          <cell r="K355">
            <v>1.3220133414190418E-2</v>
          </cell>
          <cell r="L355">
            <v>3.2196969696969724E-2</v>
          </cell>
          <cell r="M355">
            <v>0.36249999999999999</v>
          </cell>
          <cell r="N355">
            <v>-5.2832704466447902E-4</v>
          </cell>
          <cell r="O355">
            <v>1.4494383252186775E-3</v>
          </cell>
        </row>
        <row r="356">
          <cell r="A356" t="str">
            <v>Acer</v>
          </cell>
          <cell r="B356">
            <v>4837.9999999999945</v>
          </cell>
          <cell r="C356">
            <v>1.4236655710111306E-2</v>
          </cell>
          <cell r="D356">
            <v>4115</v>
          </cell>
          <cell r="E356">
            <v>1.1908379273921662E-2</v>
          </cell>
          <cell r="F356">
            <v>5389</v>
          </cell>
          <cell r="G356">
            <v>1.5574694372995E-2</v>
          </cell>
          <cell r="H356">
            <v>6082.9999999999927</v>
          </cell>
          <cell r="I356">
            <v>1.5839372153639061E-2</v>
          </cell>
          <cell r="J356">
            <v>5268</v>
          </cell>
          <cell r="K356">
            <v>1.2778653729533049E-2</v>
          </cell>
          <cell r="L356">
            <v>-0.13397994410652536</v>
          </cell>
          <cell r="M356">
            <v>8.887970235634679E-2</v>
          </cell>
          <cell r="N356">
            <v>-3.0607184241060112E-3</v>
          </cell>
          <cell r="O356">
            <v>-1.4580019805782562E-3</v>
          </cell>
        </row>
        <row r="357">
          <cell r="A357" t="str">
            <v>Others</v>
          </cell>
          <cell r="B357">
            <v>44567.999999999825</v>
          </cell>
          <cell r="C357">
            <v>0.13114908468132264</v>
          </cell>
          <cell r="D357">
            <v>44565</v>
          </cell>
          <cell r="E357">
            <v>0.1289664452836741</v>
          </cell>
          <cell r="F357">
            <v>43694.999999999884</v>
          </cell>
          <cell r="G357">
            <v>0.12628247738504633</v>
          </cell>
          <cell r="H357">
            <v>48097.999999999069</v>
          </cell>
          <cell r="I357">
            <v>0.12524118392992237</v>
          </cell>
          <cell r="J357">
            <v>46548.999999999825</v>
          </cell>
          <cell r="K357">
            <v>0.11291449363250412</v>
          </cell>
          <cell r="L357">
            <v>-3.2205081292346338E-2</v>
          </cell>
          <cell r="M357">
            <v>4.4448931969125915E-2</v>
          </cell>
          <cell r="N357">
            <v>-1.2326690297418244E-2</v>
          </cell>
          <cell r="O357">
            <v>-1.8234591048818513E-2</v>
          </cell>
        </row>
        <row r="358">
          <cell r="A358" t="str">
            <v>Total</v>
          </cell>
          <cell r="B358">
            <v>339827</v>
          </cell>
          <cell r="C358">
            <v>1</v>
          </cell>
          <cell r="D358">
            <v>345555</v>
          </cell>
          <cell r="E358">
            <v>1</v>
          </cell>
          <cell r="F358">
            <v>346010</v>
          </cell>
          <cell r="G358">
            <v>1</v>
          </cell>
          <cell r="H358">
            <v>384042.99999999919</v>
          </cell>
          <cell r="I358">
            <v>1</v>
          </cell>
          <cell r="J358">
            <v>412250</v>
          </cell>
          <cell r="K358">
            <v>1</v>
          </cell>
          <cell r="L358">
            <v>7.3447504576312772E-2</v>
          </cell>
          <cell r="M358">
            <v>0.21311726260715003</v>
          </cell>
          <cell r="N358">
            <v>0</v>
          </cell>
          <cell r="O358">
            <v>0</v>
          </cell>
        </row>
        <row r="362">
          <cell r="A362" t="str">
            <v>Table II-16: x86 Server Value of Shipments by Vendor - Quarterly Comparison</v>
          </cell>
        </row>
        <row r="363">
          <cell r="A363" t="str">
            <v>End-user Revenue (US$M)</v>
          </cell>
        </row>
        <row r="365">
          <cell r="B365" t="str">
            <v>4Q 2004</v>
          </cell>
          <cell r="C365" t="str">
            <v>% Share</v>
          </cell>
          <cell r="D365" t="str">
            <v>1Q 2005</v>
          </cell>
          <cell r="E365" t="str">
            <v>% Share</v>
          </cell>
          <cell r="F365" t="str">
            <v>2Q 2005</v>
          </cell>
          <cell r="G365" t="str">
            <v>% Share</v>
          </cell>
          <cell r="H365" t="str">
            <v>3Q 2005</v>
          </cell>
          <cell r="I365" t="str">
            <v>% Share</v>
          </cell>
          <cell r="J365" t="str">
            <v>4Q 2005</v>
          </cell>
          <cell r="K365" t="str">
            <v>% Share</v>
          </cell>
          <cell r="L365" t="str">
            <v>Sequential Growth</v>
          </cell>
          <cell r="M365" t="str">
            <v xml:space="preserve">Year-on-Year Growth </v>
          </cell>
          <cell r="N365" t="str">
            <v>Change in Market Share (Seq)</v>
          </cell>
          <cell r="O365" t="str">
            <v>Change in Market Share (YoY)</v>
          </cell>
        </row>
        <row r="366">
          <cell r="A366" t="str">
            <v>Hewlett-Packard</v>
          </cell>
          <cell r="B366">
            <v>406.70662524792277</v>
          </cell>
          <cell r="C366">
            <v>0.28053123091469917</v>
          </cell>
          <cell r="D366">
            <v>445.99944551076538</v>
          </cell>
          <cell r="E366">
            <v>0.2827746759585919</v>
          </cell>
          <cell r="F366">
            <v>424.98800799974379</v>
          </cell>
          <cell r="G366">
            <v>0.30209767302229662</v>
          </cell>
          <cell r="H366">
            <v>410.28751893389068</v>
          </cell>
          <cell r="I366">
            <v>0.25307082965272487</v>
          </cell>
          <cell r="J366">
            <v>453.33092608231402</v>
          </cell>
          <cell r="K366">
            <v>0.28256748233698309</v>
          </cell>
          <cell r="L366">
            <v>0.10491034984507763</v>
          </cell>
          <cell r="M366">
            <v>0.11463865582708355</v>
          </cell>
          <cell r="N366">
            <v>2.9496652684258218E-2</v>
          </cell>
          <cell r="O366">
            <v>2.036251422283919E-3</v>
          </cell>
        </row>
        <row r="367">
          <cell r="A367" t="str">
            <v>IBM</v>
          </cell>
          <cell r="B367">
            <v>355.3643092666577</v>
          </cell>
          <cell r="C367">
            <v>0.24511719483536118</v>
          </cell>
          <cell r="D367">
            <v>304.14534284255274</v>
          </cell>
          <cell r="E367">
            <v>0.19283566747067121</v>
          </cell>
          <cell r="F367">
            <v>321.05653022819416</v>
          </cell>
          <cell r="G367">
            <v>0.22821921763639166</v>
          </cell>
          <cell r="H367">
            <v>347.89565013423038</v>
          </cell>
          <cell r="I367">
            <v>0.21458669042825543</v>
          </cell>
          <cell r="J367">
            <v>366.26429303047058</v>
          </cell>
          <cell r="K367">
            <v>0.22829763688516366</v>
          </cell>
          <cell r="L367">
            <v>5.2799288778554443E-2</v>
          </cell>
          <cell r="M367">
            <v>3.0672702574736643E-2</v>
          </cell>
          <cell r="N367">
            <v>1.3710946456908235E-2</v>
          </cell>
          <cell r="O367">
            <v>-1.6819557950197517E-2</v>
          </cell>
        </row>
        <row r="368">
          <cell r="A368" t="str">
            <v>Dell</v>
          </cell>
          <cell r="B368">
            <v>178.51603737591412</v>
          </cell>
          <cell r="C368">
            <v>0.12313377898024641</v>
          </cell>
          <cell r="D368">
            <v>199.23116767568601</v>
          </cell>
          <cell r="E368">
            <v>0.12631748637226534</v>
          </cell>
          <cell r="F368">
            <v>196.19980524459046</v>
          </cell>
          <cell r="G368">
            <v>0.13946629903932323</v>
          </cell>
          <cell r="H368">
            <v>194.8656907294783</v>
          </cell>
          <cell r="I368">
            <v>0.12019576455043574</v>
          </cell>
          <cell r="J368">
            <v>225.32907261750381</v>
          </cell>
          <cell r="K368">
            <v>0.14045075039794269</v>
          </cell>
          <cell r="L368">
            <v>0.1563301460302533</v>
          </cell>
          <cell r="M368">
            <v>0.26223434000504997</v>
          </cell>
          <cell r="N368">
            <v>2.0254985847506957E-2</v>
          </cell>
          <cell r="O368">
            <v>1.7316971417696281E-2</v>
          </cell>
        </row>
        <row r="369">
          <cell r="A369" t="str">
            <v>NEC</v>
          </cell>
          <cell r="B369">
            <v>175.72835198044507</v>
          </cell>
          <cell r="C369">
            <v>0.12121093640319927</v>
          </cell>
          <cell r="D369">
            <v>197.92942607142646</v>
          </cell>
          <cell r="E369">
            <v>0.12549215000911187</v>
          </cell>
          <cell r="F369">
            <v>154.46174293473038</v>
          </cell>
          <cell r="G369">
            <v>0.10979729364876183</v>
          </cell>
          <cell r="H369">
            <v>206.28637624977048</v>
          </cell>
          <cell r="I369">
            <v>0.12724019614156321</v>
          </cell>
          <cell r="J369">
            <v>168.97246248280797</v>
          </cell>
          <cell r="K369">
            <v>0.10532289010297487</v>
          </cell>
          <cell r="L369">
            <v>-0.18088404307312578</v>
          </cell>
          <cell r="M369">
            <v>-3.8445074010532432E-2</v>
          </cell>
          <cell r="N369">
            <v>-2.1917306038588338E-2</v>
          </cell>
          <cell r="O369">
            <v>-1.5888046300224404E-2</v>
          </cell>
        </row>
        <row r="370">
          <cell r="A370" t="str">
            <v>Fujitsu</v>
          </cell>
          <cell r="B370">
            <v>101.44505708487277</v>
          </cell>
          <cell r="C370">
            <v>6.9973059123104683E-2</v>
          </cell>
          <cell r="D370">
            <v>144.49908819912199</v>
          </cell>
          <cell r="E370">
            <v>9.161599471278363E-2</v>
          </cell>
          <cell r="F370">
            <v>89.727382754350558</v>
          </cell>
          <cell r="G370">
            <v>6.3781643308125038E-2</v>
          </cell>
          <cell r="H370">
            <v>155.7616804160368</v>
          </cell>
          <cell r="I370">
            <v>9.6075887936870261E-2</v>
          </cell>
          <cell r="J370">
            <v>112.50031493358249</v>
          </cell>
          <cell r="K370">
            <v>7.0123013727786135E-2</v>
          </cell>
          <cell r="L370">
            <v>-0.27774074706246066</v>
          </cell>
          <cell r="M370">
            <v>0.10897778725148211</v>
          </cell>
          <cell r="N370">
            <v>-2.5952874209084126E-2</v>
          </cell>
          <cell r="O370">
            <v>1.499546046814515E-4</v>
          </cell>
        </row>
        <row r="371">
          <cell r="A371" t="str">
            <v>Hitachi</v>
          </cell>
          <cell r="B371">
            <v>48.100294816203991</v>
          </cell>
          <cell r="C371">
            <v>3.3177809444151773E-2</v>
          </cell>
          <cell r="D371">
            <v>55.694781255624612</v>
          </cell>
          <cell r="E371">
            <v>3.5311868390571266E-2</v>
          </cell>
          <cell r="F371">
            <v>37.596137530046633</v>
          </cell>
          <cell r="G371">
            <v>2.6724767402049068E-2</v>
          </cell>
          <cell r="H371">
            <v>47.370636241079545</v>
          </cell>
          <cell r="I371">
            <v>2.92188420594853E-2</v>
          </cell>
          <cell r="J371">
            <v>45.653796443956779</v>
          </cell>
          <cell r="K371">
            <v>2.8456647402766422E-2</v>
          </cell>
          <cell r="L371">
            <v>-3.6242700823890028E-2</v>
          </cell>
          <cell r="M371">
            <v>-5.0862440273921949E-2</v>
          </cell>
          <cell r="N371">
            <v>-7.6219465671887796E-4</v>
          </cell>
          <cell r="O371">
            <v>-4.721162041385351E-3</v>
          </cell>
        </row>
        <row r="372">
          <cell r="A372" t="str">
            <v>NCR</v>
          </cell>
          <cell r="B372">
            <v>2.2901956318544876</v>
          </cell>
          <cell r="C372">
            <v>1.5796924853337829E-3</v>
          </cell>
          <cell r="D372">
            <v>2.0484324550152064</v>
          </cell>
          <cell r="E372">
            <v>1.2987568247458871E-3</v>
          </cell>
          <cell r="F372">
            <v>3.3625813065700894</v>
          </cell>
          <cell r="G372">
            <v>2.3902509457718866E-3</v>
          </cell>
          <cell r="H372">
            <v>24.124643296591969</v>
          </cell>
          <cell r="I372">
            <v>1.4880402674711414E-2</v>
          </cell>
          <cell r="J372">
            <v>28.546461213368211</v>
          </cell>
          <cell r="K372">
            <v>1.7793407002696191E-2</v>
          </cell>
          <cell r="L372">
            <v>0.18329049936257102</v>
          </cell>
          <cell r="M372">
            <v>11.464638748023763</v>
          </cell>
          <cell r="N372">
            <v>2.9130043279847768E-3</v>
          </cell>
          <cell r="O372">
            <v>1.6213714517362407E-2</v>
          </cell>
        </row>
        <row r="373">
          <cell r="A373" t="str">
            <v>Lenovo</v>
          </cell>
          <cell r="B373">
            <v>17.562458488198086</v>
          </cell>
          <cell r="C373">
            <v>1.2113936168556867E-2</v>
          </cell>
          <cell r="D373">
            <v>11.615445087793399</v>
          </cell>
          <cell r="E373">
            <v>7.364479381928548E-3</v>
          </cell>
          <cell r="F373">
            <v>13.407826522657336</v>
          </cell>
          <cell r="G373">
            <v>9.5307940848623988E-3</v>
          </cell>
          <cell r="H373">
            <v>19.8452536800785</v>
          </cell>
          <cell r="I373">
            <v>1.2240817918459492E-2</v>
          </cell>
          <cell r="J373">
            <v>27.498825561741413</v>
          </cell>
          <cell r="K373">
            <v>1.7140401104676125E-2</v>
          </cell>
          <cell r="L373">
            <v>0.3856625873896431</v>
          </cell>
          <cell r="M373">
            <v>0.56577312796044654</v>
          </cell>
          <cell r="N373">
            <v>4.8995831862166331E-3</v>
          </cell>
          <cell r="O373">
            <v>5.0264649361192581E-3</v>
          </cell>
        </row>
        <row r="374">
          <cell r="A374" t="str">
            <v>Toshiba</v>
          </cell>
          <cell r="B374">
            <v>21.064678719520153</v>
          </cell>
          <cell r="C374">
            <v>1.4529638523610057E-2</v>
          </cell>
          <cell r="D374">
            <v>36.772546172102679</v>
          </cell>
          <cell r="E374">
            <v>2.3314703488208043E-2</v>
          </cell>
          <cell r="F374">
            <v>16.95965143451696</v>
          </cell>
          <cell r="G374">
            <v>1.205556659763425E-2</v>
          </cell>
          <cell r="H374">
            <v>30.058291767581139</v>
          </cell>
          <cell r="I374">
            <v>1.8540356419643168E-2</v>
          </cell>
          <cell r="J374">
            <v>16.482684640150918</v>
          </cell>
          <cell r="K374">
            <v>1.0273886984000342E-2</v>
          </cell>
          <cell r="L374">
            <v>-0.451642669264125</v>
          </cell>
          <cell r="M374">
            <v>-0.2175202451639201</v>
          </cell>
          <cell r="N374">
            <v>-8.2664694356428259E-3</v>
          </cell>
          <cell r="O374">
            <v>-4.2557515396097149E-3</v>
          </cell>
        </row>
        <row r="375">
          <cell r="A375" t="str">
            <v>Sun Microsystems</v>
          </cell>
          <cell r="B375">
            <v>11.809846836038897</v>
          </cell>
          <cell r="C375">
            <v>8.145996804965935E-3</v>
          </cell>
          <cell r="D375">
            <v>15.552101512715367</v>
          </cell>
          <cell r="E375">
            <v>9.860416890646255E-3</v>
          </cell>
          <cell r="F375">
            <v>16.478497904964108</v>
          </cell>
          <cell r="G375">
            <v>1.1713544331338987E-2</v>
          </cell>
          <cell r="H375">
            <v>17.18944699930406</v>
          </cell>
          <cell r="I375">
            <v>1.0602680833891895E-2</v>
          </cell>
          <cell r="J375">
            <v>16.281909110967256</v>
          </cell>
          <cell r="K375">
            <v>1.0148740799321113E-2</v>
          </cell>
          <cell r="L375">
            <v>-5.279622365824499E-2</v>
          </cell>
          <cell r="M375">
            <v>0.37867233479111895</v>
          </cell>
          <cell r="N375">
            <v>-4.539400345707819E-4</v>
          </cell>
          <cell r="O375">
            <v>2.0027439943551776E-3</v>
          </cell>
        </row>
        <row r="376">
          <cell r="A376" t="str">
            <v>Others</v>
          </cell>
          <cell r="B376">
            <v>131.18521944965391</v>
          </cell>
          <cell r="C376">
            <v>9.048672631677103E-2</v>
          </cell>
          <cell r="D376">
            <v>163.73777921456303</v>
          </cell>
          <cell r="E376">
            <v>0.10381380050047603</v>
          </cell>
          <cell r="F376">
            <v>132.55191084629223</v>
          </cell>
          <cell r="G376">
            <v>9.4222949983445048E-2</v>
          </cell>
          <cell r="H376">
            <v>167.55072995830164</v>
          </cell>
          <cell r="I376">
            <v>0.10334753138395929</v>
          </cell>
          <cell r="J376">
            <v>143.46726195054248</v>
          </cell>
          <cell r="K376">
            <v>8.9425143255689329E-2</v>
          </cell>
          <cell r="L376">
            <v>-0.14373836517306027</v>
          </cell>
          <cell r="M376">
            <v>9.3623676145940804E-2</v>
          </cell>
          <cell r="N376">
            <v>-1.3922388128269958E-2</v>
          </cell>
          <cell r="O376">
            <v>-1.0615830610817001E-3</v>
          </cell>
        </row>
        <row r="377">
          <cell r="A377" t="str">
            <v>Total</v>
          </cell>
          <cell r="B377">
            <v>1449.7730748972817</v>
          </cell>
          <cell r="C377">
            <v>1</v>
          </cell>
          <cell r="D377">
            <v>1577.2255559973669</v>
          </cell>
          <cell r="E377">
            <v>1</v>
          </cell>
          <cell r="F377">
            <v>1406.7900747066567</v>
          </cell>
          <cell r="G377">
            <v>1</v>
          </cell>
          <cell r="H377">
            <v>1621.2359184063434</v>
          </cell>
          <cell r="I377">
            <v>1</v>
          </cell>
          <cell r="J377">
            <v>1604.328008067406</v>
          </cell>
          <cell r="K377">
            <v>1</v>
          </cell>
          <cell r="L377">
            <v>-1.0429025255965008E-2</v>
          </cell>
          <cell r="M377">
            <v>0.10660629297524693</v>
          </cell>
          <cell r="N377">
            <v>0</v>
          </cell>
          <cell r="O377">
            <v>0</v>
          </cell>
        </row>
        <row r="378">
          <cell r="A378" t="str">
            <v>*Historical data for Lenovo includes IBM PCD - for your internal analysis only</v>
          </cell>
        </row>
        <row r="460">
          <cell r="A460" t="str">
            <v>IDC PC Tracker</v>
          </cell>
          <cell r="M460" t="str">
            <v>( Top )</v>
          </cell>
          <cell r="N460" t="str">
            <v xml:space="preserve"> ( Contents Page )</v>
          </cell>
        </row>
        <row r="461">
          <cell r="A461" t="str">
            <v>Asia Pacific</v>
          </cell>
        </row>
        <row r="463">
          <cell r="A463" t="str">
            <v>Table II-21: Total Consumer Desktop and Consumer Notebook Unit Shipments by Vendor - Quarterly Comparison</v>
          </cell>
        </row>
        <row r="464">
          <cell r="A464" t="str">
            <v>Units</v>
          </cell>
        </row>
        <row r="466">
          <cell r="B466" t="str">
            <v>4Q 2004</v>
          </cell>
          <cell r="C466" t="str">
            <v>% Share</v>
          </cell>
          <cell r="D466" t="str">
            <v>1Q 2005</v>
          </cell>
          <cell r="E466" t="str">
            <v>% Share</v>
          </cell>
          <cell r="F466" t="str">
            <v>2Q 2005</v>
          </cell>
          <cell r="G466" t="str">
            <v>% Share</v>
          </cell>
          <cell r="H466" t="str">
            <v>3Q 2005</v>
          </cell>
          <cell r="I466" t="str">
            <v>% Share</v>
          </cell>
          <cell r="J466" t="str">
            <v>4Q 2005</v>
          </cell>
          <cell r="K466" t="str">
            <v>% Share</v>
          </cell>
          <cell r="L466" t="str">
            <v>Sequential Growth</v>
          </cell>
          <cell r="M466" t="str">
            <v xml:space="preserve">Year-on-Year Growth </v>
          </cell>
          <cell r="N466" t="str">
            <v>Change in Market Share (Seq)</v>
          </cell>
        </row>
        <row r="467">
          <cell r="A467" t="str">
            <v>Lenovo</v>
          </cell>
          <cell r="B467">
            <v>504993.10784514924</v>
          </cell>
          <cell r="C467">
            <v>0.11394993372369774</v>
          </cell>
          <cell r="D467">
            <v>461581.18851808429</v>
          </cell>
          <cell r="E467">
            <v>9.554792499038349E-2</v>
          </cell>
          <cell r="F467">
            <v>623526.94237139972</v>
          </cell>
          <cell r="G467">
            <v>0.12642352296966694</v>
          </cell>
          <cell r="H467">
            <v>669888.7835117717</v>
          </cell>
          <cell r="I467">
            <v>0.12360780716636624</v>
          </cell>
          <cell r="J467">
            <v>596080.02138640627</v>
          </cell>
          <cell r="K467">
            <v>0.11000029221603898</v>
          </cell>
          <cell r="L467">
            <v>-0.11018062093596526</v>
          </cell>
          <cell r="M467">
            <v>0.18037258751893281</v>
          </cell>
          <cell r="N467">
            <v>-1.3607514950327262E-2</v>
          </cell>
        </row>
        <row r="468">
          <cell r="A468" t="str">
            <v>Hewlett-Packard</v>
          </cell>
          <cell r="B468">
            <v>318719.31560388056</v>
          </cell>
          <cell r="C468">
            <v>7.1917902096717404E-2</v>
          </cell>
          <cell r="D468">
            <v>384071.22014449013</v>
          </cell>
          <cell r="E468">
            <v>7.9503257598404167E-2</v>
          </cell>
          <cell r="F468">
            <v>422905.95873638656</v>
          </cell>
          <cell r="G468">
            <v>8.5746513189918189E-2</v>
          </cell>
          <cell r="H468">
            <v>505069.39415231789</v>
          </cell>
          <cell r="I468">
            <v>9.3195350951739087E-2</v>
          </cell>
          <cell r="J468">
            <v>428378.18238310539</v>
          </cell>
          <cell r="K468">
            <v>7.9052683449309533E-2</v>
          </cell>
          <cell r="L468">
            <v>-0.15184292031380564</v>
          </cell>
          <cell r="M468">
            <v>0.34406093829441464</v>
          </cell>
          <cell r="N468">
            <v>-1.4142667502429554E-2</v>
          </cell>
        </row>
        <row r="469">
          <cell r="A469" t="str">
            <v>NEC</v>
          </cell>
          <cell r="B469">
            <v>241250.66944670942</v>
          </cell>
          <cell r="C469">
            <v>5.4437372247622677E-2</v>
          </cell>
          <cell r="D469">
            <v>357524.0353960396</v>
          </cell>
          <cell r="E469">
            <v>7.4007954756461269E-2</v>
          </cell>
          <cell r="F469">
            <v>296303.80176632665</v>
          </cell>
          <cell r="G469">
            <v>6.0077228332969405E-2</v>
          </cell>
          <cell r="H469">
            <v>289907.12617116951</v>
          </cell>
          <cell r="I469">
            <v>5.349363212213213E-2</v>
          </cell>
          <cell r="J469">
            <v>309215.92674901552</v>
          </cell>
          <cell r="K469">
            <v>5.7062543752318923E-2</v>
          </cell>
          <cell r="L469">
            <v>6.6603401002448992E-2</v>
          </cell>
          <cell r="M469">
            <v>0.28172049204331495</v>
          </cell>
          <cell r="N469">
            <v>3.5689116301867926E-3</v>
          </cell>
        </row>
        <row r="470">
          <cell r="A470" t="str">
            <v>Acer</v>
          </cell>
          <cell r="B470">
            <v>152545.45714861492</v>
          </cell>
          <cell r="C470">
            <v>3.4421350434085562E-2</v>
          </cell>
          <cell r="D470">
            <v>158959.19601260728</v>
          </cell>
          <cell r="E470">
            <v>3.2904766734334123E-2</v>
          </cell>
          <cell r="F470">
            <v>214488.02330722159</v>
          </cell>
          <cell r="G470">
            <v>4.3488628475571667E-2</v>
          </cell>
          <cell r="H470">
            <v>295571.58433860767</v>
          </cell>
          <cell r="I470">
            <v>5.4538837341410656E-2</v>
          </cell>
          <cell r="J470">
            <v>297196.51261682383</v>
          </cell>
          <cell r="K470">
            <v>5.4844487418654955E-2</v>
          </cell>
          <cell r="L470">
            <v>5.4975794843479253E-3</v>
          </cell>
          <cell r="M470">
            <v>0.94824885756699384</v>
          </cell>
          <cell r="N470">
            <v>3.0565007724429882E-4</v>
          </cell>
        </row>
        <row r="471">
          <cell r="A471" t="str">
            <v>Fujitsu</v>
          </cell>
          <cell r="B471">
            <v>230605.55367282798</v>
          </cell>
          <cell r="C471">
            <v>5.2035338995939498E-2</v>
          </cell>
          <cell r="D471">
            <v>288235.12854368932</v>
          </cell>
          <cell r="E471">
            <v>5.9665058123587224E-2</v>
          </cell>
          <cell r="F471">
            <v>260604.97545776443</v>
          </cell>
          <cell r="G471">
            <v>5.2839094611520004E-2</v>
          </cell>
          <cell r="H471">
            <v>247576.69858060047</v>
          </cell>
          <cell r="I471">
            <v>4.5682826120193837E-2</v>
          </cell>
          <cell r="J471">
            <v>271891.64346560894</v>
          </cell>
          <cell r="K471">
            <v>5.0174740234966257E-2</v>
          </cell>
          <cell r="L471">
            <v>9.8211766391628208E-2</v>
          </cell>
          <cell r="M471">
            <v>0.1790333716392436</v>
          </cell>
          <cell r="N471">
            <v>4.4919141147724204E-3</v>
          </cell>
        </row>
        <row r="472">
          <cell r="A472" t="str">
            <v>Toshiba</v>
          </cell>
          <cell r="B472">
            <v>183120.98732940602</v>
          </cell>
          <cell r="C472">
            <v>4.1320612193389457E-2</v>
          </cell>
          <cell r="D472">
            <v>195391.02004112853</v>
          </cell>
          <cell r="E472">
            <v>4.0446203162269524E-2</v>
          </cell>
          <cell r="F472">
            <v>210260.01595479401</v>
          </cell>
          <cell r="G472">
            <v>4.2631376690103244E-2</v>
          </cell>
          <cell r="H472">
            <v>232564.7513936153</v>
          </cell>
          <cell r="I472">
            <v>4.2912823220081199E-2</v>
          </cell>
          <cell r="J472">
            <v>225070.37859291784</v>
          </cell>
          <cell r="K472">
            <v>4.1534368752725474E-2</v>
          </cell>
          <cell r="L472">
            <v>-3.2224886857481039E-2</v>
          </cell>
          <cell r="M472">
            <v>0.2290801937849507</v>
          </cell>
          <cell r="N472">
            <v>-1.3784544673557247E-3</v>
          </cell>
        </row>
        <row r="473">
          <cell r="A473" t="str">
            <v>Sony</v>
          </cell>
          <cell r="B473">
            <v>214844.30474500929</v>
          </cell>
          <cell r="C473">
            <v>4.847886813955235E-2</v>
          </cell>
          <cell r="D473">
            <v>226454.7704817242</v>
          </cell>
          <cell r="E473">
            <v>4.6876441159071559E-2</v>
          </cell>
          <cell r="F473">
            <v>215272.1671906157</v>
          </cell>
          <cell r="G473">
            <v>4.3647617968273891E-2</v>
          </cell>
          <cell r="H473">
            <v>213328.00395906492</v>
          </cell>
          <cell r="I473">
            <v>3.9363260627119513E-2</v>
          </cell>
          <cell r="J473">
            <v>224987.62901654749</v>
          </cell>
          <cell r="K473">
            <v>4.1519098189621684E-2</v>
          </cell>
          <cell r="L473">
            <v>5.4655857839085664E-2</v>
          </cell>
          <cell r="M473">
            <v>4.7212441975489794E-2</v>
          </cell>
          <cell r="N473">
            <v>2.1558375625021706E-3</v>
          </cell>
        </row>
        <row r="474">
          <cell r="A474" t="str">
            <v>Dell</v>
          </cell>
          <cell r="B474">
            <v>125002.65749862786</v>
          </cell>
          <cell r="C474">
            <v>2.8206413743021852E-2</v>
          </cell>
          <cell r="D474">
            <v>161410.37991572465</v>
          </cell>
          <cell r="E474">
            <v>3.3412165089246756E-2</v>
          </cell>
          <cell r="F474">
            <v>194904.25662140941</v>
          </cell>
          <cell r="G474">
            <v>3.9517911880679678E-2</v>
          </cell>
          <cell r="H474">
            <v>188800.20021816154</v>
          </cell>
          <cell r="I474">
            <v>3.4837392886617503E-2</v>
          </cell>
          <cell r="J474">
            <v>222429.4995781176</v>
          </cell>
          <cell r="K474">
            <v>4.1047022334606019E-2</v>
          </cell>
          <cell r="L474">
            <v>0.17812110008939008</v>
          </cell>
          <cell r="M474">
            <v>0.77939816663945072</v>
          </cell>
          <cell r="N474">
            <v>6.2096294479885156E-3</v>
          </cell>
        </row>
        <row r="475">
          <cell r="A475" t="str">
            <v>Founder</v>
          </cell>
          <cell r="B475">
            <v>146952.52692093141</v>
          </cell>
          <cell r="C475">
            <v>3.315932523242434E-2</v>
          </cell>
          <cell r="D475">
            <v>134108.86478710186</v>
          </cell>
          <cell r="E475">
            <v>2.77607148470728E-2</v>
          </cell>
          <cell r="F475">
            <v>182596.77319587627</v>
          </cell>
          <cell r="G475">
            <v>3.7022501806450864E-2</v>
          </cell>
          <cell r="H475">
            <v>193700.09784354543</v>
          </cell>
          <cell r="I475">
            <v>3.5741521475901081E-2</v>
          </cell>
          <cell r="J475">
            <v>220238.04734995498</v>
          </cell>
          <cell r="K475">
            <v>4.0642612898244272E-2</v>
          </cell>
          <cell r="L475">
            <v>0.13700534900010575</v>
          </cell>
          <cell r="M475">
            <v>0.49870200917644136</v>
          </cell>
          <cell r="N475">
            <v>4.9010914223431915E-3</v>
          </cell>
        </row>
        <row r="476">
          <cell r="A476" t="str">
            <v>Samsung</v>
          </cell>
          <cell r="B476">
            <v>117972.65916732719</v>
          </cell>
          <cell r="C476">
            <v>2.6620119135264443E-2</v>
          </cell>
          <cell r="D476">
            <v>174140.94703496949</v>
          </cell>
          <cell r="E476">
            <v>3.6047409554255956E-2</v>
          </cell>
          <cell r="F476">
            <v>146788.8111514354</v>
          </cell>
          <cell r="G476">
            <v>2.976224021325434E-2</v>
          </cell>
          <cell r="H476">
            <v>176585.23550594237</v>
          </cell>
          <cell r="I476">
            <v>3.2583488895604612E-2</v>
          </cell>
          <cell r="J476">
            <v>166815.07557803328</v>
          </cell>
          <cell r="K476">
            <v>3.078396591273971E-2</v>
          </cell>
          <cell r="L476">
            <v>-5.5328294576362236E-2</v>
          </cell>
          <cell r="M476">
            <v>0.41401471116651001</v>
          </cell>
          <cell r="N476">
            <v>-1.7995229828649019E-3</v>
          </cell>
        </row>
        <row r="477">
          <cell r="A477" t="str">
            <v>Others</v>
          </cell>
          <cell r="B477">
            <v>2195703.1736318548</v>
          </cell>
          <cell r="C477">
            <v>0.49545276405828476</v>
          </cell>
          <cell r="D477">
            <v>2289009.8284461848</v>
          </cell>
          <cell r="E477">
            <v>0.47382810398491315</v>
          </cell>
          <cell r="F477">
            <v>2164396.7390012597</v>
          </cell>
          <cell r="G477">
            <v>0.43884336386159184</v>
          </cell>
          <cell r="H477">
            <v>2406477.9690588363</v>
          </cell>
          <cell r="I477">
            <v>0.44404305919283416</v>
          </cell>
          <cell r="J477">
            <v>2456591.9732689774</v>
          </cell>
          <cell r="K477">
            <v>0.45333818484077426</v>
          </cell>
          <cell r="L477">
            <v>2.0824626219096531E-2</v>
          </cell>
          <cell r="M477">
            <v>0.11881788156529072</v>
          </cell>
          <cell r="N477">
            <v>9.2951256479401057E-3</v>
          </cell>
        </row>
        <row r="478">
          <cell r="A478" t="str">
            <v>Total</v>
          </cell>
          <cell r="B478">
            <v>4431710.4130103383</v>
          </cell>
          <cell r="C478">
            <v>1</v>
          </cell>
          <cell r="D478">
            <v>4830886.5793217439</v>
          </cell>
          <cell r="E478">
            <v>1</v>
          </cell>
          <cell r="F478">
            <v>4932048.4647544893</v>
          </cell>
          <cell r="G478">
            <v>1</v>
          </cell>
          <cell r="H478">
            <v>5419469.8447336331</v>
          </cell>
          <cell r="I478">
            <v>1</v>
          </cell>
          <cell r="J478">
            <v>5418894.8899855083</v>
          </cell>
          <cell r="K478">
            <v>1</v>
          </cell>
          <cell r="L478">
            <v>-1.0609058904231805E-4</v>
          </cell>
          <cell r="M478">
            <v>0.22275473462278939</v>
          </cell>
          <cell r="N478">
            <v>0</v>
          </cell>
        </row>
        <row r="482">
          <cell r="A482" t="str">
            <v>Table II-22: Total Consumer Desktop and Consumer Notebook Value of Shipments by Vendor - Quarterly Comparison</v>
          </cell>
        </row>
        <row r="483">
          <cell r="A483" t="str">
            <v>End-user Revenue (US$M)</v>
          </cell>
        </row>
        <row r="485">
          <cell r="B485" t="str">
            <v>4Q 2004</v>
          </cell>
          <cell r="C485" t="str">
            <v>% Share</v>
          </cell>
          <cell r="D485" t="str">
            <v>1Q 2005</v>
          </cell>
          <cell r="E485" t="str">
            <v>% Share</v>
          </cell>
          <cell r="F485" t="str">
            <v>2Q 2005</v>
          </cell>
          <cell r="G485" t="str">
            <v>% Share</v>
          </cell>
          <cell r="H485" t="str">
            <v>3Q 2005</v>
          </cell>
          <cell r="I485" t="str">
            <v>% Share</v>
          </cell>
          <cell r="J485" t="str">
            <v>4Q 2005</v>
          </cell>
          <cell r="K485" t="str">
            <v>% Share</v>
          </cell>
          <cell r="L485" t="str">
            <v>Sequential Growth</v>
          </cell>
          <cell r="M485" t="str">
            <v xml:space="preserve">Year-on-Year Growth </v>
          </cell>
          <cell r="N485" t="str">
            <v>Change in Market Share (Seq)</v>
          </cell>
        </row>
        <row r="486">
          <cell r="A486" t="str">
            <v>NEC</v>
          </cell>
          <cell r="B486">
            <v>406.46653361370562</v>
          </cell>
          <cell r="C486">
            <v>9.1915252479859544E-2</v>
          </cell>
          <cell r="D486">
            <v>561.37287880021699</v>
          </cell>
          <cell r="E486">
            <v>0.11437788475442327</v>
          </cell>
          <cell r="F486">
            <v>445.45661558085817</v>
          </cell>
          <cell r="G486">
            <v>9.4429616131460933E-2</v>
          </cell>
          <cell r="H486">
            <v>414.77493906331404</v>
          </cell>
          <cell r="I486">
            <v>8.4844258225799982E-2</v>
          </cell>
          <cell r="J486">
            <v>412.96486393705203</v>
          </cell>
          <cell r="K486">
            <v>8.6789824150567949E-2</v>
          </cell>
          <cell r="L486">
            <v>-4.3639934716154238E-3</v>
          </cell>
          <cell r="M486">
            <v>1.5987368666179558E-2</v>
          </cell>
          <cell r="N486">
            <v>1.9455659247679669E-3</v>
          </cell>
        </row>
        <row r="487">
          <cell r="A487" t="str">
            <v>Lenovo</v>
          </cell>
          <cell r="B487">
            <v>379.00395317029182</v>
          </cell>
          <cell r="C487">
            <v>8.5705073273313143E-2</v>
          </cell>
          <cell r="D487">
            <v>332.37108641787074</v>
          </cell>
          <cell r="E487">
            <v>6.771951986575199E-2</v>
          </cell>
          <cell r="F487">
            <v>423.44681381109842</v>
          </cell>
          <cell r="G487">
            <v>8.9763893231515138E-2</v>
          </cell>
          <cell r="H487">
            <v>441.49675464629371</v>
          </cell>
          <cell r="I487">
            <v>9.03103373160761E-2</v>
          </cell>
          <cell r="J487">
            <v>394.27696716059489</v>
          </cell>
          <cell r="K487">
            <v>8.2862324703012261E-2</v>
          </cell>
          <cell r="L487">
            <v>-0.10695387222841324</v>
          </cell>
          <cell r="M487">
            <v>4.0297769620995627E-2</v>
          </cell>
          <cell r="N487">
            <v>-7.4480126130638397E-3</v>
          </cell>
        </row>
        <row r="488">
          <cell r="A488" t="str">
            <v>Fujitsu</v>
          </cell>
          <cell r="B488">
            <v>397.55219680782886</v>
          </cell>
          <cell r="C488">
            <v>8.9899432109808206E-2</v>
          </cell>
          <cell r="D488">
            <v>490.732094645975</v>
          </cell>
          <cell r="E488">
            <v>9.9985056432855171E-2</v>
          </cell>
          <cell r="F488">
            <v>415.24082324025352</v>
          </cell>
          <cell r="G488">
            <v>8.8024355614427896E-2</v>
          </cell>
          <cell r="H488">
            <v>380.50336624937489</v>
          </cell>
          <cell r="I488">
            <v>7.7833839080909697E-2</v>
          </cell>
          <cell r="J488">
            <v>391.35250716993227</v>
          </cell>
          <cell r="K488">
            <v>8.2247712200860815E-2</v>
          </cell>
          <cell r="L488">
            <v>2.8512601682075589E-2</v>
          </cell>
          <cell r="M488">
            <v>-1.5594655714840533E-2</v>
          </cell>
          <cell r="N488">
            <v>4.4138731199511172E-3</v>
          </cell>
        </row>
        <row r="489">
          <cell r="A489" t="str">
            <v>Hewlett-Packard</v>
          </cell>
          <cell r="B489">
            <v>339.65988634018908</v>
          </cell>
          <cell r="C489">
            <v>7.6808105042934269E-2</v>
          </cell>
          <cell r="D489">
            <v>392.51487366746471</v>
          </cell>
          <cell r="E489">
            <v>7.9973619460714379E-2</v>
          </cell>
          <cell r="F489">
            <v>418.43855327671639</v>
          </cell>
          <cell r="G489">
            <v>8.870222279447075E-2</v>
          </cell>
          <cell r="H489">
            <v>453.89273219664659</v>
          </cell>
          <cell r="I489">
            <v>9.2845995624214195E-2</v>
          </cell>
          <cell r="J489">
            <v>390.19306204019654</v>
          </cell>
          <cell r="K489">
            <v>8.2004040044438967E-2</v>
          </cell>
          <cell r="L489">
            <v>-0.14034080221591327</v>
          </cell>
          <cell r="M489">
            <v>0.14877581290066022</v>
          </cell>
          <cell r="N489">
            <v>-1.0841955579775228E-2</v>
          </cell>
        </row>
        <row r="490">
          <cell r="A490" t="str">
            <v>Sony</v>
          </cell>
          <cell r="B490">
            <v>386.80950519733403</v>
          </cell>
          <cell r="C490">
            <v>8.7470161481023018E-2</v>
          </cell>
          <cell r="D490">
            <v>391.3271611665005</v>
          </cell>
          <cell r="E490">
            <v>7.973162693010441E-2</v>
          </cell>
          <cell r="F490">
            <v>339.28366834547916</v>
          </cell>
          <cell r="G490">
            <v>7.1922664162840266E-2</v>
          </cell>
          <cell r="H490">
            <v>343.57537061311888</v>
          </cell>
          <cell r="I490">
            <v>7.0280035554112094E-2</v>
          </cell>
          <cell r="J490">
            <v>325.96286261938093</v>
          </cell>
          <cell r="K490">
            <v>6.8505245837728393E-2</v>
          </cell>
          <cell r="L490">
            <v>-5.1262428858937059E-2</v>
          </cell>
          <cell r="M490">
            <v>-0.15730389703560077</v>
          </cell>
          <cell r="N490">
            <v>-1.7747897163837012E-3</v>
          </cell>
        </row>
        <row r="491">
          <cell r="A491" t="str">
            <v>Toshiba</v>
          </cell>
          <cell r="B491">
            <v>303.587789804203</v>
          </cell>
          <cell r="C491">
            <v>6.8651035305591371E-2</v>
          </cell>
          <cell r="D491">
            <v>308.82129929906966</v>
          </cell>
          <cell r="E491">
            <v>6.2921327899616714E-2</v>
          </cell>
          <cell r="F491">
            <v>319.65562606735909</v>
          </cell>
          <cell r="G491">
            <v>6.7761835851158081E-2</v>
          </cell>
          <cell r="H491">
            <v>320.47722832120007</v>
          </cell>
          <cell r="I491">
            <v>6.5555196696736776E-2</v>
          </cell>
          <cell r="J491">
            <v>299.07326091310364</v>
          </cell>
          <cell r="K491">
            <v>6.2854053672570367E-2</v>
          </cell>
          <cell r="L491">
            <v>-6.6787794940126544E-2</v>
          </cell>
          <cell r="M491">
            <v>-1.487058782571915E-2</v>
          </cell>
          <cell r="N491">
            <v>-2.7011430241664081E-3</v>
          </cell>
        </row>
        <row r="492">
          <cell r="A492" t="str">
            <v>Acer</v>
          </cell>
          <cell r="B492">
            <v>147.38371224704079</v>
          </cell>
          <cell r="C492">
            <v>3.3328232467670339E-2</v>
          </cell>
          <cell r="D492">
            <v>153.00167600945719</v>
          </cell>
          <cell r="E492">
            <v>3.1173590187051511E-2</v>
          </cell>
          <cell r="F492">
            <v>197.60474668827635</v>
          </cell>
          <cell r="G492">
            <v>4.1889018420339173E-2</v>
          </cell>
          <cell r="H492">
            <v>259.4247327916807</v>
          </cell>
          <cell r="I492">
            <v>5.3066607806255758E-2</v>
          </cell>
          <cell r="J492">
            <v>249.44161788368126</v>
          </cell>
          <cell r="K492">
            <v>5.2423331964769289E-2</v>
          </cell>
          <cell r="L492">
            <v>-3.8481739194912934E-2</v>
          </cell>
          <cell r="M492">
            <v>0.69246393702971476</v>
          </cell>
          <cell r="N492">
            <v>-6.4327584148646949E-4</v>
          </cell>
        </row>
        <row r="493">
          <cell r="A493" t="str">
            <v>Dell</v>
          </cell>
          <cell r="B493">
            <v>145.0730778627059</v>
          </cell>
          <cell r="C493">
            <v>3.2805723170443356E-2</v>
          </cell>
          <cell r="D493">
            <v>196.5048544794324</v>
          </cell>
          <cell r="E493">
            <v>4.0037220265021017E-2</v>
          </cell>
          <cell r="F493">
            <v>226.19835219714417</v>
          </cell>
          <cell r="G493">
            <v>4.7950401499129033E-2</v>
          </cell>
          <cell r="H493">
            <v>211.60170214314127</v>
          </cell>
          <cell r="I493">
            <v>4.3284171165681243E-2</v>
          </cell>
          <cell r="J493">
            <v>220.50109090088057</v>
          </cell>
          <cell r="K493">
            <v>4.6341111739745734E-2</v>
          </cell>
          <cell r="L493">
            <v>4.20572645097117E-2</v>
          </cell>
          <cell r="M493">
            <v>0.51993115572799908</v>
          </cell>
          <cell r="N493">
            <v>3.0569405740644914E-3</v>
          </cell>
        </row>
        <row r="494">
          <cell r="A494" t="str">
            <v>Samsung</v>
          </cell>
          <cell r="B494">
            <v>147.28721108422366</v>
          </cell>
          <cell r="C494">
            <v>3.3306410428187584E-2</v>
          </cell>
          <cell r="D494">
            <v>231.43667680527781</v>
          </cell>
          <cell r="E494">
            <v>4.7154464612105769E-2</v>
          </cell>
          <cell r="F494">
            <v>192.63508658453037</v>
          </cell>
          <cell r="G494">
            <v>4.0835530651864474E-2</v>
          </cell>
          <cell r="H494">
            <v>212.29064343280132</v>
          </cell>
          <cell r="I494">
            <v>4.3425097502297283E-2</v>
          </cell>
          <cell r="J494">
            <v>200.12006314419776</v>
          </cell>
          <cell r="K494">
            <v>4.2057779259237239E-2</v>
          </cell>
          <cell r="L494">
            <v>-5.732980074770011E-2</v>
          </cell>
          <cell r="M494">
            <v>0.35870631041932444</v>
          </cell>
          <cell r="N494">
            <v>-1.3673182430600436E-3</v>
          </cell>
        </row>
        <row r="495">
          <cell r="A495" t="str">
            <v>Founder</v>
          </cell>
          <cell r="B495">
            <v>87.035037402219331</v>
          </cell>
          <cell r="C495">
            <v>1.9681441830637501E-2</v>
          </cell>
          <cell r="D495">
            <v>78.273954349964811</v>
          </cell>
          <cell r="E495">
            <v>1.5948061739369163E-2</v>
          </cell>
          <cell r="F495">
            <v>101.6058899283868</v>
          </cell>
          <cell r="G495">
            <v>2.1538809498029443E-2</v>
          </cell>
          <cell r="H495">
            <v>104.22635272914232</v>
          </cell>
          <cell r="I495">
            <v>2.1320014186138686E-2</v>
          </cell>
          <cell r="J495">
            <v>118.11690052432276</v>
          </cell>
          <cell r="K495">
            <v>2.4823770545473585E-2</v>
          </cell>
          <cell r="L495">
            <v>0.13327289530392017</v>
          </cell>
          <cell r="M495">
            <v>0.35711897242559076</v>
          </cell>
          <cell r="N495">
            <v>3.5037563593348989E-3</v>
          </cell>
        </row>
        <row r="496">
          <cell r="A496" t="str">
            <v>Others</v>
          </cell>
          <cell r="B496">
            <v>1682.3291735010043</v>
          </cell>
          <cell r="C496">
            <v>0.38042913241053172</v>
          </cell>
          <cell r="D496">
            <v>1771.697829221027</v>
          </cell>
          <cell r="E496">
            <v>0.36097762785298665</v>
          </cell>
          <cell r="F496">
            <v>1637.7739325009479</v>
          </cell>
          <cell r="G496">
            <v>0.34718165214476482</v>
          </cell>
          <cell r="H496">
            <v>1746.3986251819006</v>
          </cell>
          <cell r="I496">
            <v>0.35723444684177819</v>
          </cell>
          <cell r="J496">
            <v>1756.2143479733327</v>
          </cell>
          <cell r="K496">
            <v>0.36909080588159532</v>
          </cell>
          <cell r="L496">
            <v>5.6205511444500367E-3</v>
          </cell>
          <cell r="M496">
            <v>4.3918381513036397E-2</v>
          </cell>
          <cell r="N496">
            <v>1.1856359039817133E-2</v>
          </cell>
        </row>
        <row r="497">
          <cell r="A497" t="str">
            <v>Total</v>
          </cell>
          <cell r="B497">
            <v>4422.1880770307462</v>
          </cell>
          <cell r="C497">
            <v>1</v>
          </cell>
          <cell r="D497">
            <v>4908.0543848622565</v>
          </cell>
          <cell r="E497">
            <v>1</v>
          </cell>
          <cell r="F497">
            <v>4717.3401082210503</v>
          </cell>
          <cell r="G497">
            <v>1</v>
          </cell>
          <cell r="H497">
            <v>4888.6624473686143</v>
          </cell>
          <cell r="I497">
            <v>1</v>
          </cell>
          <cell r="J497">
            <v>4758.2175442666758</v>
          </cell>
          <cell r="K497">
            <v>1</v>
          </cell>
          <cell r="L497">
            <v>-2.6683147897059722E-2</v>
          </cell>
          <cell r="M497">
            <v>7.5987149660435627E-2</v>
          </cell>
          <cell r="N497">
            <v>0</v>
          </cell>
        </row>
        <row r="498">
          <cell r="A498" t="str">
            <v>*Historical data for Lenovo includes IBM PCD - for your internal analysis only</v>
          </cell>
        </row>
      </sheetData>
      <sheetData sheetId="3"/>
      <sheetData sheetId="4"/>
      <sheetData sheetId="5"/>
      <sheetData sheetId="6"/>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Base"/>
      <sheetName val="APEJBase"/>
      <sheetName val="APEJXANZBase"/>
      <sheetName val="ANZBase"/>
      <sheetName val="APEJXANZXROAPBase"/>
      <sheetName val="APXANZXROAPBase"/>
      <sheetName val="ASEAN(IBM)Base"/>
      <sheetName val="ASEANIndiaBase"/>
      <sheetName val="ASEANBase"/>
      <sheetName val="GCDBase"/>
      <sheetName val="ROAPBase"/>
      <sheetName val="SingaporeBase"/>
      <sheetName val="TaiwanBase"/>
      <sheetName val="ThailandBase"/>
      <sheetName val="VietnamBase"/>
      <sheetName val="AustraliaBase"/>
      <sheetName val="IndiaBase"/>
      <sheetName val="IndonesiaBase"/>
      <sheetName val="JapanBase"/>
      <sheetName val="KoreaBase"/>
      <sheetName val="MalaysiaBase"/>
      <sheetName val="New ZealandBase"/>
      <sheetName val="PhilippinesBase"/>
      <sheetName val="PRCBa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NZFF"/>
      <sheetName val="ANZBase"/>
      <sheetName val="ANZProc"/>
      <sheetName val="ANZBand"/>
      <sheetName val="ANZSeg"/>
      <sheetName val="ANZChan"/>
      <sheetName val="ANZForecast"/>
    </sheetNames>
    <sheetDataSet>
      <sheetData sheetId="0" refreshError="1"/>
      <sheetData sheetId="1"/>
      <sheetData sheetId="2" refreshError="1">
        <row r="460">
          <cell r="A460" t="str">
            <v>IDC PC Tracker</v>
          </cell>
          <cell r="M460" t="str">
            <v>( Top )</v>
          </cell>
          <cell r="N460" t="str">
            <v xml:space="preserve"> ( Contents Page )</v>
          </cell>
        </row>
        <row r="461">
          <cell r="A461" t="str">
            <v>ANZ</v>
          </cell>
        </row>
        <row r="463">
          <cell r="A463" t="str">
            <v>Table II-21: Total Consumer Desktop and Consumer Notebook Unit Shipments by Vendor - Quarterly Comparison</v>
          </cell>
        </row>
        <row r="464">
          <cell r="A464" t="str">
            <v>Units</v>
          </cell>
        </row>
        <row r="466">
          <cell r="B466" t="str">
            <v>4Q 2004</v>
          </cell>
          <cell r="C466" t="str">
            <v>% Share</v>
          </cell>
          <cell r="D466" t="str">
            <v>1Q 2005</v>
          </cell>
          <cell r="E466" t="str">
            <v>% Share</v>
          </cell>
          <cell r="F466" t="str">
            <v>2Q 2005</v>
          </cell>
          <cell r="G466" t="str">
            <v>% Share</v>
          </cell>
          <cell r="H466" t="str">
            <v>3Q 2005</v>
          </cell>
          <cell r="I466" t="str">
            <v>% Share</v>
          </cell>
          <cell r="J466" t="str">
            <v>4Q 2005</v>
          </cell>
          <cell r="K466" t="str">
            <v>% Share</v>
          </cell>
          <cell r="L466" t="str">
            <v>Sequential Growth</v>
          </cell>
          <cell r="M466" t="str">
            <v xml:space="preserve">Year-on-Year Growth </v>
          </cell>
          <cell r="N466" t="str">
            <v>Change in Market Share (Seq)</v>
          </cell>
          <cell r="O466" t="str">
            <v>Change in Market Share (YoY)</v>
          </cell>
        </row>
        <row r="467">
          <cell r="A467" t="str">
            <v>Hewlett-Packard</v>
          </cell>
          <cell r="B467">
            <v>61103.360000000001</v>
          </cell>
          <cell r="C467">
            <v>0.23506020634150637</v>
          </cell>
          <cell r="D467">
            <v>65527.81</v>
          </cell>
          <cell r="E467">
            <v>0.25006419724630158</v>
          </cell>
          <cell r="F467">
            <v>91963.524999999994</v>
          </cell>
          <cell r="G467">
            <v>0.28632881231208474</v>
          </cell>
          <cell r="H467">
            <v>91351.66</v>
          </cell>
          <cell r="I467">
            <v>0.2699634091713311</v>
          </cell>
          <cell r="J467">
            <v>82999.621500000023</v>
          </cell>
          <cell r="K467">
            <v>0.24013237065748574</v>
          </cell>
          <cell r="L467">
            <v>-9.1427331479252638E-2</v>
          </cell>
          <cell r="M467">
            <v>0.35834791245522379</v>
          </cell>
          <cell r="N467">
            <v>-2.9831038513845359E-2</v>
          </cell>
          <cell r="O467">
            <v>5.0721643159793717E-3</v>
          </cell>
        </row>
        <row r="468">
          <cell r="A468" t="str">
            <v>Dell</v>
          </cell>
          <cell r="B468">
            <v>29956.44</v>
          </cell>
          <cell r="C468">
            <v>0.11524025794419415</v>
          </cell>
          <cell r="D468">
            <v>34916.480000000003</v>
          </cell>
          <cell r="E468">
            <v>0.13324665576137135</v>
          </cell>
          <cell r="F468">
            <v>45264.752500000002</v>
          </cell>
          <cell r="G468">
            <v>0.14093199257994374</v>
          </cell>
          <cell r="H468">
            <v>49156.53</v>
          </cell>
          <cell r="I468">
            <v>0.14526790670068626</v>
          </cell>
          <cell r="J468">
            <v>51208.139560000003</v>
          </cell>
          <cell r="K468">
            <v>0.14815407260022476</v>
          </cell>
          <cell r="L468">
            <v>4.1736256810641637E-2</v>
          </cell>
          <cell r="M468">
            <v>0.70942006326519458</v>
          </cell>
          <cell r="N468">
            <v>2.8861658995384953E-3</v>
          </cell>
          <cell r="O468">
            <v>3.2913814656030604E-2</v>
          </cell>
        </row>
        <row r="469">
          <cell r="A469" t="str">
            <v>Acer</v>
          </cell>
          <cell r="B469">
            <v>26524.6</v>
          </cell>
          <cell r="C469">
            <v>0.10203821768763485</v>
          </cell>
          <cell r="D469">
            <v>29392.26</v>
          </cell>
          <cell r="E469">
            <v>0.11216538294434959</v>
          </cell>
          <cell r="F469">
            <v>52714.98</v>
          </cell>
          <cell r="G469">
            <v>0.16412830646123344</v>
          </cell>
          <cell r="H469">
            <v>63954.14</v>
          </cell>
          <cell r="I469">
            <v>0.18899796309142705</v>
          </cell>
          <cell r="J469">
            <v>45783.68</v>
          </cell>
          <cell r="K469">
            <v>0.13246016568670393</v>
          </cell>
          <cell r="L469">
            <v>-0.28411702510580239</v>
          </cell>
          <cell r="M469">
            <v>0.72608371097019386</v>
          </cell>
          <cell r="N469">
            <v>-5.6537797404723117E-2</v>
          </cell>
          <cell r="O469">
            <v>3.0421947999069082E-2</v>
          </cell>
        </row>
        <row r="470">
          <cell r="A470" t="str">
            <v>Toshiba</v>
          </cell>
          <cell r="B470">
            <v>28286.04</v>
          </cell>
          <cell r="C470">
            <v>0.10881434996347342</v>
          </cell>
          <cell r="D470">
            <v>17939.21</v>
          </cell>
          <cell r="E470">
            <v>6.8458783345312871E-2</v>
          </cell>
          <cell r="F470">
            <v>26334.44</v>
          </cell>
          <cell r="G470">
            <v>8.1992386961068073E-2</v>
          </cell>
          <cell r="H470">
            <v>29463.73</v>
          </cell>
          <cell r="I470">
            <v>8.7071532117792089E-2</v>
          </cell>
          <cell r="J470">
            <v>40347.247646666678</v>
          </cell>
          <cell r="K470">
            <v>0.11673161939538157</v>
          </cell>
          <cell r="L470">
            <v>0.36938695971849733</v>
          </cell>
          <cell r="M470">
            <v>0.4264014208657938</v>
          </cell>
          <cell r="N470">
            <v>2.9660087277589481E-2</v>
          </cell>
          <cell r="O470">
            <v>7.9172694319081527E-3</v>
          </cell>
        </row>
        <row r="471">
          <cell r="A471" t="str">
            <v>Mercury</v>
          </cell>
          <cell r="B471">
            <v>0</v>
          </cell>
          <cell r="C471">
            <v>0</v>
          </cell>
          <cell r="D471">
            <v>0</v>
          </cell>
          <cell r="E471">
            <v>0</v>
          </cell>
          <cell r="F471">
            <v>0</v>
          </cell>
          <cell r="G471">
            <v>0</v>
          </cell>
          <cell r="H471">
            <v>0</v>
          </cell>
          <cell r="I471">
            <v>0</v>
          </cell>
          <cell r="J471">
            <v>13890</v>
          </cell>
          <cell r="K471">
            <v>4.018619083018922E-2</v>
          </cell>
          <cell r="L471" t="str">
            <v>N/A</v>
          </cell>
          <cell r="M471" t="str">
            <v>N/A</v>
          </cell>
          <cell r="N471">
            <v>4.018619083018922E-2</v>
          </cell>
          <cell r="O471">
            <v>4.018619083018922E-2</v>
          </cell>
        </row>
        <row r="472">
          <cell r="A472" t="str">
            <v>ASUS</v>
          </cell>
          <cell r="B472">
            <v>3691.95</v>
          </cell>
          <cell r="C472">
            <v>1.4202664612920213E-2</v>
          </cell>
          <cell r="D472">
            <v>6327.65</v>
          </cell>
          <cell r="E472">
            <v>2.414728521685007E-2</v>
          </cell>
          <cell r="F472">
            <v>8432.01</v>
          </cell>
          <cell r="G472">
            <v>2.625309772220695E-2</v>
          </cell>
          <cell r="H472">
            <v>9510.6</v>
          </cell>
          <cell r="I472">
            <v>2.8105827516050192E-2</v>
          </cell>
          <cell r="J472">
            <v>12719.87</v>
          </cell>
          <cell r="K472">
            <v>3.680080080311008E-2</v>
          </cell>
          <cell r="L472">
            <v>0.33744138119571843</v>
          </cell>
          <cell r="M472">
            <v>2.4452985549641792</v>
          </cell>
          <cell r="N472">
            <v>8.694973287059888E-3</v>
          </cell>
          <cell r="O472">
            <v>2.2598136190189869E-2</v>
          </cell>
        </row>
        <row r="473">
          <cell r="A473" t="str">
            <v>NEC</v>
          </cell>
          <cell r="B473">
            <v>17748.599999999999</v>
          </cell>
          <cell r="C473">
            <v>6.8277580451760092E-2</v>
          </cell>
          <cell r="D473">
            <v>15291.61</v>
          </cell>
          <cell r="E473">
            <v>5.83551347016407E-2</v>
          </cell>
          <cell r="F473">
            <v>11510.72</v>
          </cell>
          <cell r="G473">
            <v>3.583867393574746E-2</v>
          </cell>
          <cell r="H473">
            <v>10578.34</v>
          </cell>
          <cell r="I473">
            <v>3.1261224259892584E-2</v>
          </cell>
          <cell r="J473">
            <v>10727.976000000001</v>
          </cell>
          <cell r="K473">
            <v>3.1037904302209509E-2</v>
          </cell>
          <cell r="L473">
            <v>1.4145508652586347E-2</v>
          </cell>
          <cell r="M473">
            <v>-0.39555931172036096</v>
          </cell>
          <cell r="N473">
            <v>-2.233199576830748E-4</v>
          </cell>
          <cell r="O473">
            <v>-3.723967614955058E-2</v>
          </cell>
        </row>
        <row r="474">
          <cell r="A474" t="str">
            <v>Apple</v>
          </cell>
          <cell r="B474">
            <v>9125.27</v>
          </cell>
          <cell r="C474">
            <v>3.510425366333305E-2</v>
          </cell>
          <cell r="D474">
            <v>8499.08</v>
          </cell>
          <cell r="E474">
            <v>3.2433795933850026E-2</v>
          </cell>
          <cell r="F474">
            <v>10632.81</v>
          </cell>
          <cell r="G474">
            <v>3.3105297549654147E-2</v>
          </cell>
          <cell r="H474">
            <v>7215.44</v>
          </cell>
          <cell r="I474">
            <v>2.1323145973167746E-2</v>
          </cell>
          <cell r="J474">
            <v>9885.2900000000009</v>
          </cell>
          <cell r="K474">
            <v>2.8599866835979933E-2</v>
          </cell>
          <cell r="L474">
            <v>0.37001901477941757</v>
          </cell>
          <cell r="M474">
            <v>8.3287398619438235E-2</v>
          </cell>
          <cell r="N474">
            <v>7.2767208628121867E-3</v>
          </cell>
          <cell r="O474">
            <v>-6.5043868273531175E-3</v>
          </cell>
        </row>
        <row r="475">
          <cell r="A475" t="str">
            <v>LG Electronics</v>
          </cell>
          <cell r="B475">
            <v>4701.84</v>
          </cell>
          <cell r="C475">
            <v>1.8087638398031604E-2</v>
          </cell>
          <cell r="D475">
            <v>5909.38</v>
          </cell>
          <cell r="E475">
            <v>2.2551102591759895E-2</v>
          </cell>
          <cell r="F475">
            <v>6082.4040000000005</v>
          </cell>
          <cell r="G475">
            <v>1.893758980337339E-2</v>
          </cell>
          <cell r="H475">
            <v>5398.4</v>
          </cell>
          <cell r="I475">
            <v>1.5953409801973097E-2</v>
          </cell>
          <cell r="J475">
            <v>6056.41</v>
          </cell>
          <cell r="K475">
            <v>1.7522249676448259E-2</v>
          </cell>
          <cell r="L475">
            <v>0.12188981920569053</v>
          </cell>
          <cell r="M475">
            <v>0.2880935974001666</v>
          </cell>
          <cell r="N475">
            <v>1.5688398744751614E-3</v>
          </cell>
          <cell r="O475">
            <v>-5.6538872158334516E-4</v>
          </cell>
        </row>
        <row r="476">
          <cell r="A476" t="str">
            <v>Optima</v>
          </cell>
          <cell r="B476">
            <v>4676.3599999999997</v>
          </cell>
          <cell r="C476">
            <v>1.7989618680988521E-2</v>
          </cell>
          <cell r="D476">
            <v>5587.24</v>
          </cell>
          <cell r="E476">
            <v>2.1321766825755754E-2</v>
          </cell>
          <cell r="F476">
            <v>4766.24</v>
          </cell>
          <cell r="G476">
            <v>1.4839707790608841E-2</v>
          </cell>
          <cell r="H476">
            <v>5530.16</v>
          </cell>
          <cell r="I476">
            <v>1.6342788372569566E-2</v>
          </cell>
          <cell r="J476">
            <v>3875.57</v>
          </cell>
          <cell r="K476">
            <v>1.121269946693711E-2</v>
          </cell>
          <cell r="L476">
            <v>-0.29919387504159012</v>
          </cell>
          <cell r="M476">
            <v>-0.17124216270774695</v>
          </cell>
          <cell r="N476">
            <v>-5.1300889056324558E-3</v>
          </cell>
          <cell r="O476">
            <v>-6.7769192140514113E-3</v>
          </cell>
        </row>
        <row r="477">
          <cell r="A477" t="str">
            <v>Others</v>
          </cell>
          <cell r="B477">
            <v>74133.240000000005</v>
          </cell>
          <cell r="C477">
            <v>0.28518521225615773</v>
          </cell>
          <cell r="D477">
            <v>72653.23</v>
          </cell>
          <cell r="E477">
            <v>0.27725589543280815</v>
          </cell>
          <cell r="F477">
            <v>63479.64493249933</v>
          </cell>
          <cell r="G477">
            <v>0.19764413488407914</v>
          </cell>
          <cell r="H477">
            <v>66226.34</v>
          </cell>
          <cell r="I477">
            <v>0.1957127929951103</v>
          </cell>
          <cell r="J477">
            <v>68147.315117145132</v>
          </cell>
          <cell r="K477">
            <v>0.19716205974532994</v>
          </cell>
          <cell r="L477">
            <v>2.9006209872765254E-2</v>
          </cell>
          <cell r="M477">
            <v>-8.074549126484809E-2</v>
          </cell>
          <cell r="N477">
            <v>1.449266750219641E-3</v>
          </cell>
          <cell r="O477">
            <v>-8.802315251082779E-2</v>
          </cell>
        </row>
        <row r="478">
          <cell r="A478" t="str">
            <v>Total</v>
          </cell>
          <cell r="B478">
            <v>259947.7</v>
          </cell>
          <cell r="C478">
            <v>1</v>
          </cell>
          <cell r="D478">
            <v>262043.95</v>
          </cell>
          <cell r="E478">
            <v>1</v>
          </cell>
          <cell r="F478">
            <v>321181.52643249935</v>
          </cell>
          <cell r="G478">
            <v>1</v>
          </cell>
          <cell r="H478">
            <v>338385.34</v>
          </cell>
          <cell r="I478">
            <v>1</v>
          </cell>
          <cell r="J478">
            <v>345641.11982381181</v>
          </cell>
          <cell r="K478">
            <v>1</v>
          </cell>
          <cell r="L478">
            <v>2.1442358654815807E-2</v>
          </cell>
          <cell r="M478">
            <v>0.32965638789576435</v>
          </cell>
          <cell r="N478">
            <v>0</v>
          </cell>
          <cell r="O478">
            <v>0</v>
          </cell>
        </row>
        <row r="482">
          <cell r="A482" t="str">
            <v>Table II-22: Total Consumer Desktop and Consumer Notebook Value of Shipments by Vendor - Quarterly Comparison</v>
          </cell>
        </row>
        <row r="483">
          <cell r="A483" t="str">
            <v>End-user Revenue (US$M)</v>
          </cell>
        </row>
        <row r="485">
          <cell r="B485" t="str">
            <v>4Q 2004</v>
          </cell>
          <cell r="C485" t="str">
            <v>% Share</v>
          </cell>
          <cell r="D485" t="str">
            <v>1Q 2005</v>
          </cell>
          <cell r="E485" t="str">
            <v>% Share</v>
          </cell>
          <cell r="F485" t="str">
            <v>2Q 2005</v>
          </cell>
          <cell r="G485" t="str">
            <v>% Share</v>
          </cell>
          <cell r="H485" t="str">
            <v>3Q 2005</v>
          </cell>
          <cell r="I485" t="str">
            <v>% Share</v>
          </cell>
          <cell r="J485" t="str">
            <v>4Q 2005</v>
          </cell>
          <cell r="K485" t="str">
            <v>% Share</v>
          </cell>
          <cell r="L485" t="str">
            <v>Sequential Growth</v>
          </cell>
          <cell r="M485" t="str">
            <v xml:space="preserve">Year-on-Year Growth </v>
          </cell>
          <cell r="N485" t="str">
            <v>Change in Market Share (Seq)</v>
          </cell>
          <cell r="O485" t="str">
            <v>Change in Market Share (YoY)</v>
          </cell>
        </row>
        <row r="486">
          <cell r="A486" t="str">
            <v>Hewlett-Packard</v>
          </cell>
          <cell r="B486">
            <v>93.331938595973611</v>
          </cell>
          <cell r="C486">
            <v>0.2374762155562439</v>
          </cell>
          <cell r="D486">
            <v>100.79735924364041</v>
          </cell>
          <cell r="E486">
            <v>0.25971985649136015</v>
          </cell>
          <cell r="F486">
            <v>127.03297869285379</v>
          </cell>
          <cell r="G486">
            <v>0.28519301208635306</v>
          </cell>
          <cell r="H486">
            <v>102.85086226977313</v>
          </cell>
          <cell r="I486">
            <v>0.24033878128027999</v>
          </cell>
          <cell r="J486">
            <v>106.37140130268418</v>
          </cell>
          <cell r="K486">
            <v>0.23743206946188786</v>
          </cell>
          <cell r="L486">
            <v>3.422955291980756E-2</v>
          </cell>
          <cell r="M486">
            <v>0.13971061678207874</v>
          </cell>
          <cell r="N486">
            <v>-2.9067118183921381E-3</v>
          </cell>
          <cell r="O486">
            <v>-4.4146094356045662E-5</v>
          </cell>
        </row>
        <row r="487">
          <cell r="A487" t="str">
            <v>Toshiba</v>
          </cell>
          <cell r="B487">
            <v>63.528423016867336</v>
          </cell>
          <cell r="C487">
            <v>0.16164337423237315</v>
          </cell>
          <cell r="D487">
            <v>41.16632689099719</v>
          </cell>
          <cell r="E487">
            <v>0.10607135536718716</v>
          </cell>
          <cell r="F487">
            <v>54.280369610820436</v>
          </cell>
          <cell r="G487">
            <v>0.12186112823426434</v>
          </cell>
          <cell r="H487">
            <v>57.836252762074508</v>
          </cell>
          <cell r="I487">
            <v>0.13515000453953779</v>
          </cell>
          <cell r="J487">
            <v>80.359359183315988</v>
          </cell>
          <cell r="K487">
            <v>0.17937047663058675</v>
          </cell>
          <cell r="L487">
            <v>0.38942886763249573</v>
          </cell>
          <cell r="M487">
            <v>0.2649355259767725</v>
          </cell>
          <cell r="N487">
            <v>4.4220472091048957E-2</v>
          </cell>
          <cell r="O487">
            <v>1.7727102398213596E-2</v>
          </cell>
        </row>
        <row r="488">
          <cell r="A488" t="str">
            <v>Dell</v>
          </cell>
          <cell r="B488">
            <v>37.505347103337016</v>
          </cell>
          <cell r="C488">
            <v>9.5429582061719281E-2</v>
          </cell>
          <cell r="D488">
            <v>45.789527841532603</v>
          </cell>
          <cell r="E488">
            <v>0.11798374172744328</v>
          </cell>
          <cell r="F488">
            <v>56.298665214283012</v>
          </cell>
          <cell r="G488">
            <v>0.12639226501744452</v>
          </cell>
          <cell r="H488">
            <v>58.656183034412471</v>
          </cell>
          <cell r="I488">
            <v>0.13706599277764933</v>
          </cell>
          <cell r="J488">
            <v>60.287508420476684</v>
          </cell>
          <cell r="K488">
            <v>0.13456801087204973</v>
          </cell>
          <cell r="L488">
            <v>2.7811652611407389E-2</v>
          </cell>
          <cell r="M488">
            <v>0.60743768760142047</v>
          </cell>
          <cell r="N488">
            <v>-2.4979819055996055E-3</v>
          </cell>
          <cell r="O488">
            <v>3.9138428810330445E-2</v>
          </cell>
        </row>
        <row r="489">
          <cell r="A489" t="str">
            <v>Acer</v>
          </cell>
          <cell r="B489">
            <v>32.478553214963895</v>
          </cell>
          <cell r="C489">
            <v>8.2639276760554103E-2</v>
          </cell>
          <cell r="D489">
            <v>37.951547440566841</v>
          </cell>
          <cell r="E489">
            <v>9.7787983027054923E-2</v>
          </cell>
          <cell r="F489">
            <v>55.76488428504512</v>
          </cell>
          <cell r="G489">
            <v>0.12519391012905232</v>
          </cell>
          <cell r="H489">
            <v>60.72993901481248</v>
          </cell>
          <cell r="I489">
            <v>0.14191188297247082</v>
          </cell>
          <cell r="J489">
            <v>45.492783449986263</v>
          </cell>
          <cell r="K489">
            <v>0.10154464064430066</v>
          </cell>
          <cell r="L489">
            <v>-0.25090022832247139</v>
          </cell>
          <cell r="M489">
            <v>0.40070227725003149</v>
          </cell>
          <cell r="N489">
            <v>-4.0367242328170155E-2</v>
          </cell>
          <cell r="O489">
            <v>1.8905363883746557E-2</v>
          </cell>
        </row>
        <row r="490">
          <cell r="A490" t="str">
            <v>ASUS</v>
          </cell>
          <cell r="B490">
            <v>7.0111763505149316</v>
          </cell>
          <cell r="C490">
            <v>1.7839419724530951E-2</v>
          </cell>
          <cell r="D490">
            <v>10.659044533291596</v>
          </cell>
          <cell r="E490">
            <v>2.7464663134973685E-2</v>
          </cell>
          <cell r="F490">
            <v>15.674452896647271</v>
          </cell>
          <cell r="G490">
            <v>3.5189637213883337E-2</v>
          </cell>
          <cell r="H490">
            <v>15.890824990849307</v>
          </cell>
          <cell r="I490">
            <v>3.7133198765231544E-2</v>
          </cell>
          <cell r="J490">
            <v>17.041535191519873</v>
          </cell>
          <cell r="K490">
            <v>3.8038485135835576E-2</v>
          </cell>
          <cell r="L490">
            <v>7.2413496551198664E-2</v>
          </cell>
          <cell r="M490">
            <v>1.4306242404340987</v>
          </cell>
          <cell r="N490">
            <v>9.0528637060403178E-4</v>
          </cell>
          <cell r="O490">
            <v>2.0199065411304624E-2</v>
          </cell>
        </row>
        <row r="491">
          <cell r="A491" t="str">
            <v>Apple</v>
          </cell>
          <cell r="B491">
            <v>17.446501344058142</v>
          </cell>
          <cell r="C491">
            <v>4.4391332444289194E-2</v>
          </cell>
          <cell r="D491">
            <v>12.942766111443277</v>
          </cell>
          <cell r="E491">
            <v>3.3349022060589081E-2</v>
          </cell>
          <cell r="F491">
            <v>15.624024697552366</v>
          </cell>
          <cell r="G491">
            <v>3.5076424328993508E-2</v>
          </cell>
          <cell r="H491">
            <v>11.900871827662991</v>
          </cell>
          <cell r="I491">
            <v>2.7809597003971242E-2</v>
          </cell>
          <cell r="J491">
            <v>15.807791539730678</v>
          </cell>
          <cell r="K491">
            <v>3.528464054187154E-2</v>
          </cell>
          <cell r="L491">
            <v>0.3282885294996829</v>
          </cell>
          <cell r="M491">
            <v>-9.3927703440986443E-2</v>
          </cell>
          <cell r="N491">
            <v>7.4750435379002979E-3</v>
          </cell>
          <cell r="O491">
            <v>-9.1066919024176546E-3</v>
          </cell>
        </row>
        <row r="492">
          <cell r="A492" t="str">
            <v>NEC</v>
          </cell>
          <cell r="B492">
            <v>23.111420621707975</v>
          </cell>
          <cell r="C492">
            <v>5.8805300607015533E-2</v>
          </cell>
          <cell r="D492">
            <v>19.496136551843588</v>
          </cell>
          <cell r="E492">
            <v>5.023478616281557E-2</v>
          </cell>
          <cell r="F492">
            <v>16.046961345363918</v>
          </cell>
          <cell r="G492">
            <v>3.6025930337214566E-2</v>
          </cell>
          <cell r="H492">
            <v>13.825925429728963</v>
          </cell>
          <cell r="I492">
            <v>3.2308003982866561E-2</v>
          </cell>
          <cell r="J492">
            <v>13.460808058813114</v>
          </cell>
          <cell r="K492">
            <v>3.0045928462847152E-2</v>
          </cell>
          <cell r="L492">
            <v>-2.6408168680756905E-2</v>
          </cell>
          <cell r="M492">
            <v>-0.41756898984523194</v>
          </cell>
          <cell r="N492">
            <v>-2.2620755200194083E-3</v>
          </cell>
          <cell r="O492">
            <v>-2.875937214416838E-2</v>
          </cell>
        </row>
        <row r="493">
          <cell r="A493" t="str">
            <v>LG Electronics</v>
          </cell>
          <cell r="B493">
            <v>9.9096214665153255</v>
          </cell>
          <cell r="C493">
            <v>2.521429897272591E-2</v>
          </cell>
          <cell r="D493">
            <v>11.790667256880734</v>
          </cell>
          <cell r="E493">
            <v>3.0380462651730139E-2</v>
          </cell>
          <cell r="F493">
            <v>11.91499496234824</v>
          </cell>
          <cell r="G493">
            <v>2.6749536516197391E-2</v>
          </cell>
          <cell r="H493">
            <v>11.145834789213826</v>
          </cell>
          <cell r="I493">
            <v>2.6045249310255553E-2</v>
          </cell>
          <cell r="J493">
            <v>10.221990139457047</v>
          </cell>
          <cell r="K493">
            <v>2.2816548838386456E-2</v>
          </cell>
          <cell r="L493">
            <v>-8.2886985786906897E-2</v>
          </cell>
          <cell r="M493">
            <v>3.1521756304942361E-2</v>
          </cell>
          <cell r="N493">
            <v>-3.2287004718690969E-3</v>
          </cell>
          <cell r="O493">
            <v>-2.3977501343394533E-3</v>
          </cell>
        </row>
        <row r="494">
          <cell r="A494" t="str">
            <v>Mercury</v>
          </cell>
          <cell r="B494">
            <v>0</v>
          </cell>
          <cell r="C494">
            <v>0</v>
          </cell>
          <cell r="D494">
            <v>0</v>
          </cell>
          <cell r="E494">
            <v>0</v>
          </cell>
          <cell r="F494">
            <v>0</v>
          </cell>
          <cell r="G494">
            <v>0</v>
          </cell>
          <cell r="H494">
            <v>0</v>
          </cell>
          <cell r="I494">
            <v>0</v>
          </cell>
          <cell r="J494">
            <v>6.1882558571959834</v>
          </cell>
          <cell r="K494">
            <v>1.3812832928211269E-2</v>
          </cell>
          <cell r="L494" t="str">
            <v>N/A</v>
          </cell>
          <cell r="M494" t="str">
            <v>N/A</v>
          </cell>
          <cell r="N494">
            <v>1.3812832928211269E-2</v>
          </cell>
          <cell r="O494">
            <v>1.3812832928211269E-2</v>
          </cell>
        </row>
        <row r="495">
          <cell r="A495" t="str">
            <v>Samsung</v>
          </cell>
          <cell r="B495">
            <v>0</v>
          </cell>
          <cell r="C495">
            <v>0</v>
          </cell>
          <cell r="D495">
            <v>1.2804259990670193</v>
          </cell>
          <cell r="E495">
            <v>3.2992139796209421E-3</v>
          </cell>
          <cell r="F495">
            <v>2.5628240971261724</v>
          </cell>
          <cell r="G495">
            <v>5.7536202900044095E-3</v>
          </cell>
          <cell r="H495">
            <v>3.3692404101785032</v>
          </cell>
          <cell r="I495">
            <v>7.8731389912766198E-3</v>
          </cell>
          <cell r="J495">
            <v>5.6288626723689106</v>
          </cell>
          <cell r="K495">
            <v>1.2564208957014072E-2</v>
          </cell>
          <cell r="L495">
            <v>0.67066222266718323</v>
          </cell>
          <cell r="M495" t="str">
            <v>N/A</v>
          </cell>
          <cell r="N495">
            <v>4.6910699657374526E-3</v>
          </cell>
          <cell r="O495">
            <v>1.2564208957014072E-2</v>
          </cell>
        </row>
        <row r="496">
          <cell r="A496" t="str">
            <v>Others</v>
          </cell>
          <cell r="B496">
            <v>108.69296043993552</v>
          </cell>
          <cell r="C496">
            <v>0.27656119964054793</v>
          </cell>
          <cell r="D496">
            <v>106.22651747229446</v>
          </cell>
          <cell r="E496">
            <v>0.27370891539722508</v>
          </cell>
          <cell r="F496">
            <v>90.227934330791186</v>
          </cell>
          <cell r="G496">
            <v>0.20256453584659251</v>
          </cell>
          <cell r="H496">
            <v>91.735248004918219</v>
          </cell>
          <cell r="I496">
            <v>0.21436415037646056</v>
          </cell>
          <cell r="J496">
            <v>87.147429272989541</v>
          </cell>
          <cell r="K496">
            <v>0.19452215752700891</v>
          </cell>
          <cell r="L496">
            <v>-5.0011515003291929E-2</v>
          </cell>
          <cell r="M496">
            <v>-0.19822379554057856</v>
          </cell>
          <cell r="N496">
            <v>-1.9841992849451651E-2</v>
          </cell>
          <cell r="O496">
            <v>-8.2039042113539018E-2</v>
          </cell>
        </row>
        <row r="497">
          <cell r="A497" t="str">
            <v>Total</v>
          </cell>
          <cell r="B497">
            <v>393.01594215387377</v>
          </cell>
          <cell r="C497">
            <v>1</v>
          </cell>
          <cell r="D497">
            <v>388.10031934155774</v>
          </cell>
          <cell r="E497">
            <v>1</v>
          </cell>
          <cell r="F497">
            <v>445.42809013283153</v>
          </cell>
          <cell r="G497">
            <v>1</v>
          </cell>
          <cell r="H497">
            <v>427.94118253362439</v>
          </cell>
          <cell r="I497">
            <v>1</v>
          </cell>
          <cell r="J497">
            <v>448.00772508853828</v>
          </cell>
          <cell r="K497">
            <v>1</v>
          </cell>
          <cell r="L497">
            <v>4.6890889154696413E-2</v>
          </cell>
          <cell r="M497">
            <v>0.13992252485557977</v>
          </cell>
          <cell r="N497">
            <v>0</v>
          </cell>
          <cell r="O497">
            <v>0</v>
          </cell>
        </row>
        <row r="498">
          <cell r="A498" t="str">
            <v>*Historical data for Lenovo includes IBM PCD - for your internal analysis only</v>
          </cell>
        </row>
      </sheetData>
      <sheetData sheetId="3"/>
      <sheetData sheetId="4" refreshError="1"/>
      <sheetData sheetId="5" refreshError="1"/>
      <sheetData sheetId="6" refreshError="1"/>
      <sheetData sheetId="7"/>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PEJFF"/>
      <sheetName val="APEJBase"/>
      <sheetName val="APEJProc"/>
      <sheetName val="APEJBand"/>
      <sheetName val="APEJSeg"/>
      <sheetName val="APEJChan"/>
      <sheetName val="APEJForecast"/>
    </sheetNames>
    <sheetDataSet>
      <sheetData sheetId="0" refreshError="1"/>
      <sheetData sheetId="1" refreshError="1"/>
      <sheetData sheetId="2" refreshError="1">
        <row r="460">
          <cell r="A460" t="str">
            <v>IDC PC Tracker</v>
          </cell>
          <cell r="M460" t="str">
            <v>( Top )</v>
          </cell>
          <cell r="N460" t="str">
            <v xml:space="preserve"> ( Contents Page )</v>
          </cell>
        </row>
        <row r="461">
          <cell r="A461" t="str">
            <v>Asia Pacific excluding Japan</v>
          </cell>
        </row>
        <row r="463">
          <cell r="A463" t="str">
            <v>Table II-21: Total Consumer Desktop and Consumer Notebook Unit Shipments by Vendor - Quarterly Comparison</v>
          </cell>
        </row>
        <row r="464">
          <cell r="A464" t="str">
            <v>Units</v>
          </cell>
        </row>
        <row r="466">
          <cell r="B466" t="str">
            <v>4Q 2004</v>
          </cell>
          <cell r="C466" t="str">
            <v>% Share</v>
          </cell>
          <cell r="D466" t="str">
            <v>1Q 2005</v>
          </cell>
          <cell r="E466" t="str">
            <v>% Share</v>
          </cell>
          <cell r="F466" t="str">
            <v>2Q 2005</v>
          </cell>
          <cell r="G466" t="str">
            <v>% Share</v>
          </cell>
          <cell r="H466" t="str">
            <v>3Q 2005</v>
          </cell>
          <cell r="I466" t="str">
            <v>% Share</v>
          </cell>
          <cell r="J466" t="str">
            <v>4Q 2005</v>
          </cell>
          <cell r="K466" t="str">
            <v>% Share</v>
          </cell>
          <cell r="L466" t="str">
            <v>Sequential Growth</v>
          </cell>
          <cell r="M466" t="str">
            <v xml:space="preserve">Year-on-Year Growth </v>
          </cell>
          <cell r="N466" t="str">
            <v>Change in Market Share (Seq)</v>
          </cell>
        </row>
        <row r="467">
          <cell r="A467" t="str">
            <v>Lenovo</v>
          </cell>
          <cell r="B467">
            <v>497073.60784514924</v>
          </cell>
          <cell r="C467">
            <v>0.1544153024327754</v>
          </cell>
          <cell r="D467">
            <v>453616.68851808429</v>
          </cell>
          <cell r="E467">
            <v>0.13633539724253074</v>
          </cell>
          <cell r="F467">
            <v>608132.29237139958</v>
          </cell>
          <cell r="G467">
            <v>0.17300905391912128</v>
          </cell>
          <cell r="H467">
            <v>661641.69351177174</v>
          </cell>
          <cell r="I467">
            <v>0.16168621412970846</v>
          </cell>
          <cell r="J467">
            <v>586901.82138640631</v>
          </cell>
          <cell r="K467">
            <v>0.14650965589074086</v>
          </cell>
          <cell r="L467">
            <v>-0.11296124905410854</v>
          </cell>
          <cell r="M467">
            <v>0.18071410777705332</v>
          </cell>
          <cell r="N467">
            <v>-1.5176558238967602E-2</v>
          </cell>
        </row>
        <row r="468">
          <cell r="A468" t="str">
            <v>Hewlett-Packard</v>
          </cell>
          <cell r="B468">
            <v>307443.72560388059</v>
          </cell>
          <cell r="C468">
            <v>9.5507013691565307E-2</v>
          </cell>
          <cell r="D468">
            <v>374969.30514449015</v>
          </cell>
          <cell r="E468">
            <v>0.11269776986741468</v>
          </cell>
          <cell r="F468">
            <v>417909.69546351675</v>
          </cell>
          <cell r="G468">
            <v>0.11889215873380167</v>
          </cell>
          <cell r="H468">
            <v>501004.43415231782</v>
          </cell>
          <cell r="I468">
            <v>0.12243108470135104</v>
          </cell>
          <cell r="J468">
            <v>424809.28038310539</v>
          </cell>
          <cell r="K468">
            <v>0.10604612086753967</v>
          </cell>
          <cell r="L468">
            <v>-0.1520847892257321</v>
          </cell>
          <cell r="M468">
            <v>0.38174646286469338</v>
          </cell>
          <cell r="N468">
            <v>-1.638496383381137E-2</v>
          </cell>
        </row>
        <row r="469">
          <cell r="A469" t="str">
            <v>Acer</v>
          </cell>
          <cell r="B469">
            <v>152545.45714861492</v>
          </cell>
          <cell r="C469">
            <v>4.7388057882339692E-2</v>
          </cell>
          <cell r="D469">
            <v>158959.19601260728</v>
          </cell>
          <cell r="E469">
            <v>4.7775502273806086E-2</v>
          </cell>
          <cell r="F469">
            <v>214488.02330722156</v>
          </cell>
          <cell r="G469">
            <v>6.1020226116691646E-2</v>
          </cell>
          <cell r="H469">
            <v>295571.58433860767</v>
          </cell>
          <cell r="I469">
            <v>7.222920040358527E-2</v>
          </cell>
          <cell r="J469">
            <v>297196.51261682378</v>
          </cell>
          <cell r="K469">
            <v>7.4189851196170761E-2</v>
          </cell>
          <cell r="L469">
            <v>5.4975794843477033E-3</v>
          </cell>
          <cell r="M469">
            <v>0.9482488575669934</v>
          </cell>
          <cell r="N469">
            <v>1.9606507925854916E-3</v>
          </cell>
        </row>
        <row r="470">
          <cell r="A470" t="str">
            <v>Founder</v>
          </cell>
          <cell r="B470">
            <v>146952.52692093141</v>
          </cell>
          <cell r="C470">
            <v>4.5650621013910729E-2</v>
          </cell>
          <cell r="D470">
            <v>134108.86478710186</v>
          </cell>
          <cell r="E470">
            <v>4.0306685836946361E-2</v>
          </cell>
          <cell r="F470">
            <v>182596.77319587627</v>
          </cell>
          <cell r="G470">
            <v>5.1947405812171006E-2</v>
          </cell>
          <cell r="H470">
            <v>193700.09784354543</v>
          </cell>
          <cell r="I470">
            <v>4.7334736918781789E-2</v>
          </cell>
          <cell r="J470">
            <v>220238.04734995498</v>
          </cell>
          <cell r="K470">
            <v>5.4978531937536018E-2</v>
          </cell>
          <cell r="L470">
            <v>0.13700534900010575</v>
          </cell>
          <cell r="M470">
            <v>0.49870200917644136</v>
          </cell>
          <cell r="N470">
            <v>7.6437950187542292E-3</v>
          </cell>
        </row>
        <row r="471">
          <cell r="A471" t="str">
            <v>Samsung</v>
          </cell>
          <cell r="B471">
            <v>117972.65916732719</v>
          </cell>
          <cell r="C471">
            <v>3.6648060883965779E-2</v>
          </cell>
          <cell r="D471">
            <v>174140.94703496949</v>
          </cell>
          <cell r="E471">
            <v>5.2338407715474891E-2</v>
          </cell>
          <cell r="F471">
            <v>146788.8111514354</v>
          </cell>
          <cell r="G471">
            <v>4.1760310481444775E-2</v>
          </cell>
          <cell r="H471">
            <v>176585.23550594237</v>
          </cell>
          <cell r="I471">
            <v>4.3152356449330707E-2</v>
          </cell>
          <cell r="J471">
            <v>166815.07557803328</v>
          </cell>
          <cell r="K471">
            <v>4.1642432225874264E-2</v>
          </cell>
          <cell r="L471">
            <v>-5.5328294576362236E-2</v>
          </cell>
          <cell r="M471">
            <v>0.41401471116651001</v>
          </cell>
          <cell r="N471">
            <v>-1.5099242234564436E-3</v>
          </cell>
        </row>
        <row r="472">
          <cell r="A472" t="str">
            <v>Dell</v>
          </cell>
          <cell r="B472">
            <v>55644.657498627843</v>
          </cell>
          <cell r="C472">
            <v>1.7285944135451994E-2</v>
          </cell>
          <cell r="D472">
            <v>68215.37991572461</v>
          </cell>
          <cell r="E472">
            <v>2.0502268003505564E-2</v>
          </cell>
          <cell r="F472">
            <v>87483.856621409373</v>
          </cell>
          <cell r="G472">
            <v>2.4888497876416851E-2</v>
          </cell>
          <cell r="H472">
            <v>99504.200218161568</v>
          </cell>
          <cell r="I472">
            <v>2.4315966755188791E-2</v>
          </cell>
          <cell r="J472">
            <v>128144.49957811763</v>
          </cell>
          <cell r="K472">
            <v>3.1989007110476232E-2</v>
          </cell>
          <cell r="L472">
            <v>0.2878300543812482</v>
          </cell>
          <cell r="M472">
            <v>1.3029075087986222</v>
          </cell>
          <cell r="N472">
            <v>7.6730403552874409E-3</v>
          </cell>
        </row>
        <row r="473">
          <cell r="A473" t="str">
            <v>Tongfang</v>
          </cell>
          <cell r="B473">
            <v>119691.20425531914</v>
          </cell>
          <cell r="C473">
            <v>3.718192479329107E-2</v>
          </cell>
          <cell r="D473">
            <v>129256.3242147923</v>
          </cell>
          <cell r="E473">
            <v>3.8848245124099998E-2</v>
          </cell>
          <cell r="F473">
            <v>100980.55927915152</v>
          </cell>
          <cell r="G473">
            <v>2.8728208063057609E-2</v>
          </cell>
          <cell r="H473">
            <v>137647.77358257116</v>
          </cell>
          <cell r="I473">
            <v>3.3637159828642599E-2</v>
          </cell>
          <cell r="J473">
            <v>100164.79854714764</v>
          </cell>
          <cell r="K473">
            <v>2.5004369781715389E-2</v>
          </cell>
          <cell r="L473">
            <v>-0.27231079776919531</v>
          </cell>
          <cell r="M473">
            <v>-0.1631398550098867</v>
          </cell>
          <cell r="N473">
            <v>-8.6327900469272099E-3</v>
          </cell>
        </row>
        <row r="474">
          <cell r="A474" t="str">
            <v>Jooyontech</v>
          </cell>
          <cell r="B474">
            <v>51989.374999999993</v>
          </cell>
          <cell r="C474">
            <v>1.6150435141221334E-2</v>
          </cell>
          <cell r="D474">
            <v>87030</v>
          </cell>
          <cell r="E474">
            <v>2.6157039461621175E-2</v>
          </cell>
          <cell r="F474">
            <v>80750</v>
          </cell>
          <cell r="G474">
            <v>2.2972766418128256E-2</v>
          </cell>
          <cell r="H474">
            <v>89300</v>
          </cell>
          <cell r="I474">
            <v>2.1822353493395858E-2</v>
          </cell>
          <cell r="J474">
            <v>96400</v>
          </cell>
          <cell r="K474">
            <v>2.406455443348969E-2</v>
          </cell>
          <cell r="L474">
            <v>7.950727883538633E-2</v>
          </cell>
          <cell r="M474">
            <v>0.85422502193957928</v>
          </cell>
          <cell r="N474">
            <v>2.2422009400938324E-3</v>
          </cell>
        </row>
        <row r="475">
          <cell r="A475" t="str">
            <v>ASUS</v>
          </cell>
          <cell r="B475">
            <v>42491.753233830823</v>
          </cell>
          <cell r="C475">
            <v>1.3200010668329187E-2</v>
          </cell>
          <cell r="D475">
            <v>40927.953243025819</v>
          </cell>
          <cell r="E475">
            <v>1.2300977686558804E-2</v>
          </cell>
          <cell r="F475">
            <v>53333.101913508093</v>
          </cell>
          <cell r="G475">
            <v>1.517286554319815E-2</v>
          </cell>
          <cell r="H475">
            <v>93777.540437274685</v>
          </cell>
          <cell r="I475">
            <v>2.2916535690519962E-2</v>
          </cell>
          <cell r="J475">
            <v>96381.178836841442</v>
          </cell>
          <cell r="K475">
            <v>2.4059856063102444E-2</v>
          </cell>
          <cell r="L475">
            <v>2.776398685043624E-2</v>
          </cell>
          <cell r="M475">
            <v>1.2682325746000349</v>
          </cell>
          <cell r="N475">
            <v>1.143320372582482E-3</v>
          </cell>
        </row>
        <row r="476">
          <cell r="A476" t="str">
            <v>LG Electronics</v>
          </cell>
          <cell r="B476">
            <v>24237.85</v>
          </cell>
          <cell r="C476">
            <v>7.5294581707830025E-3</v>
          </cell>
          <cell r="D476">
            <v>71004.798000000024</v>
          </cell>
          <cell r="E476">
            <v>2.1340633152366322E-2</v>
          </cell>
          <cell r="F476">
            <v>72808.814000000013</v>
          </cell>
          <cell r="G476">
            <v>2.0713558850810488E-2</v>
          </cell>
          <cell r="H476">
            <v>101926.46249999998</v>
          </cell>
          <cell r="I476">
            <v>2.4907898040384732E-2</v>
          </cell>
          <cell r="J476">
            <v>90098.45</v>
          </cell>
          <cell r="K476">
            <v>2.2491483966784742E-2</v>
          </cell>
          <cell r="L476">
            <v>-0.11604456987801359</v>
          </cell>
          <cell r="M476">
            <v>2.7172624634610743</v>
          </cell>
          <cell r="N476">
            <v>-2.4164140735999894E-3</v>
          </cell>
        </row>
        <row r="477">
          <cell r="A477" t="str">
            <v>Others</v>
          </cell>
          <cell r="B477">
            <v>1703026.7963366609</v>
          </cell>
          <cell r="C477">
            <v>0.52904317118636646</v>
          </cell>
          <cell r="D477">
            <v>1634981.9474509535</v>
          </cell>
          <cell r="E477">
            <v>0.49139707363567542</v>
          </cell>
          <cell r="F477">
            <v>1549759.6770869133</v>
          </cell>
          <cell r="G477">
            <v>0.44089494818515829</v>
          </cell>
          <cell r="H477">
            <v>1741475.2212225203</v>
          </cell>
          <cell r="I477">
            <v>0.42556649358911081</v>
          </cell>
          <cell r="J477">
            <v>1798742.0827090829</v>
          </cell>
          <cell r="K477">
            <v>0.44902413652656992</v>
          </cell>
          <cell r="L477">
            <v>3.2884109281992036E-2</v>
          </cell>
          <cell r="M477">
            <v>5.6203041888896133E-2</v>
          </cell>
          <cell r="N477">
            <v>2.3457642937459111E-2</v>
          </cell>
        </row>
        <row r="478">
          <cell r="A478" t="str">
            <v>Total</v>
          </cell>
          <cell r="B478">
            <v>3219069.6130103422</v>
          </cell>
          <cell r="C478">
            <v>1</v>
          </cell>
          <cell r="D478">
            <v>3327211.4043217492</v>
          </cell>
          <cell r="E478">
            <v>1</v>
          </cell>
          <cell r="F478">
            <v>3515031.6043904317</v>
          </cell>
          <cell r="G478">
            <v>1</v>
          </cell>
          <cell r="H478">
            <v>4092134.2433127128</v>
          </cell>
          <cell r="I478">
            <v>1</v>
          </cell>
          <cell r="J478">
            <v>4005891.7469855133</v>
          </cell>
          <cell r="K478">
            <v>1</v>
          </cell>
          <cell r="L478">
            <v>-2.1075187469261403E-2</v>
          </cell>
          <cell r="M478">
            <v>0.24442532425987751</v>
          </cell>
          <cell r="N478">
            <v>0</v>
          </cell>
        </row>
        <row r="482">
          <cell r="A482" t="str">
            <v>Table II-22: Total Consumer Desktop and Consumer Notebook Value of Shipments by Vendor - Quarterly Comparison</v>
          </cell>
        </row>
        <row r="483">
          <cell r="A483" t="str">
            <v>End-user Revenue (US$M)</v>
          </cell>
        </row>
        <row r="485">
          <cell r="B485" t="str">
            <v>4Q 2004</v>
          </cell>
          <cell r="C485" t="str">
            <v>% Share</v>
          </cell>
          <cell r="D485" t="str">
            <v>1Q 2005</v>
          </cell>
          <cell r="E485" t="str">
            <v>% Share</v>
          </cell>
          <cell r="F485" t="str">
            <v>2Q 2005</v>
          </cell>
          <cell r="G485" t="str">
            <v>% Share</v>
          </cell>
          <cell r="H485" t="str">
            <v>3Q 2005</v>
          </cell>
          <cell r="I485" t="str">
            <v>% Share</v>
          </cell>
          <cell r="J485" t="str">
            <v>4Q 2005</v>
          </cell>
          <cell r="K485" t="str">
            <v>% Share</v>
          </cell>
          <cell r="L485" t="str">
            <v>Sequential Growth</v>
          </cell>
          <cell r="M485" t="str">
            <v xml:space="preserve">Year-on-Year Growth </v>
          </cell>
          <cell r="N485" t="str">
            <v>Change in Market Share (Seq)</v>
          </cell>
        </row>
        <row r="486">
          <cell r="A486" t="str">
            <v>Hewlett-Packard</v>
          </cell>
          <cell r="B486">
            <v>327.11079855216883</v>
          </cell>
          <cell r="C486">
            <v>0.12635359982263955</v>
          </cell>
          <cell r="D486">
            <v>382.4465378928092</v>
          </cell>
          <cell r="E486">
            <v>0.14054956477512451</v>
          </cell>
          <cell r="F486">
            <v>412.79008969786264</v>
          </cell>
          <cell r="G486">
            <v>0.14878773155333144</v>
          </cell>
          <cell r="H486">
            <v>449.29427867277116</v>
          </cell>
          <cell r="I486">
            <v>0.14316471425231164</v>
          </cell>
          <cell r="J486">
            <v>386.70777745179339</v>
          </cell>
          <cell r="K486">
            <v>0.12710422347235434</v>
          </cell>
          <cell r="L486">
            <v>-0.13929957311243801</v>
          </cell>
          <cell r="M486">
            <v>0.18219202534250734</v>
          </cell>
          <cell r="N486">
            <v>-1.6060490779957304E-2</v>
          </cell>
        </row>
        <row r="487">
          <cell r="A487" t="str">
            <v>Lenovo</v>
          </cell>
          <cell r="B487">
            <v>365.28250847545888</v>
          </cell>
          <cell r="C487">
            <v>0.14109824592280204</v>
          </cell>
          <cell r="D487">
            <v>319.49005778834288</v>
          </cell>
          <cell r="E487">
            <v>0.11741298226816885</v>
          </cell>
          <cell r="F487">
            <v>400.81542691215509</v>
          </cell>
          <cell r="G487">
            <v>0.144471535606608</v>
          </cell>
          <cell r="H487">
            <v>429.4929220950645</v>
          </cell>
          <cell r="I487">
            <v>0.1368551401250164</v>
          </cell>
          <cell r="J487">
            <v>382.35090455015626</v>
          </cell>
          <cell r="K487">
            <v>0.12567219396785501</v>
          </cell>
          <cell r="L487">
            <v>-0.10976203592587674</v>
          </cell>
          <cell r="M487">
            <v>4.6726562807329453E-2</v>
          </cell>
          <cell r="N487">
            <v>-1.1182946157161394E-2</v>
          </cell>
        </row>
        <row r="488">
          <cell r="A488" t="str">
            <v>Acer</v>
          </cell>
          <cell r="B488">
            <v>147.38371224704079</v>
          </cell>
          <cell r="C488">
            <v>5.6930137066898673E-2</v>
          </cell>
          <cell r="D488">
            <v>153.00167600945721</v>
          </cell>
          <cell r="E488">
            <v>5.6228300801146165E-2</v>
          </cell>
          <cell r="F488">
            <v>197.60474668827629</v>
          </cell>
          <cell r="G488">
            <v>7.1225455110705757E-2</v>
          </cell>
          <cell r="H488">
            <v>259.4247327916807</v>
          </cell>
          <cell r="I488">
            <v>8.2664012214482968E-2</v>
          </cell>
          <cell r="J488">
            <v>249.44161788368126</v>
          </cell>
          <cell r="K488">
            <v>8.1987187720178101E-2</v>
          </cell>
          <cell r="L488">
            <v>-3.8481739194912934E-2</v>
          </cell>
          <cell r="M488">
            <v>0.69246393702971476</v>
          </cell>
          <cell r="N488">
            <v>-6.7682449430486735E-4</v>
          </cell>
        </row>
        <row r="489">
          <cell r="A489" t="str">
            <v>Samsung</v>
          </cell>
          <cell r="B489">
            <v>147.28721108422366</v>
          </cell>
          <cell r="C489">
            <v>5.6892861411790424E-2</v>
          </cell>
          <cell r="D489">
            <v>231.43667680527781</v>
          </cell>
          <cell r="E489">
            <v>8.5053258364440679E-2</v>
          </cell>
          <cell r="F489">
            <v>192.63508658453037</v>
          </cell>
          <cell r="G489">
            <v>6.9434170697921849E-2</v>
          </cell>
          <cell r="H489">
            <v>212.29064343280135</v>
          </cell>
          <cell r="I489">
            <v>6.7645039672610194E-2</v>
          </cell>
          <cell r="J489">
            <v>200.12006314419776</v>
          </cell>
          <cell r="K489">
            <v>6.577603738614389E-2</v>
          </cell>
          <cell r="L489">
            <v>-5.7329800747700332E-2</v>
          </cell>
          <cell r="M489">
            <v>0.35870631041932444</v>
          </cell>
          <cell r="N489">
            <v>-1.8690022864663036E-3</v>
          </cell>
        </row>
        <row r="490">
          <cell r="A490" t="str">
            <v>Toshiba</v>
          </cell>
          <cell r="B490">
            <v>110.81629755500514</v>
          </cell>
          <cell r="C490">
            <v>4.2805184595147421E-2</v>
          </cell>
          <cell r="D490">
            <v>91.127137151880689</v>
          </cell>
          <cell r="E490">
            <v>3.348933300970202E-2</v>
          </cell>
          <cell r="F490">
            <v>103.55491490254231</v>
          </cell>
          <cell r="G490">
            <v>3.7325752880416903E-2</v>
          </cell>
          <cell r="H490">
            <v>115.71338828009091</v>
          </cell>
          <cell r="I490">
            <v>3.6871322326255049E-2</v>
          </cell>
          <cell r="J490">
            <v>138.07805431826665</v>
          </cell>
          <cell r="K490">
            <v>4.538389165158347E-2</v>
          </cell>
          <cell r="L490">
            <v>0.19327639066311653</v>
          </cell>
          <cell r="M490">
            <v>0.24600855077051986</v>
          </cell>
          <cell r="N490">
            <v>8.5125693253284215E-3</v>
          </cell>
        </row>
        <row r="491">
          <cell r="A491" t="str">
            <v>Founder</v>
          </cell>
          <cell r="B491">
            <v>87.035037402219331</v>
          </cell>
          <cell r="C491">
            <v>3.3619160037343172E-2</v>
          </cell>
          <cell r="D491">
            <v>78.273954349964811</v>
          </cell>
          <cell r="E491">
            <v>2.8765772799854563E-2</v>
          </cell>
          <cell r="F491">
            <v>101.6058899283868</v>
          </cell>
          <cell r="G491">
            <v>3.6623238426017952E-2</v>
          </cell>
          <cell r="H491">
            <v>104.22635272914232</v>
          </cell>
          <cell r="I491">
            <v>3.3211052787288926E-2</v>
          </cell>
          <cell r="J491">
            <v>118.11690052432276</v>
          </cell>
          <cell r="K491">
            <v>3.8823002265520483E-2</v>
          </cell>
          <cell r="L491">
            <v>0.13327289530392017</v>
          </cell>
          <cell r="M491">
            <v>0.35711897242559076</v>
          </cell>
          <cell r="N491">
            <v>5.6119494782315565E-3</v>
          </cell>
        </row>
        <row r="492">
          <cell r="A492" t="str">
            <v>Dell</v>
          </cell>
          <cell r="B492">
            <v>59.668566570651436</v>
          </cell>
          <cell r="C492">
            <v>2.3048270542668184E-2</v>
          </cell>
          <cell r="D492">
            <v>74.476006572842081</v>
          </cell>
          <cell r="E492">
            <v>2.7370022402807271E-2</v>
          </cell>
          <cell r="F492">
            <v>91.679673374153182</v>
          </cell>
          <cell r="G492">
            <v>3.3045392734294715E-2</v>
          </cell>
          <cell r="H492">
            <v>99.580426676941045</v>
          </cell>
          <cell r="I492">
            <v>3.1730658517267085E-2</v>
          </cell>
          <cell r="J492">
            <v>117.60719509760526</v>
          </cell>
          <cell r="K492">
            <v>3.8655470821261778E-2</v>
          </cell>
          <cell r="L492">
            <v>0.18102722615506228</v>
          </cell>
          <cell r="M492">
            <v>0.97100754814263457</v>
          </cell>
          <cell r="N492">
            <v>6.9248123039946929E-3</v>
          </cell>
        </row>
        <row r="493">
          <cell r="A493" t="str">
            <v>ASUS</v>
          </cell>
          <cell r="B493">
            <v>59.572992226551712</v>
          </cell>
          <cell r="C493">
            <v>2.3011352891275635E-2</v>
          </cell>
          <cell r="D493">
            <v>59.616819450899769</v>
          </cell>
          <cell r="E493">
            <v>2.1909253181550858E-2</v>
          </cell>
          <cell r="F493">
            <v>76.748291783915988</v>
          </cell>
          <cell r="G493">
            <v>2.7663465088224894E-2</v>
          </cell>
          <cell r="H493">
            <v>116.44158021517143</v>
          </cell>
          <cell r="I493">
            <v>3.710335597381139E-2</v>
          </cell>
          <cell r="J493">
            <v>106.9791414977316</v>
          </cell>
          <cell r="K493">
            <v>3.516221162503861E-2</v>
          </cell>
          <cell r="L493">
            <v>-8.1263400066834079E-2</v>
          </cell>
          <cell r="M493">
            <v>0.79576579082846455</v>
          </cell>
          <cell r="N493">
            <v>-1.9411443487727803E-3</v>
          </cell>
        </row>
        <row r="494">
          <cell r="A494" t="str">
            <v>LG Electronics</v>
          </cell>
          <cell r="B494">
            <v>20.046968476995495</v>
          </cell>
          <cell r="C494">
            <v>7.7435738710270232E-3</v>
          </cell>
          <cell r="D494">
            <v>73.002301386482955</v>
          </cell>
          <cell r="E494">
            <v>2.6828433966183295E-2</v>
          </cell>
          <cell r="F494">
            <v>79.959255981263851</v>
          </cell>
          <cell r="G494">
            <v>2.8820838026543345E-2</v>
          </cell>
          <cell r="H494">
            <v>108.79042629388962</v>
          </cell>
          <cell r="I494">
            <v>3.4665365291899002E-2</v>
          </cell>
          <cell r="J494">
            <v>95.499334167359322</v>
          </cell>
          <cell r="K494">
            <v>3.1388995565216529E-2</v>
          </cell>
          <cell r="L494">
            <v>-0.12217152353668836</v>
          </cell>
          <cell r="M494">
            <v>3.7637793353617388</v>
          </cell>
          <cell r="N494">
            <v>-3.2763697266824723E-3</v>
          </cell>
        </row>
        <row r="495">
          <cell r="A495" t="str">
            <v>Sony</v>
          </cell>
          <cell r="B495">
            <v>83.964857343668868</v>
          </cell>
          <cell r="C495">
            <v>3.2433236783758909E-2</v>
          </cell>
          <cell r="D495">
            <v>80.836399396072707</v>
          </cell>
          <cell r="E495">
            <v>2.9707474450430312E-2</v>
          </cell>
          <cell r="F495">
            <v>65.147436627562612</v>
          </cell>
          <cell r="G495">
            <v>2.3482005877186272E-2</v>
          </cell>
          <cell r="H495">
            <v>78.724646984891137</v>
          </cell>
          <cell r="I495">
            <v>2.5085099288376687E-2</v>
          </cell>
          <cell r="J495">
            <v>94.604361483272385</v>
          </cell>
          <cell r="K495">
            <v>3.1094833371765378E-2</v>
          </cell>
          <cell r="L495">
            <v>0.20171210804449702</v>
          </cell>
          <cell r="M495">
            <v>0.12671377617014157</v>
          </cell>
          <cell r="N495">
            <v>6.009734083388691E-3</v>
          </cell>
        </row>
        <row r="496">
          <cell r="A496" t="str">
            <v>Others</v>
          </cell>
          <cell r="B496">
            <v>1180.6832791384668</v>
          </cell>
          <cell r="C496">
            <v>0.45606437705464903</v>
          </cell>
          <cell r="D496">
            <v>1177.371922162821</v>
          </cell>
          <cell r="E496">
            <v>0.43268560398059136</v>
          </cell>
          <cell r="F496">
            <v>1051.8148779272133</v>
          </cell>
          <cell r="G496">
            <v>0.37912041399874874</v>
          </cell>
          <cell r="H496">
            <v>1164.3237865141173</v>
          </cell>
          <cell r="I496">
            <v>0.37100423955068079</v>
          </cell>
          <cell r="J496">
            <v>1152.94097375144</v>
          </cell>
          <cell r="K496">
            <v>0.37895195215308236</v>
          </cell>
          <cell r="L496">
            <v>-9.7763293119317307E-3</v>
          </cell>
          <cell r="M496">
            <v>-2.3496822456290034E-2</v>
          </cell>
          <cell r="N496">
            <v>7.9477126024015687E-3</v>
          </cell>
        </row>
        <row r="497">
          <cell r="A497" t="str">
            <v>Total</v>
          </cell>
          <cell r="B497">
            <v>2588.8522290724509</v>
          </cell>
          <cell r="C497">
            <v>1</v>
          </cell>
          <cell r="D497">
            <v>2721.0794889668514</v>
          </cell>
          <cell r="E497">
            <v>1</v>
          </cell>
          <cell r="F497">
            <v>2774.3556904078628</v>
          </cell>
          <cell r="G497">
            <v>1</v>
          </cell>
          <cell r="H497">
            <v>3138.3031846865611</v>
          </cell>
          <cell r="I497">
            <v>1</v>
          </cell>
          <cell r="J497">
            <v>3042.4463238698268</v>
          </cell>
          <cell r="K497">
            <v>1</v>
          </cell>
          <cell r="L497">
            <v>-3.0544168353290546E-2</v>
          </cell>
          <cell r="M497">
            <v>0.17521050050813147</v>
          </cell>
          <cell r="N497">
            <v>0</v>
          </cell>
        </row>
        <row r="498">
          <cell r="A498" t="str">
            <v>*Historical data for Lenovo includes IBM PCD - for your internal analysis only</v>
          </cell>
        </row>
      </sheetData>
      <sheetData sheetId="3" refreshError="1"/>
      <sheetData sheetId="4" refreshError="1"/>
      <sheetData sheetId="5"/>
      <sheetData sheetId="6" refreshError="1"/>
      <sheetData sheetId="7"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PEJXANZFF"/>
      <sheetName val="APEJXANZBase"/>
      <sheetName val="APEJXANZProc"/>
      <sheetName val="APEJXANZBand"/>
      <sheetName val="APEJXANZSeg"/>
      <sheetName val="APEJXANZChan"/>
    </sheetNames>
    <sheetDataSet>
      <sheetData sheetId="0" refreshError="1"/>
      <sheetData sheetId="1"/>
      <sheetData sheetId="2" refreshError="1">
        <row r="460">
          <cell r="A460" t="str">
            <v>IDC PC Tracker</v>
          </cell>
          <cell r="M460" t="str">
            <v>( Top )</v>
          </cell>
          <cell r="N460" t="str">
            <v xml:space="preserve"> ( Contents Page )</v>
          </cell>
        </row>
        <row r="461">
          <cell r="A461" t="str">
            <v>Asia Pacific excluding Japan and ANZ</v>
          </cell>
        </row>
        <row r="463">
          <cell r="A463" t="str">
            <v>Table II-21: Total Consumer Desktop and Consumer Notebook Unit Shipments by Vendor - Quarterly Comparison</v>
          </cell>
        </row>
        <row r="464">
          <cell r="A464" t="str">
            <v>Units</v>
          </cell>
        </row>
        <row r="466">
          <cell r="B466" t="str">
            <v>4Q 2004</v>
          </cell>
          <cell r="C466" t="str">
            <v>% Share</v>
          </cell>
          <cell r="D466" t="str">
            <v>1Q 2005</v>
          </cell>
          <cell r="E466" t="str">
            <v>% Share</v>
          </cell>
          <cell r="F466" t="str">
            <v>2Q 2005</v>
          </cell>
          <cell r="G466" t="str">
            <v>% Share</v>
          </cell>
          <cell r="H466" t="str">
            <v>3Q 2005</v>
          </cell>
          <cell r="I466" t="str">
            <v>% Share</v>
          </cell>
          <cell r="J466" t="str">
            <v>4Q 2005</v>
          </cell>
          <cell r="K466" t="str">
            <v>% Share</v>
          </cell>
          <cell r="L466" t="str">
            <v>Sequential Growth</v>
          </cell>
          <cell r="M466" t="str">
            <v xml:space="preserve">Year-on-Year Growth </v>
          </cell>
          <cell r="N466" t="str">
            <v>Change in Market Share (Seq)</v>
          </cell>
          <cell r="O466" t="str">
            <v>Change in Market Share (YoY)</v>
          </cell>
        </row>
        <row r="467">
          <cell r="A467" t="str">
            <v>Lenovo</v>
          </cell>
          <cell r="B467">
            <v>495421.2578451492</v>
          </cell>
          <cell r="C467">
            <v>0.16742171238938633</v>
          </cell>
          <cell r="D467">
            <v>453144.42851808423</v>
          </cell>
          <cell r="E467">
            <v>0.14783676104846113</v>
          </cell>
          <cell r="F467">
            <v>607601.5074389003</v>
          </cell>
          <cell r="G467">
            <v>0.1902410860272393</v>
          </cell>
          <cell r="H467">
            <v>659302.71351177176</v>
          </cell>
          <cell r="I467">
            <v>0.17563846983210082</v>
          </cell>
          <cell r="J467">
            <v>586260.04138640605</v>
          </cell>
          <cell r="K467">
            <v>0.1601693711998663</v>
          </cell>
          <cell r="L467">
            <v>-0.11078776202255314</v>
          </cell>
          <cell r="M467">
            <v>0.18335665275318025</v>
          </cell>
          <cell r="N467">
            <v>-1.5469098632234529E-2</v>
          </cell>
          <cell r="O467">
            <v>-7.252341189520034E-3</v>
          </cell>
        </row>
        <row r="468">
          <cell r="A468" t="str">
            <v>Hewlett-Packard</v>
          </cell>
          <cell r="B468">
            <v>246340.36560388055</v>
          </cell>
          <cell r="C468">
            <v>8.3247792029384732E-2</v>
          </cell>
          <cell r="D468">
            <v>309441.49514449015</v>
          </cell>
          <cell r="E468">
            <v>0.10095418921018215</v>
          </cell>
          <cell r="F468">
            <v>325946.17046351661</v>
          </cell>
          <cell r="G468">
            <v>0.10205431141336421</v>
          </cell>
          <cell r="H468">
            <v>409652.77415231778</v>
          </cell>
          <cell r="I468">
            <v>0.10913164004944385</v>
          </cell>
          <cell r="J468">
            <v>341809.65888310532</v>
          </cell>
          <cell r="K468">
            <v>9.3384222475540596E-2</v>
          </cell>
          <cell r="L468">
            <v>-0.16561126776108914</v>
          </cell>
          <cell r="M468">
            <v>0.38755034338440897</v>
          </cell>
          <cell r="N468">
            <v>-1.5747417573903258E-2</v>
          </cell>
          <cell r="O468">
            <v>1.0136430446155864E-2</v>
          </cell>
        </row>
        <row r="469">
          <cell r="A469" t="str">
            <v>Acer</v>
          </cell>
          <cell r="B469">
            <v>126020.85714861492</v>
          </cell>
          <cell r="C469">
            <v>4.2587247451529454E-2</v>
          </cell>
          <cell r="D469">
            <v>129566.93601260726</v>
          </cell>
          <cell r="E469">
            <v>4.2270752884943918E-2</v>
          </cell>
          <cell r="F469">
            <v>161773.04330722149</v>
          </cell>
          <cell r="G469">
            <v>5.0651420498314378E-2</v>
          </cell>
          <cell r="H469">
            <v>231617.44433860757</v>
          </cell>
          <cell r="I469">
            <v>6.1702966901756064E-2</v>
          </cell>
          <cell r="J469">
            <v>251412.83261682367</v>
          </cell>
          <cell r="K469">
            <v>6.8687327242336629E-2</v>
          </cell>
          <cell r="L469">
            <v>8.546587816277218E-2</v>
          </cell>
          <cell r="M469">
            <v>0.99500970161102353</v>
          </cell>
          <cell r="N469">
            <v>6.9843603405805657E-3</v>
          </cell>
          <cell r="O469">
            <v>2.6100079790807175E-2</v>
          </cell>
        </row>
        <row r="470">
          <cell r="A470" t="str">
            <v>Founder</v>
          </cell>
          <cell r="B470">
            <v>146952.52692093141</v>
          </cell>
          <cell r="C470">
            <v>4.9660855902836039E-2</v>
          </cell>
          <cell r="D470">
            <v>134108.86478710186</v>
          </cell>
          <cell r="E470">
            <v>4.3752541022845058E-2</v>
          </cell>
          <cell r="F470">
            <v>182596.77319587627</v>
          </cell>
          <cell r="G470">
            <v>5.7171366450808475E-2</v>
          </cell>
          <cell r="H470">
            <v>193700.09784354543</v>
          </cell>
          <cell r="I470">
            <v>5.1601772743137791E-2</v>
          </cell>
          <cell r="J470">
            <v>220238.04734995498</v>
          </cell>
          <cell r="K470">
            <v>6.0170209579537996E-2</v>
          </cell>
          <cell r="L470">
            <v>0.13700534900010575</v>
          </cell>
          <cell r="M470">
            <v>0.49870200917644136</v>
          </cell>
          <cell r="N470">
            <v>8.5684368364002048E-3</v>
          </cell>
          <cell r="O470">
            <v>1.0509353676701957E-2</v>
          </cell>
        </row>
        <row r="471">
          <cell r="A471" t="str">
            <v>Samsung</v>
          </cell>
          <cell r="B471">
            <v>117972.65916732719</v>
          </cell>
          <cell r="C471">
            <v>3.9867454817808526E-2</v>
          </cell>
          <cell r="D471">
            <v>173376.5870349695</v>
          </cell>
          <cell r="E471">
            <v>5.6563495997752518E-2</v>
          </cell>
          <cell r="F471">
            <v>145823.99115143539</v>
          </cell>
          <cell r="G471">
            <v>4.5657744600420165E-2</v>
          </cell>
          <cell r="H471">
            <v>175250.43550594238</v>
          </cell>
          <cell r="I471">
            <v>4.6686776345450917E-2</v>
          </cell>
          <cell r="J471">
            <v>164317.7235780333</v>
          </cell>
          <cell r="K471">
            <v>4.4892478771447281E-2</v>
          </cell>
          <cell r="L471">
            <v>-6.2383365247262845E-2</v>
          </cell>
          <cell r="M471">
            <v>0.39284580628950927</v>
          </cell>
          <cell r="N471">
            <v>-1.7942975740036365E-3</v>
          </cell>
          <cell r="O471">
            <v>5.0250239536387548E-3</v>
          </cell>
        </row>
        <row r="472">
          <cell r="A472" t="str">
            <v>Tongfang</v>
          </cell>
          <cell r="B472">
            <v>119691.20425531914</v>
          </cell>
          <cell r="C472">
            <v>4.0448216658149086E-2</v>
          </cell>
          <cell r="D472">
            <v>129256.3242147923</v>
          </cell>
          <cell r="E472">
            <v>4.2169416888642307E-2</v>
          </cell>
          <cell r="F472">
            <v>100980.55927915152</v>
          </cell>
          <cell r="G472">
            <v>3.1617188288222943E-2</v>
          </cell>
          <cell r="H472">
            <v>137647.77358257116</v>
          </cell>
          <cell r="I472">
            <v>3.6669414265055357E-2</v>
          </cell>
          <cell r="J472">
            <v>100164.79854714764</v>
          </cell>
          <cell r="K472">
            <v>2.736555737573065E-2</v>
          </cell>
          <cell r="L472">
            <v>-0.27231079776919531</v>
          </cell>
          <cell r="M472">
            <v>-0.1631398550098867</v>
          </cell>
          <cell r="N472">
            <v>-9.3038568893247069E-3</v>
          </cell>
          <cell r="O472">
            <v>-1.3082659282418436E-2</v>
          </cell>
        </row>
        <row r="473">
          <cell r="A473" t="str">
            <v>Jooyontech</v>
          </cell>
          <cell r="B473">
            <v>51989.374999999993</v>
          </cell>
          <cell r="C473">
            <v>1.7569189958486914E-2</v>
          </cell>
          <cell r="D473">
            <v>87030</v>
          </cell>
          <cell r="E473">
            <v>2.8393228525668834E-2</v>
          </cell>
          <cell r="F473">
            <v>80750</v>
          </cell>
          <cell r="G473">
            <v>2.5282965082578164E-2</v>
          </cell>
          <cell r="H473">
            <v>89300</v>
          </cell>
          <cell r="I473">
            <v>2.3789550739846239E-2</v>
          </cell>
          <cell r="J473">
            <v>96400</v>
          </cell>
          <cell r="K473">
            <v>2.6336994326192423E-2</v>
          </cell>
          <cell r="L473">
            <v>7.950727883538633E-2</v>
          </cell>
          <cell r="M473">
            <v>0.85422502193957928</v>
          </cell>
          <cell r="N473">
            <v>2.5474435863461833E-3</v>
          </cell>
          <cell r="O473">
            <v>8.767804367705509E-3</v>
          </cell>
        </row>
        <row r="474">
          <cell r="A474" t="str">
            <v>LG Electronics</v>
          </cell>
          <cell r="B474">
            <v>19536.009999999998</v>
          </cell>
          <cell r="C474">
            <v>6.6019618570313634E-3</v>
          </cell>
          <cell r="D474">
            <v>65095.418000000012</v>
          </cell>
          <cell r="E474">
            <v>2.1237149020429013E-2</v>
          </cell>
          <cell r="F474">
            <v>66726.41</v>
          </cell>
          <cell r="G474">
            <v>2.0892154725892193E-2</v>
          </cell>
          <cell r="H474">
            <v>96528.062500000015</v>
          </cell>
          <cell r="I474">
            <v>2.5715109077970876E-2</v>
          </cell>
          <cell r="J474">
            <v>84042.04</v>
          </cell>
          <cell r="K474">
            <v>2.2960733720348927E-2</v>
          </cell>
          <cell r="L474">
            <v>-0.12935121846043496</v>
          </cell>
          <cell r="M474">
            <v>3.3019040223669007</v>
          </cell>
          <cell r="N474">
            <v>-2.7543753576219493E-3</v>
          </cell>
          <cell r="O474">
            <v>1.6358771863317564E-2</v>
          </cell>
        </row>
        <row r="475">
          <cell r="A475" t="str">
            <v>ASUS</v>
          </cell>
          <cell r="B475">
            <v>38799.80323383084</v>
          </cell>
          <cell r="C475">
            <v>1.3111931300714598E-2</v>
          </cell>
          <cell r="D475">
            <v>34600.303243025824</v>
          </cell>
          <cell r="E475">
            <v>1.1288226094871571E-2</v>
          </cell>
          <cell r="F475">
            <v>44901.091913508099</v>
          </cell>
          <cell r="G475">
            <v>1.4058609771131369E-2</v>
          </cell>
          <cell r="H475">
            <v>84266.940437274694</v>
          </cell>
          <cell r="I475">
            <v>2.2448741939800079E-2</v>
          </cell>
          <cell r="J475">
            <v>83661.308836841432</v>
          </cell>
          <cell r="K475">
            <v>2.2856715935246109E-2</v>
          </cell>
          <cell r="L475">
            <v>-7.1870605161471479E-3</v>
          </cell>
          <cell r="M475">
            <v>1.1562302347939317</v>
          </cell>
          <cell r="N475">
            <v>4.0797399544603014E-4</v>
          </cell>
          <cell r="O475">
            <v>9.7447846345315118E-3</v>
          </cell>
        </row>
        <row r="476">
          <cell r="A476" t="str">
            <v>Trigem</v>
          </cell>
          <cell r="B476">
            <v>58828.800000000003</v>
          </cell>
          <cell r="C476">
            <v>1.9880492162674297E-2</v>
          </cell>
          <cell r="D476">
            <v>119025</v>
          </cell>
          <cell r="E476">
            <v>3.8831483686863531E-2</v>
          </cell>
          <cell r="F476">
            <v>62000</v>
          </cell>
          <cell r="G476">
            <v>1.941230755566373E-2</v>
          </cell>
          <cell r="H476">
            <v>63183</v>
          </cell>
          <cell r="I476">
            <v>1.6831972949559966E-2</v>
          </cell>
          <cell r="J476">
            <v>79560</v>
          </cell>
          <cell r="K476">
            <v>2.173621647916877E-2</v>
          </cell>
          <cell r="L476">
            <v>0.25919946821138606</v>
          </cell>
          <cell r="M476">
            <v>0.35239882506527409</v>
          </cell>
          <cell r="N476">
            <v>4.9042435296088038E-3</v>
          </cell>
          <cell r="O476">
            <v>1.8557243164944726E-3</v>
          </cell>
        </row>
        <row r="477">
          <cell r="A477" t="str">
            <v>Others</v>
          </cell>
          <cell r="B477">
            <v>1537569.0538352949</v>
          </cell>
          <cell r="C477">
            <v>0.51960314547199871</v>
          </cell>
          <cell r="D477">
            <v>1430522.0973666771</v>
          </cell>
          <cell r="E477">
            <v>0.46670275561933988</v>
          </cell>
          <cell r="F477">
            <v>1414750.5312083249</v>
          </cell>
          <cell r="G477">
            <v>0.44296084558636517</v>
          </cell>
          <cell r="H477">
            <v>1613299.6614406835</v>
          </cell>
          <cell r="I477">
            <v>0.42978358515587795</v>
          </cell>
          <cell r="J477">
            <v>1652384.1759633892</v>
          </cell>
          <cell r="K477">
            <v>0.45144017289458432</v>
          </cell>
          <cell r="L477">
            <v>2.4226444384053858E-2</v>
          </cell>
          <cell r="M477">
            <v>7.4673148397270905E-2</v>
          </cell>
          <cell r="N477">
            <v>2.1656587738706379E-2</v>
          </cell>
          <cell r="O477">
            <v>-6.8162972577414382E-2</v>
          </cell>
        </row>
        <row r="478">
          <cell r="A478" t="str">
            <v>Total</v>
          </cell>
          <cell r="B478">
            <v>2959121.9130103481</v>
          </cell>
          <cell r="C478">
            <v>1</v>
          </cell>
          <cell r="D478">
            <v>3065167.4543217486</v>
          </cell>
          <cell r="E478">
            <v>1</v>
          </cell>
          <cell r="F478">
            <v>3193850.0779579342</v>
          </cell>
          <cell r="G478">
            <v>1</v>
          </cell>
          <cell r="H478">
            <v>3753748.9033127148</v>
          </cell>
          <cell r="I478">
            <v>1</v>
          </cell>
          <cell r="J478">
            <v>3660250.6271617017</v>
          </cell>
          <cell r="K478">
            <v>1</v>
          </cell>
          <cell r="L478">
            <v>-2.4907972951653812E-2</v>
          </cell>
          <cell r="M478">
            <v>0.23693809676063249</v>
          </cell>
          <cell r="N478">
            <v>0</v>
          </cell>
          <cell r="O478">
            <v>0</v>
          </cell>
        </row>
        <row r="482">
          <cell r="A482" t="str">
            <v>Table II-22: Total Consumer Desktop and Consumer Notebook Value of Shipments by Vendor - Quarterly Comparison</v>
          </cell>
        </row>
        <row r="483">
          <cell r="A483" t="str">
            <v>End-user Revenue (US$M)</v>
          </cell>
        </row>
        <row r="485">
          <cell r="B485" t="str">
            <v>4Q 2004</v>
          </cell>
          <cell r="C485" t="str">
            <v>% Share</v>
          </cell>
          <cell r="D485" t="str">
            <v>1Q 2005</v>
          </cell>
          <cell r="E485" t="str">
            <v>% Share</v>
          </cell>
          <cell r="F485" t="str">
            <v>2Q 2005</v>
          </cell>
          <cell r="G485" t="str">
            <v>% Share</v>
          </cell>
          <cell r="H485" t="str">
            <v>3Q 2005</v>
          </cell>
          <cell r="I485" t="str">
            <v>% Share</v>
          </cell>
          <cell r="J485" t="str">
            <v>4Q 2005</v>
          </cell>
          <cell r="K485" t="str">
            <v>% Share</v>
          </cell>
          <cell r="L485" t="str">
            <v>Sequential Growth</v>
          </cell>
          <cell r="M485" t="str">
            <v xml:space="preserve">Year-on-Year Growth </v>
          </cell>
          <cell r="N485" t="str">
            <v>Change in Market Share (Seq)</v>
          </cell>
          <cell r="O485" t="str">
            <v>Change in Market Share (YoY)</v>
          </cell>
        </row>
        <row r="486">
          <cell r="A486" t="str">
            <v>Lenovo</v>
          </cell>
          <cell r="B486">
            <v>362.44923565692409</v>
          </cell>
          <cell r="C486">
            <v>0.16506204848520378</v>
          </cell>
          <cell r="D486">
            <v>318.69805632558177</v>
          </cell>
          <cell r="E486">
            <v>0.13660561589016185</v>
          </cell>
          <cell r="F486">
            <v>400.09596441575479</v>
          </cell>
          <cell r="G486">
            <v>0.17179407568037144</v>
          </cell>
          <cell r="H486">
            <v>426.27424733471508</v>
          </cell>
          <cell r="I486">
            <v>0.15727576131753265</v>
          </cell>
          <cell r="J486">
            <v>381.43784914558211</v>
          </cell>
          <cell r="K486">
            <v>0.14702134377925108</v>
          </cell>
          <cell r="L486">
            <v>-0.10518204763593653</v>
          </cell>
          <cell r="M486">
            <v>5.2389718671200791E-2</v>
          </cell>
          <cell r="N486">
            <v>-1.0254417538281574E-2</v>
          </cell>
          <cell r="O486">
            <v>-1.8040704705952704E-2</v>
          </cell>
        </row>
        <row r="487">
          <cell r="A487" t="str">
            <v>Hewlett-Packard</v>
          </cell>
          <cell r="B487">
            <v>233.77885995619513</v>
          </cell>
          <cell r="C487">
            <v>0.10646461275319281</v>
          </cell>
          <cell r="D487">
            <v>281.64917864916879</v>
          </cell>
          <cell r="E487">
            <v>0.12072511504438553</v>
          </cell>
          <cell r="F487">
            <v>285.75711100500877</v>
          </cell>
          <cell r="G487">
            <v>0.12269901003846687</v>
          </cell>
          <cell r="H487">
            <v>346.44341640299825</v>
          </cell>
          <cell r="I487">
            <v>0.12782182458572178</v>
          </cell>
          <cell r="J487">
            <v>280.33637614910913</v>
          </cell>
          <cell r="K487">
            <v>0.10805280814153569</v>
          </cell>
          <cell r="L487">
            <v>-0.19081626933556883</v>
          </cell>
          <cell r="M487">
            <v>0.19915195155643173</v>
          </cell>
          <cell r="N487">
            <v>-1.9769016444186091E-2</v>
          </cell>
          <cell r="O487">
            <v>1.5881953883428723E-3</v>
          </cell>
        </row>
        <row r="488">
          <cell r="A488" t="str">
            <v>Acer</v>
          </cell>
          <cell r="B488">
            <v>114.90515903207682</v>
          </cell>
          <cell r="C488">
            <v>5.2328654789343843E-2</v>
          </cell>
          <cell r="D488">
            <v>115.05012856889029</v>
          </cell>
          <cell r="E488">
            <v>4.9314683159973838E-2</v>
          </cell>
          <cell r="F488">
            <v>141.83986240323136</v>
          </cell>
          <cell r="G488">
            <v>6.0903508716407033E-2</v>
          </cell>
          <cell r="H488">
            <v>198.69479377686804</v>
          </cell>
          <cell r="I488">
            <v>7.3309319426348871E-2</v>
          </cell>
          <cell r="J488">
            <v>203.948834433695</v>
          </cell>
          <cell r="K488">
            <v>7.8610006237764887E-2</v>
          </cell>
          <cell r="L488">
            <v>2.6442769621468631E-2</v>
          </cell>
          <cell r="M488">
            <v>0.77493191908607706</v>
          </cell>
          <cell r="N488">
            <v>5.3006868114160166E-3</v>
          </cell>
          <cell r="O488">
            <v>2.6281351448421045E-2</v>
          </cell>
        </row>
        <row r="489">
          <cell r="A489" t="str">
            <v>Samsung</v>
          </cell>
          <cell r="B489">
            <v>147.28721108422366</v>
          </cell>
          <cell r="C489">
            <v>6.7075679531151275E-2</v>
          </cell>
          <cell r="D489">
            <v>230.15625080621078</v>
          </cell>
          <cell r="E489">
            <v>9.8653367249385546E-2</v>
          </cell>
          <cell r="F489">
            <v>190.0722624874042</v>
          </cell>
          <cell r="G489">
            <v>8.1613641602666306E-2</v>
          </cell>
          <cell r="H489">
            <v>208.9214030226228</v>
          </cell>
          <cell r="I489">
            <v>7.7082471956391493E-2</v>
          </cell>
          <cell r="J489">
            <v>194.49120047182885</v>
          </cell>
          <cell r="K489">
            <v>7.4964657310906957E-2</v>
          </cell>
          <cell r="L489">
            <v>-6.9070005954494751E-2</v>
          </cell>
          <cell r="M489">
            <v>0.32048939646642105</v>
          </cell>
          <cell r="N489">
            <v>-2.1178146454845365E-3</v>
          </cell>
          <cell r="O489">
            <v>7.888977779755682E-3</v>
          </cell>
        </row>
        <row r="490">
          <cell r="A490" t="str">
            <v>Founder</v>
          </cell>
          <cell r="B490">
            <v>87.035037402219331</v>
          </cell>
          <cell r="C490">
            <v>3.9636396356467818E-2</v>
          </cell>
          <cell r="D490">
            <v>78.273954349964811</v>
          </cell>
          <cell r="E490">
            <v>3.35510729667323E-2</v>
          </cell>
          <cell r="F490">
            <v>101.6058899283868</v>
          </cell>
          <cell r="G490">
            <v>4.3627758079035066E-2</v>
          </cell>
          <cell r="H490">
            <v>104.22635272914232</v>
          </cell>
          <cell r="I490">
            <v>3.8454771962694159E-2</v>
          </cell>
          <cell r="J490">
            <v>118.11690052432276</v>
          </cell>
          <cell r="K490">
            <v>4.5526959312048101E-2</v>
          </cell>
          <cell r="L490">
            <v>0.13327289530392017</v>
          </cell>
          <cell r="M490">
            <v>0.35711897242559076</v>
          </cell>
          <cell r="N490">
            <v>7.0721873493539422E-3</v>
          </cell>
          <cell r="O490">
            <v>5.8905629555802835E-3</v>
          </cell>
        </row>
        <row r="491">
          <cell r="A491" t="str">
            <v>ASUS</v>
          </cell>
          <cell r="B491">
            <v>52.561815876036775</v>
          </cell>
          <cell r="C491">
            <v>2.3937037651289069E-2</v>
          </cell>
          <cell r="D491">
            <v>48.957774917608162</v>
          </cell>
          <cell r="E491">
            <v>2.0985088746193727E-2</v>
          </cell>
          <cell r="F491">
            <v>61.073838887268749</v>
          </cell>
          <cell r="G491">
            <v>2.6224017818353946E-2</v>
          </cell>
          <cell r="H491">
            <v>100.55075522432216</v>
          </cell>
          <cell r="I491">
            <v>3.709864407206534E-2</v>
          </cell>
          <cell r="J491">
            <v>89.93760630621172</v>
          </cell>
          <cell r="K491">
            <v>3.466553663997253E-2</v>
          </cell>
          <cell r="L491">
            <v>-0.10555016612687984</v>
          </cell>
          <cell r="M491">
            <v>0.71108255693302214</v>
          </cell>
          <cell r="N491">
            <v>-2.4331074320928098E-3</v>
          </cell>
          <cell r="O491">
            <v>1.0728498988683461E-2</v>
          </cell>
        </row>
        <row r="492">
          <cell r="A492" t="str">
            <v>Sony</v>
          </cell>
          <cell r="B492">
            <v>69.721258103272334</v>
          </cell>
          <cell r="C492">
            <v>3.1751573884914869E-2</v>
          </cell>
          <cell r="D492">
            <v>73.067989539566156</v>
          </cell>
          <cell r="E492">
            <v>3.1319606488943393E-2</v>
          </cell>
          <cell r="F492">
            <v>59.551473637376347</v>
          </cell>
          <cell r="G492">
            <v>2.5570341315180288E-2</v>
          </cell>
          <cell r="H492">
            <v>73.9705359392959</v>
          </cell>
          <cell r="I492">
            <v>2.7291755079409504E-2</v>
          </cell>
          <cell r="J492">
            <v>89.053295421918335</v>
          </cell>
          <cell r="K492">
            <v>3.4324687993676266E-2</v>
          </cell>
          <cell r="L492">
            <v>0.20390226042163784</v>
          </cell>
          <cell r="M492">
            <v>0.27727608256883518</v>
          </cell>
          <cell r="N492">
            <v>7.0329329142667617E-3</v>
          </cell>
          <cell r="O492">
            <v>2.5731141087613971E-3</v>
          </cell>
        </row>
        <row r="493">
          <cell r="A493" t="str">
            <v>LG Electronics</v>
          </cell>
          <cell r="B493">
            <v>10.137347010480166</v>
          </cell>
          <cell r="C493">
            <v>4.6166224098181429E-3</v>
          </cell>
          <cell r="D493">
            <v>61.211634129602231</v>
          </cell>
          <cell r="E493">
            <v>2.6237539934586544E-2</v>
          </cell>
          <cell r="F493">
            <v>68.04426101891562</v>
          </cell>
          <cell r="G493">
            <v>2.9216992838626669E-2</v>
          </cell>
          <cell r="H493">
            <v>97.644591504675788</v>
          </cell>
          <cell r="I493">
            <v>3.6026402165877935E-2</v>
          </cell>
          <cell r="J493">
            <v>85.277344027902274</v>
          </cell>
          <cell r="K493">
            <v>3.2869285890196241E-2</v>
          </cell>
          <cell r="L493">
            <v>-0.12665573470273872</v>
          </cell>
          <cell r="M493">
            <v>7.41219541362657</v>
          </cell>
          <cell r="N493">
            <v>-3.1571162756816942E-3</v>
          </cell>
          <cell r="O493">
            <v>2.8252663480378099E-2</v>
          </cell>
        </row>
        <row r="494">
          <cell r="A494" t="str">
            <v>Jooyontech</v>
          </cell>
          <cell r="B494">
            <v>37.787576425852279</v>
          </cell>
          <cell r="C494">
            <v>1.7208740310453507E-2</v>
          </cell>
          <cell r="D494">
            <v>63.73438999417683</v>
          </cell>
          <cell r="E494">
            <v>2.7318885150789132E-2</v>
          </cell>
          <cell r="F494">
            <v>58.792061247085179</v>
          </cell>
          <cell r="G494">
            <v>2.5244263170801095E-2</v>
          </cell>
          <cell r="H494">
            <v>66.844847619654175</v>
          </cell>
          <cell r="I494">
            <v>2.4662700984797219E-2</v>
          </cell>
          <cell r="J494">
            <v>73.160883575765055</v>
          </cell>
          <cell r="K494">
            <v>2.8199119304704947E-2</v>
          </cell>
          <cell r="L494">
            <v>9.4487999913605902E-2</v>
          </cell>
          <cell r="M494">
            <v>0.93610944378301575</v>
          </cell>
          <cell r="N494">
            <v>3.5364183199077283E-3</v>
          </cell>
          <cell r="O494">
            <v>1.099037899425144E-2</v>
          </cell>
        </row>
        <row r="495">
          <cell r="A495" t="str">
            <v>Trigem</v>
          </cell>
          <cell r="B495">
            <v>57.259807039398495</v>
          </cell>
          <cell r="C495">
            <v>2.6076537390568092E-2</v>
          </cell>
          <cell r="D495">
            <v>98.637210936363815</v>
          </cell>
          <cell r="E495">
            <v>4.2279507772976024E-2</v>
          </cell>
          <cell r="F495">
            <v>53.043557873347048</v>
          </cell>
          <cell r="G495">
            <v>2.2775958285299602E-2</v>
          </cell>
          <cell r="H495">
            <v>50.912909261500182</v>
          </cell>
          <cell r="I495">
            <v>1.878454214642113E-2</v>
          </cell>
          <cell r="J495">
            <v>71.14927954619472</v>
          </cell>
          <cell r="K495">
            <v>2.7423766968166605E-2</v>
          </cell>
          <cell r="L495">
            <v>0.39747031898640817</v>
          </cell>
          <cell r="M495">
            <v>0.24256932087178296</v>
          </cell>
          <cell r="N495">
            <v>8.6392248217454747E-3</v>
          </cell>
          <cell r="O495">
            <v>1.3472295775985126E-3</v>
          </cell>
        </row>
        <row r="496">
          <cell r="A496" t="str">
            <v>Others</v>
          </cell>
          <cell r="B496">
            <v>1022.9129793318984</v>
          </cell>
          <cell r="C496">
            <v>0.46584209643759678</v>
          </cell>
          <cell r="D496">
            <v>963.54260140816154</v>
          </cell>
          <cell r="E496">
            <v>0.41300951759587218</v>
          </cell>
          <cell r="F496">
            <v>909.05131737125339</v>
          </cell>
          <cell r="G496">
            <v>0.39033043245479154</v>
          </cell>
          <cell r="H496">
            <v>1035.8781493371414</v>
          </cell>
          <cell r="I496">
            <v>0.38219180630273997</v>
          </cell>
          <cell r="J496">
            <v>1007.5290291787576</v>
          </cell>
          <cell r="K496">
            <v>0.38834182842177672</v>
          </cell>
          <cell r="L496">
            <v>-2.736723443440181E-2</v>
          </cell>
          <cell r="M496">
            <v>-1.5039353751468365E-2</v>
          </cell>
          <cell r="N496">
            <v>6.1500221190367577E-3</v>
          </cell>
          <cell r="O496">
            <v>-7.7500268015820051E-2</v>
          </cell>
        </row>
        <row r="497">
          <cell r="A497" t="str">
            <v>Total</v>
          </cell>
          <cell r="B497">
            <v>2195.8362869185776</v>
          </cell>
          <cell r="C497">
            <v>1</v>
          </cell>
          <cell r="D497">
            <v>2332.9791696252951</v>
          </cell>
          <cell r="E497">
            <v>1</v>
          </cell>
          <cell r="F497">
            <v>2328.9276002750325</v>
          </cell>
          <cell r="G497">
            <v>1</v>
          </cell>
          <cell r="H497">
            <v>2710.3620021529359</v>
          </cell>
          <cell r="I497">
            <v>1</v>
          </cell>
          <cell r="J497">
            <v>2594.4385987812875</v>
          </cell>
          <cell r="K497">
            <v>1</v>
          </cell>
          <cell r="L497">
            <v>-4.2770450323449949E-2</v>
          </cell>
          <cell r="M497">
            <v>0.18152642537029462</v>
          </cell>
          <cell r="N497">
            <v>0</v>
          </cell>
          <cell r="O497">
            <v>0</v>
          </cell>
        </row>
        <row r="498">
          <cell r="A498" t="str">
            <v>*Historical data for Lenovo includes IBM PCD - for your internal analysis only</v>
          </cell>
        </row>
      </sheetData>
      <sheetData sheetId="3"/>
      <sheetData sheetId="4"/>
      <sheetData sheetId="5"/>
      <sheetData sheetId="6"/>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PEJXANZXROAPFF"/>
      <sheetName val="APEJXANZXROAPBase"/>
      <sheetName val="APEJXANZXROAPProc"/>
      <sheetName val="APEJXANZXROAPBand"/>
      <sheetName val="APEJXANZXROAPSeg"/>
      <sheetName val="APEJXANZXROAPChan"/>
    </sheetNames>
    <sheetDataSet>
      <sheetData sheetId="0" refreshError="1"/>
      <sheetData sheetId="1"/>
      <sheetData sheetId="2" refreshError="1">
        <row r="460">
          <cell r="A460" t="str">
            <v>IDC PC Tracker</v>
          </cell>
          <cell r="M460" t="str">
            <v>( Top )</v>
          </cell>
          <cell r="N460" t="str">
            <v xml:space="preserve"> ( Contents Page )</v>
          </cell>
        </row>
        <row r="461">
          <cell r="A461" t="str">
            <v>Asia Pacific excluding Japan, ANZ and ROAP</v>
          </cell>
        </row>
        <row r="463">
          <cell r="A463" t="str">
            <v>Table II-21: Total Consumer Desktop and Consumer Notebook Unit Shipments by Vendor - Quarterly Comparison</v>
          </cell>
        </row>
        <row r="464">
          <cell r="A464" t="str">
            <v>Units</v>
          </cell>
        </row>
        <row r="466">
          <cell r="B466" t="str">
            <v>4Q 2004</v>
          </cell>
          <cell r="C466" t="str">
            <v>% Share</v>
          </cell>
          <cell r="D466" t="str">
            <v>1Q 2005</v>
          </cell>
          <cell r="E466" t="str">
            <v>% Share</v>
          </cell>
          <cell r="F466" t="str">
            <v>2Q 2005</v>
          </cell>
          <cell r="G466" t="str">
            <v>% Share</v>
          </cell>
          <cell r="H466" t="str">
            <v>3Q 2005</v>
          </cell>
          <cell r="I466" t="str">
            <v>% Share</v>
          </cell>
          <cell r="J466" t="str">
            <v>4Q 2005</v>
          </cell>
          <cell r="K466" t="str">
            <v>% Share</v>
          </cell>
          <cell r="L466" t="str">
            <v>Sequential Growth</v>
          </cell>
          <cell r="M466" t="str">
            <v xml:space="preserve">Year-on-Year Growth </v>
          </cell>
          <cell r="N466" t="str">
            <v>Change in Market Share (Seq)</v>
          </cell>
          <cell r="O466" t="str">
            <v>Change in Market Share (YoY)</v>
          </cell>
        </row>
        <row r="467">
          <cell r="A467" t="str">
            <v>Lenovo</v>
          </cell>
          <cell r="B467">
            <v>495393.43284514919</v>
          </cell>
          <cell r="C467">
            <v>0.17038103297468807</v>
          </cell>
          <cell r="D467">
            <v>453119.12851808424</v>
          </cell>
          <cell r="E467">
            <v>0.14915739541470502</v>
          </cell>
          <cell r="F467">
            <v>607571.93243890023</v>
          </cell>
          <cell r="G467">
            <v>0.19230887960743501</v>
          </cell>
          <cell r="H467">
            <v>659281.96351177176</v>
          </cell>
          <cell r="I467">
            <v>0.17718334762950133</v>
          </cell>
          <cell r="J467">
            <v>586222.47638640611</v>
          </cell>
          <cell r="K467">
            <v>0.16189444723707477</v>
          </cell>
          <cell r="L467">
            <v>-0.11081675393666546</v>
          </cell>
          <cell r="M467">
            <v>0.18334729029330599</v>
          </cell>
          <cell r="N467">
            <v>-1.5288900392426558E-2</v>
          </cell>
          <cell r="O467">
            <v>-8.4865857376132947E-3</v>
          </cell>
        </row>
        <row r="468">
          <cell r="A468" t="str">
            <v>Hewlett-Packard</v>
          </cell>
          <cell r="B468">
            <v>246114.81560388056</v>
          </cell>
          <cell r="C468">
            <v>8.4646452158504124E-2</v>
          </cell>
          <cell r="D468">
            <v>309027.64514449018</v>
          </cell>
          <cell r="E468">
            <v>0.10172547517832772</v>
          </cell>
          <cell r="F468">
            <v>325346.12046351656</v>
          </cell>
          <cell r="G468">
            <v>0.10297866733212932</v>
          </cell>
          <cell r="H468">
            <v>409434.8741523177</v>
          </cell>
          <cell r="I468">
            <v>0.1100364421501058</v>
          </cell>
          <cell r="J468">
            <v>341419.30888310535</v>
          </cell>
          <cell r="K468">
            <v>9.4288248086995693E-2</v>
          </cell>
          <cell r="L468">
            <v>-0.16612059588238504</v>
          </cell>
          <cell r="M468">
            <v>0.38723590469505287</v>
          </cell>
          <cell r="N468">
            <v>-1.5748194063110107E-2</v>
          </cell>
          <cell r="O468">
            <v>9.64179592849157E-3</v>
          </cell>
        </row>
        <row r="469">
          <cell r="A469" t="str">
            <v>Acer</v>
          </cell>
          <cell r="B469">
            <v>124141.25714861491</v>
          </cell>
          <cell r="C469">
            <v>4.2695995193720901E-2</v>
          </cell>
          <cell r="D469">
            <v>128715.38601260725</v>
          </cell>
          <cell r="E469">
            <v>4.23704286999056E-2</v>
          </cell>
          <cell r="F469">
            <v>160036.29330722149</v>
          </cell>
          <cell r="G469">
            <v>5.0654743281008309E-2</v>
          </cell>
          <cell r="H469">
            <v>230467.60433860758</v>
          </cell>
          <cell r="I469">
            <v>6.1938630080749582E-2</v>
          </cell>
          <cell r="J469">
            <v>249876.5826168237</v>
          </cell>
          <cell r="K469">
            <v>6.9007301578752636E-2</v>
          </cell>
          <cell r="L469">
            <v>8.4215646419876222E-2</v>
          </cell>
          <cell r="M469">
            <v>1.0128407618563551</v>
          </cell>
          <cell r="N469">
            <v>7.0686714980030541E-3</v>
          </cell>
          <cell r="O469">
            <v>2.6311306385031735E-2</v>
          </cell>
        </row>
        <row r="470">
          <cell r="A470" t="str">
            <v>Founder</v>
          </cell>
          <cell r="B470">
            <v>146952.52692093141</v>
          </cell>
          <cell r="C470">
            <v>5.0541492226150161E-2</v>
          </cell>
          <cell r="D470">
            <v>134108.86478710186</v>
          </cell>
          <cell r="E470">
            <v>4.414584976601494E-2</v>
          </cell>
          <cell r="F470">
            <v>182596.77319587627</v>
          </cell>
          <cell r="G470">
            <v>5.7795594230750917E-2</v>
          </cell>
          <cell r="H470">
            <v>193700.09784354543</v>
          </cell>
          <cell r="I470">
            <v>5.2057289098685504E-2</v>
          </cell>
          <cell r="J470">
            <v>220238.04734995498</v>
          </cell>
          <cell r="K470">
            <v>6.0822159457413247E-2</v>
          </cell>
          <cell r="L470">
            <v>0.13700534900010575</v>
          </cell>
          <cell r="M470">
            <v>0.49870200917644136</v>
          </cell>
          <cell r="N470">
            <v>8.7648703587277429E-3</v>
          </cell>
          <cell r="O470">
            <v>1.0280667231263085E-2</v>
          </cell>
        </row>
        <row r="471">
          <cell r="A471" t="str">
            <v>Samsung</v>
          </cell>
          <cell r="B471">
            <v>117972.65916732719</v>
          </cell>
          <cell r="C471">
            <v>4.0574424687585618E-2</v>
          </cell>
          <cell r="D471">
            <v>173376.5870349695</v>
          </cell>
          <cell r="E471">
            <v>5.707196743735541E-2</v>
          </cell>
          <cell r="F471">
            <v>145823.99115143539</v>
          </cell>
          <cell r="G471">
            <v>4.6156260454044584E-2</v>
          </cell>
          <cell r="H471">
            <v>175250.43550594238</v>
          </cell>
          <cell r="I471">
            <v>4.7098905407741302E-2</v>
          </cell>
          <cell r="J471">
            <v>164317.7235780333</v>
          </cell>
          <cell r="K471">
            <v>4.5378892999635635E-2</v>
          </cell>
          <cell r="L471">
            <v>-6.2383365247262845E-2</v>
          </cell>
          <cell r="M471">
            <v>0.39284580628950927</v>
          </cell>
          <cell r="N471">
            <v>-1.7200124081056672E-3</v>
          </cell>
          <cell r="O471">
            <v>4.804468312050017E-3</v>
          </cell>
        </row>
        <row r="472">
          <cell r="A472" t="str">
            <v>Tongfang</v>
          </cell>
          <cell r="B472">
            <v>119691.20425531914</v>
          </cell>
          <cell r="C472">
            <v>4.1165485181916338E-2</v>
          </cell>
          <cell r="D472">
            <v>129256.3242147923</v>
          </cell>
          <cell r="E472">
            <v>4.2548494308351913E-2</v>
          </cell>
          <cell r="F472">
            <v>100980.55927915152</v>
          </cell>
          <cell r="G472">
            <v>3.1962401783691183E-2</v>
          </cell>
          <cell r="H472">
            <v>137647.77358257116</v>
          </cell>
          <cell r="I472">
            <v>3.6993114732270571E-2</v>
          </cell>
          <cell r="J472">
            <v>100164.79854714764</v>
          </cell>
          <cell r="K472">
            <v>2.7662065762750841E-2</v>
          </cell>
          <cell r="L472">
            <v>-0.27231079776919531</v>
          </cell>
          <cell r="M472">
            <v>-0.1631398550098867</v>
          </cell>
          <cell r="N472">
            <v>-9.3310489695197299E-3</v>
          </cell>
          <cell r="O472">
            <v>-1.3503419419165497E-2</v>
          </cell>
        </row>
        <row r="473">
          <cell r="A473" t="str">
            <v>Jooyontech</v>
          </cell>
          <cell r="B473">
            <v>51989.374999999993</v>
          </cell>
          <cell r="C473">
            <v>1.7880744533360155E-2</v>
          </cell>
          <cell r="D473">
            <v>87030</v>
          </cell>
          <cell r="E473">
            <v>2.864846638762833E-2</v>
          </cell>
          <cell r="F473">
            <v>80750</v>
          </cell>
          <cell r="G473">
            <v>2.5559018116528987E-2</v>
          </cell>
          <cell r="H473">
            <v>89300</v>
          </cell>
          <cell r="I473">
            <v>2.3999553785808904E-2</v>
          </cell>
          <cell r="J473">
            <v>96400</v>
          </cell>
          <cell r="K473">
            <v>2.6622358135867458E-2</v>
          </cell>
          <cell r="L473">
            <v>7.950727883538633E-2</v>
          </cell>
          <cell r="M473">
            <v>0.85422502193957928</v>
          </cell>
          <cell r="N473">
            <v>2.6228043500585545E-3</v>
          </cell>
          <cell r="O473">
            <v>8.7416136025073032E-3</v>
          </cell>
        </row>
        <row r="474">
          <cell r="A474" t="str">
            <v>LG Electronics</v>
          </cell>
          <cell r="B474">
            <v>19536.009999999998</v>
          </cell>
          <cell r="C474">
            <v>6.7190344952438707E-3</v>
          </cell>
          <cell r="D474">
            <v>65095.418000000012</v>
          </cell>
          <cell r="E474">
            <v>2.1428058078382356E-2</v>
          </cell>
          <cell r="F474">
            <v>66726.41</v>
          </cell>
          <cell r="G474">
            <v>2.1120266526822799E-2</v>
          </cell>
          <cell r="H474">
            <v>96528.062500000015</v>
          </cell>
          <cell r="I474">
            <v>2.5942110053848531E-2</v>
          </cell>
          <cell r="J474">
            <v>84042.04</v>
          </cell>
          <cell r="K474">
            <v>2.3209515428930481E-2</v>
          </cell>
          <cell r="L474">
            <v>-0.12935121846043496</v>
          </cell>
          <cell r="M474">
            <v>3.3019040223669007</v>
          </cell>
          <cell r="N474">
            <v>-2.7325946249180492E-3</v>
          </cell>
          <cell r="O474">
            <v>1.6490480933686609E-2</v>
          </cell>
        </row>
        <row r="475">
          <cell r="A475" t="str">
            <v>ASUS</v>
          </cell>
          <cell r="B475">
            <v>38799.80323383084</v>
          </cell>
          <cell r="C475">
            <v>1.3344445274996487E-2</v>
          </cell>
          <cell r="D475">
            <v>34521.103243025827</v>
          </cell>
          <cell r="E475">
            <v>1.1363629391263619E-2</v>
          </cell>
          <cell r="F475">
            <v>44901.091913508099</v>
          </cell>
          <cell r="G475">
            <v>1.4212109246678473E-2</v>
          </cell>
          <cell r="H475">
            <v>84266.940437274694</v>
          </cell>
          <cell r="I475">
            <v>2.2646908951734931E-2</v>
          </cell>
          <cell r="J475">
            <v>83629.308836841432</v>
          </cell>
          <cell r="K475">
            <v>2.309553330404002E-2</v>
          </cell>
          <cell r="L475">
            <v>-7.566806117849878E-3</v>
          </cell>
          <cell r="M475">
            <v>1.15540548834336</v>
          </cell>
          <cell r="N475">
            <v>4.4862435230508951E-4</v>
          </cell>
          <cell r="O475">
            <v>9.751088029043533E-3</v>
          </cell>
        </row>
        <row r="476">
          <cell r="A476" t="str">
            <v>Trigem</v>
          </cell>
          <cell r="B476">
            <v>58828.800000000003</v>
          </cell>
          <cell r="C476">
            <v>2.0233033076549545E-2</v>
          </cell>
          <cell r="D476">
            <v>119025</v>
          </cell>
          <cell r="E476">
            <v>3.9180555116482385E-2</v>
          </cell>
          <cell r="F476">
            <v>62000</v>
          </cell>
          <cell r="G476">
            <v>1.9624261587923186E-2</v>
          </cell>
          <cell r="H476">
            <v>63183</v>
          </cell>
          <cell r="I476">
            <v>1.6980557747466561E-2</v>
          </cell>
          <cell r="J476">
            <v>79560</v>
          </cell>
          <cell r="K476">
            <v>2.197173042831551E-2</v>
          </cell>
          <cell r="L476">
            <v>0.25919946821138606</v>
          </cell>
          <cell r="M476">
            <v>0.35239882506527409</v>
          </cell>
          <cell r="N476">
            <v>4.9911726808489487E-3</v>
          </cell>
          <cell r="O476">
            <v>1.7386973517659644E-3</v>
          </cell>
        </row>
        <row r="477">
          <cell r="A477" t="str">
            <v>Others</v>
          </cell>
          <cell r="B477">
            <v>1488142.2088352947</v>
          </cell>
          <cell r="C477">
            <v>0.51181786019728459</v>
          </cell>
          <cell r="D477">
            <v>1404583.4923666767</v>
          </cell>
          <cell r="E477">
            <v>0.46235968022158275</v>
          </cell>
          <cell r="F477">
            <v>1382621.3712083248</v>
          </cell>
          <cell r="G477">
            <v>0.43762779783298733</v>
          </cell>
          <cell r="H477">
            <v>1581841.7614406827</v>
          </cell>
          <cell r="I477">
            <v>0.42512314036208687</v>
          </cell>
          <cell r="J477">
            <v>1615146.28596339</v>
          </cell>
          <cell r="K477">
            <v>0.44604774758022375</v>
          </cell>
          <cell r="L477">
            <v>2.105427061956866E-2</v>
          </cell>
          <cell r="M477">
            <v>8.5344046001823992E-2</v>
          </cell>
          <cell r="N477">
            <v>2.0924607218136881E-2</v>
          </cell>
          <cell r="O477">
            <v>-6.5770112617060839E-2</v>
          </cell>
        </row>
        <row r="478">
          <cell r="A478" t="str">
            <v>Total</v>
          </cell>
          <cell r="B478">
            <v>2907562.0930103483</v>
          </cell>
          <cell r="C478">
            <v>1</v>
          </cell>
          <cell r="D478">
            <v>3037858.9493217478</v>
          </cell>
          <cell r="E478">
            <v>1</v>
          </cell>
          <cell r="F478">
            <v>3159354.5429579341</v>
          </cell>
          <cell r="G478">
            <v>1</v>
          </cell>
          <cell r="H478">
            <v>3720902.5133127137</v>
          </cell>
          <cell r="I478">
            <v>1</v>
          </cell>
          <cell r="J478">
            <v>3621016.5721617024</v>
          </cell>
          <cell r="K478">
            <v>1</v>
          </cell>
          <cell r="L478">
            <v>-2.6844546664051894E-2</v>
          </cell>
          <cell r="M478">
            <v>0.24537893132754318</v>
          </cell>
          <cell r="N478">
            <v>0</v>
          </cell>
          <cell r="O478">
            <v>0</v>
          </cell>
        </row>
        <row r="482">
          <cell r="A482" t="str">
            <v>Table II-22: Total Consumer Desktop and Consumer Notebook Value of Shipments by Vendor - Quarterly Comparison</v>
          </cell>
        </row>
        <row r="483">
          <cell r="A483" t="str">
            <v>End-user Revenue (US$M)</v>
          </cell>
        </row>
        <row r="485">
          <cell r="B485" t="str">
            <v>4Q 2004</v>
          </cell>
          <cell r="C485" t="str">
            <v>% Share</v>
          </cell>
          <cell r="D485" t="str">
            <v>1Q 2005</v>
          </cell>
          <cell r="E485" t="str">
            <v>% Share</v>
          </cell>
          <cell r="F485" t="str">
            <v>2Q 2005</v>
          </cell>
          <cell r="G485" t="str">
            <v>% Share</v>
          </cell>
          <cell r="H485" t="str">
            <v>3Q 2005</v>
          </cell>
          <cell r="I485" t="str">
            <v>% Share</v>
          </cell>
          <cell r="J485" t="str">
            <v>4Q 2005</v>
          </cell>
          <cell r="K485" t="str">
            <v>% Share</v>
          </cell>
          <cell r="L485" t="str">
            <v>Sequential Growth</v>
          </cell>
          <cell r="M485" t="str">
            <v xml:space="preserve">Year-on-Year Growth </v>
          </cell>
          <cell r="N485" t="str">
            <v>Change in Market Share (Seq)</v>
          </cell>
          <cell r="O485" t="str">
            <v>Change in Market Share (YoY)</v>
          </cell>
        </row>
        <row r="486">
          <cell r="A486" t="str">
            <v>Lenovo</v>
          </cell>
          <cell r="B486">
            <v>362.40524560423034</v>
          </cell>
          <cell r="C486">
            <v>0.16696550374293978</v>
          </cell>
          <cell r="D486">
            <v>318.65539706880378</v>
          </cell>
          <cell r="E486">
            <v>0.13743464299373923</v>
          </cell>
          <cell r="F486">
            <v>400.0414608949277</v>
          </cell>
          <cell r="G486">
            <v>0.17312612993369039</v>
          </cell>
          <cell r="H486">
            <v>426.23996835526293</v>
          </cell>
          <cell r="I486">
            <v>0.15827371967767825</v>
          </cell>
          <cell r="J486">
            <v>381.38426641437951</v>
          </cell>
          <cell r="K486">
            <v>0.14816911993498263</v>
          </cell>
          <cell r="L486">
            <v>-0.1052357950240298</v>
          </cell>
          <cell r="M486">
            <v>5.2369608443459059E-2</v>
          </cell>
          <cell r="N486">
            <v>-1.0104599742695619E-2</v>
          </cell>
          <cell r="O486">
            <v>-1.8796383807957145E-2</v>
          </cell>
        </row>
        <row r="487">
          <cell r="A487" t="str">
            <v>Hewlett-Packard</v>
          </cell>
          <cell r="B487">
            <v>233.48259532554789</v>
          </cell>
          <cell r="C487">
            <v>0.10756891523118728</v>
          </cell>
          <cell r="D487">
            <v>281.19320162118009</v>
          </cell>
          <cell r="E487">
            <v>0.1212773661847914</v>
          </cell>
          <cell r="F487">
            <v>284.97121076386685</v>
          </cell>
          <cell r="G487">
            <v>0.12332712402283859</v>
          </cell>
          <cell r="H487">
            <v>346.17119046990638</v>
          </cell>
          <cell r="I487">
            <v>0.12854215002957176</v>
          </cell>
          <cell r="J487">
            <v>279.81774862853052</v>
          </cell>
          <cell r="K487">
            <v>0.10871017293469126</v>
          </cell>
          <cell r="L487">
            <v>-0.19167811668933243</v>
          </cell>
          <cell r="M487">
            <v>0.19845227965869117</v>
          </cell>
          <cell r="N487">
            <v>-1.9831977094880493E-2</v>
          </cell>
          <cell r="O487">
            <v>1.1412577035039839E-3</v>
          </cell>
        </row>
        <row r="488">
          <cell r="A488" t="str">
            <v>Acer</v>
          </cell>
          <cell r="B488">
            <v>113.85475424357257</v>
          </cell>
          <cell r="C488">
            <v>5.2454583995085541E-2</v>
          </cell>
          <cell r="D488">
            <v>114.49603786367324</v>
          </cell>
          <cell r="E488">
            <v>4.9381627402952592E-2</v>
          </cell>
          <cell r="F488">
            <v>140.55014306729942</v>
          </cell>
          <cell r="G488">
            <v>6.0825951081253486E-2</v>
          </cell>
          <cell r="H488">
            <v>197.67435758135724</v>
          </cell>
          <cell r="I488">
            <v>7.3401506620843299E-2</v>
          </cell>
          <cell r="J488">
            <v>202.85236271505283</v>
          </cell>
          <cell r="K488">
            <v>7.8808851615196129E-2</v>
          </cell>
          <cell r="L488">
            <v>2.6194622292193159E-2</v>
          </cell>
          <cell r="M488">
            <v>0.781676699078242</v>
          </cell>
          <cell r="N488">
            <v>5.4073449943528307E-3</v>
          </cell>
          <cell r="O488">
            <v>2.6354267620110589E-2</v>
          </cell>
        </row>
        <row r="489">
          <cell r="A489" t="str">
            <v>Samsung</v>
          </cell>
          <cell r="B489">
            <v>147.28721108422366</v>
          </cell>
          <cell r="C489">
            <v>6.7857415674457466E-2</v>
          </cell>
          <cell r="D489">
            <v>230.15625080621078</v>
          </cell>
          <cell r="E489">
            <v>9.9265358293929198E-2</v>
          </cell>
          <cell r="F489">
            <v>190.0722624874042</v>
          </cell>
          <cell r="G489">
            <v>8.2257661839775773E-2</v>
          </cell>
          <cell r="H489">
            <v>208.9214030226228</v>
          </cell>
          <cell r="I489">
            <v>7.7577820081643115E-2</v>
          </cell>
          <cell r="J489">
            <v>194.49120047182885</v>
          </cell>
          <cell r="K489">
            <v>7.5560510872513115E-2</v>
          </cell>
          <cell r="L489">
            <v>-6.9070005954494751E-2</v>
          </cell>
          <cell r="M489">
            <v>0.32048939646642105</v>
          </cell>
          <cell r="N489">
            <v>-2.0173092091299999E-3</v>
          </cell>
          <cell r="O489">
            <v>7.7030951980556484E-3</v>
          </cell>
        </row>
        <row r="490">
          <cell r="A490" t="str">
            <v>Founder</v>
          </cell>
          <cell r="B490">
            <v>87.035037402219331</v>
          </cell>
          <cell r="C490">
            <v>4.0098340295595121E-2</v>
          </cell>
          <cell r="D490">
            <v>78.273954349964811</v>
          </cell>
          <cell r="E490">
            <v>3.3759205306894247E-2</v>
          </cell>
          <cell r="F490">
            <v>101.6058899283868</v>
          </cell>
          <cell r="G490">
            <v>4.3972028455296484E-2</v>
          </cell>
          <cell r="H490">
            <v>104.22635272914232</v>
          </cell>
          <cell r="I490">
            <v>3.870189038942904E-2</v>
          </cell>
          <cell r="J490">
            <v>118.11690052432276</v>
          </cell>
          <cell r="K490">
            <v>4.5888828515860701E-2</v>
          </cell>
          <cell r="L490">
            <v>0.13327289530392017</v>
          </cell>
          <cell r="M490">
            <v>0.35711897242559076</v>
          </cell>
          <cell r="N490">
            <v>7.1869381264316606E-3</v>
          </cell>
          <cell r="O490">
            <v>5.79048822026558E-3</v>
          </cell>
        </row>
        <row r="491">
          <cell r="A491" t="str">
            <v>ASUS</v>
          </cell>
          <cell r="B491">
            <v>52.561815876036775</v>
          </cell>
          <cell r="C491">
            <v>2.4216012797370193E-2</v>
          </cell>
          <cell r="D491">
            <v>48.822834917608162</v>
          </cell>
          <cell r="E491">
            <v>2.1057069638757562E-2</v>
          </cell>
          <cell r="F491">
            <v>61.073838887268749</v>
          </cell>
          <cell r="G491">
            <v>2.6430953789371655E-2</v>
          </cell>
          <cell r="H491">
            <v>100.55075522432216</v>
          </cell>
          <cell r="I491">
            <v>3.7337047736660724E-2</v>
          </cell>
          <cell r="J491">
            <v>89.879657033670028</v>
          </cell>
          <cell r="K491">
            <v>3.4918560767966823E-2</v>
          </cell>
          <cell r="L491">
            <v>-0.10612648474738562</v>
          </cell>
          <cell r="M491">
            <v>0.70998005939605791</v>
          </cell>
          <cell r="N491">
            <v>-2.4184869686939003E-3</v>
          </cell>
          <cell r="O491">
            <v>1.0702547970596631E-2</v>
          </cell>
        </row>
        <row r="492">
          <cell r="A492" t="str">
            <v>Sony</v>
          </cell>
          <cell r="B492">
            <v>69.721258103272334</v>
          </cell>
          <cell r="C492">
            <v>3.2121623850657921E-2</v>
          </cell>
          <cell r="D492">
            <v>73.067989539566156</v>
          </cell>
          <cell r="E492">
            <v>3.1513896042602636E-2</v>
          </cell>
          <cell r="F492">
            <v>59.551473637376347</v>
          </cell>
          <cell r="G492">
            <v>2.5772119068915935E-2</v>
          </cell>
          <cell r="H492">
            <v>73.9705359392959</v>
          </cell>
          <cell r="I492">
            <v>2.7467137619308586E-2</v>
          </cell>
          <cell r="J492">
            <v>89.053295421918335</v>
          </cell>
          <cell r="K492">
            <v>3.4597516394761697E-2</v>
          </cell>
          <cell r="L492">
            <v>0.20390226042163784</v>
          </cell>
          <cell r="M492">
            <v>0.27727608256883518</v>
          </cell>
          <cell r="N492">
            <v>7.1303787754531112E-3</v>
          </cell>
          <cell r="O492">
            <v>2.4758925441037763E-3</v>
          </cell>
        </row>
        <row r="493">
          <cell r="A493" t="str">
            <v>LG Electronics</v>
          </cell>
          <cell r="B493">
            <v>10.137347010480166</v>
          </cell>
          <cell r="C493">
            <v>4.6704270171360014E-3</v>
          </cell>
          <cell r="D493">
            <v>61.211634129602231</v>
          </cell>
          <cell r="E493">
            <v>2.6400303152087599E-2</v>
          </cell>
          <cell r="F493">
            <v>68.04426101891562</v>
          </cell>
          <cell r="G493">
            <v>2.9447546631914862E-2</v>
          </cell>
          <cell r="H493">
            <v>97.644591504675788</v>
          </cell>
          <cell r="I493">
            <v>3.6257915379186982E-2</v>
          </cell>
          <cell r="J493">
            <v>85.277344027902274</v>
          </cell>
          <cell r="K493">
            <v>3.3130546086236314E-2</v>
          </cell>
          <cell r="L493">
            <v>-0.12665573470273872</v>
          </cell>
          <cell r="M493">
            <v>7.41219541362657</v>
          </cell>
          <cell r="N493">
            <v>-3.1273692929506686E-3</v>
          </cell>
          <cell r="O493">
            <v>2.8460119069100311E-2</v>
          </cell>
        </row>
        <row r="494">
          <cell r="A494" t="str">
            <v>Jooyontech</v>
          </cell>
          <cell r="B494">
            <v>37.787576425852279</v>
          </cell>
          <cell r="C494">
            <v>1.7409300250740119E-2</v>
          </cell>
          <cell r="D494">
            <v>63.73438999417683</v>
          </cell>
          <cell r="E494">
            <v>2.7488356437227187E-2</v>
          </cell>
          <cell r="F494">
            <v>58.792061247085179</v>
          </cell>
          <cell r="G494">
            <v>2.5443467813966801E-2</v>
          </cell>
          <cell r="H494">
            <v>66.844847619654175</v>
          </cell>
          <cell r="I494">
            <v>2.4821188671899055E-2</v>
          </cell>
          <cell r="J494">
            <v>73.160883575765055</v>
          </cell>
          <cell r="K494">
            <v>2.8423258869595888E-2</v>
          </cell>
          <cell r="L494">
            <v>9.4487999913605902E-2</v>
          </cell>
          <cell r="M494">
            <v>0.93610944378301575</v>
          </cell>
          <cell r="N494">
            <v>3.6020701976968335E-3</v>
          </cell>
          <cell r="O494">
            <v>1.1013958618855769E-2</v>
          </cell>
        </row>
        <row r="495">
          <cell r="A495" t="str">
            <v>Trigem</v>
          </cell>
          <cell r="B495">
            <v>57.259807039398495</v>
          </cell>
          <cell r="C495">
            <v>2.6380447420447328E-2</v>
          </cell>
          <cell r="D495">
            <v>98.637210936363815</v>
          </cell>
          <cell r="E495">
            <v>4.25417865055343E-2</v>
          </cell>
          <cell r="F495">
            <v>53.043557873347048</v>
          </cell>
          <cell r="G495">
            <v>2.2955685323172822E-2</v>
          </cell>
          <cell r="H495">
            <v>50.912909261500182</v>
          </cell>
          <cell r="I495">
            <v>1.890525555246244E-2</v>
          </cell>
          <cell r="J495">
            <v>71.14927954619472</v>
          </cell>
          <cell r="K495">
            <v>2.7641743676215424E-2</v>
          </cell>
          <cell r="L495">
            <v>0.39747031898640817</v>
          </cell>
          <cell r="M495">
            <v>0.24256932087178296</v>
          </cell>
          <cell r="N495">
            <v>8.7364881237529841E-3</v>
          </cell>
          <cell r="O495">
            <v>1.2612962557680962E-3</v>
          </cell>
        </row>
        <row r="496">
          <cell r="A496" t="str">
            <v>Others</v>
          </cell>
          <cell r="B496">
            <v>999.00699917775751</v>
          </cell>
          <cell r="C496">
            <v>0.46025742972438327</v>
          </cell>
          <cell r="D496">
            <v>950.34697916757682</v>
          </cell>
          <cell r="E496">
            <v>0.40988038804148397</v>
          </cell>
          <cell r="F496">
            <v>892.9475583991607</v>
          </cell>
          <cell r="G496">
            <v>0.38644133203980313</v>
          </cell>
          <cell r="H496">
            <v>1019.8989488817087</v>
          </cell>
          <cell r="I496">
            <v>0.37871436824131682</v>
          </cell>
          <cell r="J496">
            <v>988.79648853945992</v>
          </cell>
          <cell r="K496">
            <v>0.38415089033197997</v>
          </cell>
          <cell r="L496">
            <v>-3.0495629372254807E-2</v>
          </cell>
          <cell r="M496">
            <v>-1.0220659761844941E-2</v>
          </cell>
          <cell r="N496">
            <v>5.4365220906631428E-3</v>
          </cell>
          <cell r="O496">
            <v>-7.6106539392403305E-2</v>
          </cell>
        </row>
        <row r="497">
          <cell r="A497" t="str">
            <v>Total</v>
          </cell>
          <cell r="B497">
            <v>2170.5396472925913</v>
          </cell>
          <cell r="C497">
            <v>1</v>
          </cell>
          <cell r="D497">
            <v>2318.5958803947269</v>
          </cell>
          <cell r="E497">
            <v>1</v>
          </cell>
          <cell r="F497">
            <v>2310.6937182050387</v>
          </cell>
          <cell r="G497">
            <v>1</v>
          </cell>
          <cell r="H497">
            <v>2693.0558605894485</v>
          </cell>
          <cell r="I497">
            <v>1</v>
          </cell>
          <cell r="J497">
            <v>2573.9794268990249</v>
          </cell>
          <cell r="K497">
            <v>1</v>
          </cell>
          <cell r="L497">
            <v>-4.4216102396168022E-2</v>
          </cell>
          <cell r="M497">
            <v>0.18587072579377284</v>
          </cell>
          <cell r="N497">
            <v>0</v>
          </cell>
          <cell r="O497">
            <v>0</v>
          </cell>
        </row>
        <row r="498">
          <cell r="A498" t="str">
            <v>*Historical data for Lenovo includes IBM PCD - for your internal analysis only</v>
          </cell>
        </row>
      </sheetData>
      <sheetData sheetId="3"/>
      <sheetData sheetId="4"/>
      <sheetData sheetId="5"/>
      <sheetData sheetId="6"/>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PXANZXROAPFF"/>
      <sheetName val="APXANZXROAPBase"/>
      <sheetName val="APXANZXROAPProc"/>
      <sheetName val="APXANZXROAPBand"/>
      <sheetName val="APXANZXROAPSeg"/>
      <sheetName val="APXANZXROAPChan"/>
    </sheetNames>
    <sheetDataSet>
      <sheetData sheetId="0" refreshError="1"/>
      <sheetData sheetId="1"/>
      <sheetData sheetId="2" refreshError="1">
        <row r="460">
          <cell r="A460" t="str">
            <v>IDC PC Tracker</v>
          </cell>
          <cell r="M460" t="str">
            <v>( Top )</v>
          </cell>
          <cell r="N460" t="str">
            <v xml:space="preserve"> ( Contents Page )</v>
          </cell>
        </row>
        <row r="461">
          <cell r="A461" t="str">
            <v>Asia Pacific excluding ANZ and ROAP</v>
          </cell>
        </row>
        <row r="463">
          <cell r="A463" t="str">
            <v>Table II-21: Total Consumer Desktop and Consumer Notebook Unit Shipments by Vendor - Quarterly Comparison</v>
          </cell>
        </row>
        <row r="464">
          <cell r="A464" t="str">
            <v>Units</v>
          </cell>
        </row>
        <row r="466">
          <cell r="B466" t="str">
            <v>4Q 2004</v>
          </cell>
          <cell r="C466" t="str">
            <v>% Share</v>
          </cell>
          <cell r="D466" t="str">
            <v>1Q 2005</v>
          </cell>
          <cell r="E466" t="str">
            <v>% Share</v>
          </cell>
          <cell r="F466" t="str">
            <v>2Q 2005</v>
          </cell>
          <cell r="G466" t="str">
            <v>% Share</v>
          </cell>
          <cell r="H466" t="str">
            <v>3Q 2005</v>
          </cell>
          <cell r="I466" t="str">
            <v>% Share</v>
          </cell>
          <cell r="J466" t="str">
            <v>4Q 2005</v>
          </cell>
          <cell r="K466" t="str">
            <v>% Share</v>
          </cell>
          <cell r="L466" t="str">
            <v>Sequential Growth</v>
          </cell>
          <cell r="M466" t="str">
            <v xml:space="preserve">Year-on-Year Growth </v>
          </cell>
          <cell r="N466" t="str">
            <v>Change in Market Share (Seq)</v>
          </cell>
          <cell r="O466" t="str">
            <v>Change in Market Share (YoY)</v>
          </cell>
        </row>
        <row r="467">
          <cell r="A467" t="str">
            <v>Lenovo</v>
          </cell>
          <cell r="B467">
            <v>503312.93284514919</v>
          </cell>
          <cell r="C467">
            <v>0.12215731747069698</v>
          </cell>
          <cell r="D467">
            <v>461083.62851808424</v>
          </cell>
          <cell r="E467">
            <v>0.10152596367134965</v>
          </cell>
          <cell r="F467">
            <v>622966.58243890025</v>
          </cell>
          <cell r="G467">
            <v>0.13612675360804163</v>
          </cell>
          <cell r="H467">
            <v>667529.05351177172</v>
          </cell>
          <cell r="I467">
            <v>0.13223010451181802</v>
          </cell>
          <cell r="J467">
            <v>595400.67638640606</v>
          </cell>
          <cell r="K467">
            <v>0.1182753962192777</v>
          </cell>
          <cell r="L467">
            <v>-0.10805279073009466</v>
          </cell>
          <cell r="M467">
            <v>0.18296319750954804</v>
          </cell>
          <cell r="N467">
            <v>-1.3954708292540322E-2</v>
          </cell>
          <cell r="O467">
            <v>-3.8819212514192847E-3</v>
          </cell>
        </row>
        <row r="468">
          <cell r="A468" t="str">
            <v>Hewlett-Packard</v>
          </cell>
          <cell r="B468">
            <v>257390.40560388059</v>
          </cell>
          <cell r="C468">
            <v>6.2470323012618248E-2</v>
          </cell>
          <cell r="D468">
            <v>318129.56014449015</v>
          </cell>
          <cell r="E468">
            <v>7.0048919910295993E-2</v>
          </cell>
          <cell r="F468">
            <v>330342.38373638655</v>
          </cell>
          <cell r="G468">
            <v>7.2184347515280536E-2</v>
          </cell>
          <cell r="H468">
            <v>413499.8341523179</v>
          </cell>
          <cell r="I468">
            <v>8.1909732614531355E-2</v>
          </cell>
          <cell r="J468">
            <v>344988.21088310546</v>
          </cell>
          <cell r="K468">
            <v>6.8531358715988588E-2</v>
          </cell>
          <cell r="L468">
            <v>-0.16568718439673014</v>
          </cell>
          <cell r="M468">
            <v>0.34033049939723248</v>
          </cell>
          <cell r="N468">
            <v>-1.3378373898542767E-2</v>
          </cell>
          <cell r="O468">
            <v>6.0610357033703405E-3</v>
          </cell>
        </row>
        <row r="469">
          <cell r="A469" t="str">
            <v>NEC</v>
          </cell>
          <cell r="B469">
            <v>223502.06944670941</v>
          </cell>
          <cell r="C469">
            <v>5.424540374598201E-2</v>
          </cell>
          <cell r="D469">
            <v>342232.42539603962</v>
          </cell>
          <cell r="E469">
            <v>7.5356127693337618E-2</v>
          </cell>
          <cell r="F469">
            <v>284793.08176632668</v>
          </cell>
          <cell r="G469">
            <v>6.2231199495651791E-2</v>
          </cell>
          <cell r="H469">
            <v>279298.78617116949</v>
          </cell>
          <cell r="I469">
            <v>5.5325992915432519E-2</v>
          </cell>
          <cell r="J469">
            <v>298487.95074901555</v>
          </cell>
          <cell r="K469">
            <v>5.9294156089618619E-2</v>
          </cell>
          <cell r="L469">
            <v>6.870479045363953E-2</v>
          </cell>
          <cell r="M469">
            <v>0.3355041923680504</v>
          </cell>
          <cell r="N469">
            <v>3.9681631741860998E-3</v>
          </cell>
          <cell r="O469">
            <v>5.0487523436366089E-3</v>
          </cell>
        </row>
        <row r="470">
          <cell r="A470" t="str">
            <v>Fujitsu</v>
          </cell>
          <cell r="B470">
            <v>230516.853672828</v>
          </cell>
          <cell r="C470">
            <v>5.5947937433829933E-2</v>
          </cell>
          <cell r="D470">
            <v>287541.97854368936</v>
          </cell>
          <cell r="E470">
            <v>6.3313843003796055E-2</v>
          </cell>
          <cell r="F470">
            <v>260019.42545776442</v>
          </cell>
          <cell r="G470">
            <v>5.6817815369840007E-2</v>
          </cell>
          <cell r="H470">
            <v>246960.09858060046</v>
          </cell>
          <cell r="I470">
            <v>4.8920057447335977E-2</v>
          </cell>
          <cell r="J470">
            <v>271424.643465609</v>
          </cell>
          <cell r="K470">
            <v>5.3918073194691531E-2</v>
          </cell>
          <cell r="L470">
            <v>9.9062743437576151E-2</v>
          </cell>
          <cell r="M470">
            <v>0.17746116668259448</v>
          </cell>
          <cell r="N470">
            <v>4.9980157473555539E-3</v>
          </cell>
          <cell r="O470">
            <v>-2.0298642391384028E-3</v>
          </cell>
        </row>
        <row r="471">
          <cell r="A471" t="str">
            <v>Acer</v>
          </cell>
          <cell r="B471">
            <v>124141.25714861491</v>
          </cell>
          <cell r="C471">
            <v>3.0129889321521608E-2</v>
          </cell>
          <cell r="D471">
            <v>128715.38601260725</v>
          </cell>
          <cell r="E471">
            <v>2.8341829542419268E-2</v>
          </cell>
          <cell r="F471">
            <v>160036.29330722149</v>
          </cell>
          <cell r="G471">
            <v>3.497012790331027E-2</v>
          </cell>
          <cell r="H471">
            <v>230467.60433860758</v>
          </cell>
          <cell r="I471">
            <v>4.5653077192609401E-2</v>
          </cell>
          <cell r="J471">
            <v>249876.5826168237</v>
          </cell>
          <cell r="K471">
            <v>4.9637585221256345E-2</v>
          </cell>
          <cell r="L471">
            <v>8.4215646419876222E-2</v>
          </cell>
          <cell r="M471">
            <v>1.0128407618563551</v>
          </cell>
          <cell r="N471">
            <v>3.9845080286469436E-3</v>
          </cell>
          <cell r="O471">
            <v>1.9507695899734737E-2</v>
          </cell>
        </row>
        <row r="472">
          <cell r="A472" t="str">
            <v>Sony</v>
          </cell>
          <cell r="B472">
            <v>208322.15474500932</v>
          </cell>
          <cell r="C472">
            <v>5.0561139864838719E-2</v>
          </cell>
          <cell r="D472">
            <v>222957.72048172419</v>
          </cell>
          <cell r="E472">
            <v>4.9093040892877096E-2</v>
          </cell>
          <cell r="F472">
            <v>212769.84719061572</v>
          </cell>
          <cell r="G472">
            <v>4.6493133629007033E-2</v>
          </cell>
          <cell r="H472">
            <v>210961.6039590649</v>
          </cell>
          <cell r="I472">
            <v>4.1789154783202234E-2</v>
          </cell>
          <cell r="J472">
            <v>222030.88402865399</v>
          </cell>
          <cell r="K472">
            <v>4.4106081539555878E-2</v>
          </cell>
          <cell r="L472">
            <v>5.2470591149548662E-2</v>
          </cell>
          <cell r="M472">
            <v>6.5805431498269895E-2</v>
          </cell>
          <cell r="N472">
            <v>2.3169267563536433E-3</v>
          </cell>
          <cell r="O472">
            <v>-6.455058325282842E-3</v>
          </cell>
        </row>
        <row r="473">
          <cell r="A473" t="str">
            <v>Founder</v>
          </cell>
          <cell r="B473">
            <v>146952.52692093141</v>
          </cell>
          <cell r="C473">
            <v>3.5666332638673373E-2</v>
          </cell>
          <cell r="D473">
            <v>134108.86478710186</v>
          </cell>
          <cell r="E473">
            <v>2.9529419160123638E-2</v>
          </cell>
          <cell r="F473">
            <v>182596.77319587627</v>
          </cell>
          <cell r="G473">
            <v>3.9899902587305129E-2</v>
          </cell>
          <cell r="H473">
            <v>193700.09784354543</v>
          </cell>
          <cell r="I473">
            <v>3.8369841802473263E-2</v>
          </cell>
          <cell r="J473">
            <v>220238.04734995498</v>
          </cell>
          <cell r="K473">
            <v>4.3749937388332306E-2</v>
          </cell>
          <cell r="L473">
            <v>0.13700534900010575</v>
          </cell>
          <cell r="M473">
            <v>0.49870200917644136</v>
          </cell>
          <cell r="N473">
            <v>5.3800955858590432E-3</v>
          </cell>
          <cell r="O473">
            <v>8.0836047496589333E-3</v>
          </cell>
        </row>
        <row r="474">
          <cell r="A474" t="str">
            <v>Toshiba</v>
          </cell>
          <cell r="B474">
            <v>154791.44732940602</v>
          </cell>
          <cell r="C474">
            <v>3.7568889530173261E-2</v>
          </cell>
          <cell r="D474">
            <v>177344.21004112854</v>
          </cell>
          <cell r="E474">
            <v>3.9049406034709473E-2</v>
          </cell>
          <cell r="F474">
            <v>183822.27595479402</v>
          </cell>
          <cell r="G474">
            <v>4.0167691770243423E-2</v>
          </cell>
          <cell r="H474">
            <v>202980.52139361529</v>
          </cell>
          <cell r="I474">
            <v>4.0208190814375912E-2</v>
          </cell>
          <cell r="J474">
            <v>184549.48094625113</v>
          </cell>
          <cell r="K474">
            <v>3.6660460504438643E-2</v>
          </cell>
          <cell r="L474">
            <v>-9.0802015488092525E-2</v>
          </cell>
          <cell r="M474">
            <v>0.19224598083586719</v>
          </cell>
          <cell r="N474">
            <v>-3.5477303099372692E-3</v>
          </cell>
          <cell r="O474">
            <v>-9.0842902573461809E-4</v>
          </cell>
        </row>
        <row r="475">
          <cell r="A475" t="str">
            <v>Dell</v>
          </cell>
          <cell r="B475">
            <v>95046.21749862787</v>
          </cell>
          <cell r="C475">
            <v>2.3068334246322555E-2</v>
          </cell>
          <cell r="D475">
            <v>126493.89991572461</v>
          </cell>
          <cell r="E475">
            <v>2.7852680713836064E-2</v>
          </cell>
          <cell r="F475">
            <v>149639.50412140941</v>
          </cell>
          <cell r="G475">
            <v>3.2698286684683421E-2</v>
          </cell>
          <cell r="H475">
            <v>139643.67021816157</v>
          </cell>
          <cell r="I475">
            <v>2.7661862821129968E-2</v>
          </cell>
          <cell r="J475">
            <v>171221.36001811762</v>
          </cell>
          <cell r="K475">
            <v>3.4012850506410383E-2</v>
          </cell>
          <cell r="L475">
            <v>0.22613047731145319</v>
          </cell>
          <cell r="M475">
            <v>0.80145369825568746</v>
          </cell>
          <cell r="N475">
            <v>6.3509876852804147E-3</v>
          </cell>
          <cell r="O475">
            <v>1.0944516260087828E-2</v>
          </cell>
        </row>
        <row r="476">
          <cell r="A476" t="str">
            <v>Samsung</v>
          </cell>
          <cell r="B476">
            <v>117972.65916732719</v>
          </cell>
          <cell r="C476">
            <v>2.863273053068819E-2</v>
          </cell>
          <cell r="D476">
            <v>173376.5870349695</v>
          </cell>
          <cell r="E476">
            <v>3.8175775473417238E-2</v>
          </cell>
          <cell r="F476">
            <v>145823.99115143539</v>
          </cell>
          <cell r="G476">
            <v>3.1864544701415996E-2</v>
          </cell>
          <cell r="H476">
            <v>175250.43550594238</v>
          </cell>
          <cell r="I476">
            <v>3.4715168247405323E-2</v>
          </cell>
          <cell r="J476">
            <v>164317.7235780333</v>
          </cell>
          <cell r="K476">
            <v>3.2641454121272749E-2</v>
          </cell>
          <cell r="L476">
            <v>-6.2383365247262845E-2</v>
          </cell>
          <cell r="M476">
            <v>0.39284580628950927</v>
          </cell>
          <cell r="N476">
            <v>-2.0737141261325739E-3</v>
          </cell>
          <cell r="O476">
            <v>4.0087235905845592E-3</v>
          </cell>
        </row>
        <row r="477">
          <cell r="A477" t="str">
            <v>Others</v>
          </cell>
          <cell r="B477">
            <v>2058254.3686318637</v>
          </cell>
          <cell r="C477">
            <v>0.49955170220465511</v>
          </cell>
          <cell r="D477">
            <v>2169549.8634461854</v>
          </cell>
          <cell r="E477">
            <v>0.47771299390383787</v>
          </cell>
          <cell r="F477">
            <v>2043561.2450012597</v>
          </cell>
          <cell r="G477">
            <v>0.44654619673522078</v>
          </cell>
          <cell r="H477">
            <v>2287946.4090588377</v>
          </cell>
          <cell r="I477">
            <v>0.45321681684968596</v>
          </cell>
          <cell r="J477">
            <v>2311484.1551397326</v>
          </cell>
          <cell r="K477">
            <v>0.45917264649915707</v>
          </cell>
          <cell r="L477">
            <v>1.0287717399192653E-2</v>
          </cell>
          <cell r="M477">
            <v>0.1230313368294671</v>
          </cell>
          <cell r="N477">
            <v>5.9558296494711116E-3</v>
          </cell>
          <cell r="O477">
            <v>-4.0379055705498046E-2</v>
          </cell>
        </row>
        <row r="478">
          <cell r="A478" t="str">
            <v>Total</v>
          </cell>
          <cell r="B478">
            <v>4120202.8930103476</v>
          </cell>
          <cell r="C478">
            <v>1</v>
          </cell>
          <cell r="D478">
            <v>4541534.1243217448</v>
          </cell>
          <cell r="E478">
            <v>1</v>
          </cell>
          <cell r="F478">
            <v>4576371.4033219898</v>
          </cell>
          <cell r="G478">
            <v>1</v>
          </cell>
          <cell r="H478">
            <v>5048238.1147336345</v>
          </cell>
          <cell r="I478">
            <v>1</v>
          </cell>
          <cell r="J478">
            <v>5034019.7151617045</v>
          </cell>
          <cell r="K478">
            <v>1</v>
          </cell>
          <cell r="L478">
            <v>-2.8165073137957908E-3</v>
          </cell>
          <cell r="M478">
            <v>0.22178927734398401</v>
          </cell>
          <cell r="N478">
            <v>0</v>
          </cell>
          <cell r="O478">
            <v>0</v>
          </cell>
        </row>
        <row r="482">
          <cell r="A482" t="str">
            <v>Table II-22: Total Consumer Desktop and Consumer Notebook Value of Shipments by Vendor - Quarterly Comparison</v>
          </cell>
        </row>
        <row r="483">
          <cell r="A483" t="str">
            <v>End-user Revenue (US$M)</v>
          </cell>
        </row>
        <row r="485">
          <cell r="B485" t="str">
            <v>4Q 2004</v>
          </cell>
          <cell r="C485" t="str">
            <v>% Share</v>
          </cell>
          <cell r="D485" t="str">
            <v>1Q 2005</v>
          </cell>
          <cell r="E485" t="str">
            <v>% Share</v>
          </cell>
          <cell r="F485" t="str">
            <v>2Q 2005</v>
          </cell>
          <cell r="G485" t="str">
            <v>% Share</v>
          </cell>
          <cell r="H485" t="str">
            <v>3Q 2005</v>
          </cell>
          <cell r="I485" t="str">
            <v>% Share</v>
          </cell>
          <cell r="J485" t="str">
            <v>4Q 2005</v>
          </cell>
          <cell r="K485" t="str">
            <v>% Share</v>
          </cell>
          <cell r="L485" t="str">
            <v>Sequential Growth</v>
          </cell>
          <cell r="M485" t="str">
            <v xml:space="preserve">Year-on-Year Growth </v>
          </cell>
          <cell r="N485" t="str">
            <v>Change in Market Share (Seq)</v>
          </cell>
          <cell r="O485" t="str">
            <v>Change in Market Share (YoY)</v>
          </cell>
        </row>
        <row r="486">
          <cell r="A486" t="str">
            <v>NEC</v>
          </cell>
          <cell r="B486">
            <v>383.35511299199766</v>
          </cell>
          <cell r="C486">
            <v>9.5746012443870196E-2</v>
          </cell>
          <cell r="D486">
            <v>541.87674224837338</v>
          </cell>
          <cell r="E486">
            <v>0.12026816782013863</v>
          </cell>
          <cell r="F486">
            <v>429.40965423549432</v>
          </cell>
          <cell r="G486">
            <v>0.10095019898178177</v>
          </cell>
          <cell r="H486">
            <v>400.92133863358504</v>
          </cell>
          <cell r="I486">
            <v>9.0228197796294027E-2</v>
          </cell>
          <cell r="J486">
            <v>399.50405587823889</v>
          </cell>
          <cell r="K486">
            <v>9.3129901648263624E-2</v>
          </cell>
          <cell r="L486">
            <v>-3.5350644098328665E-3</v>
          </cell>
          <cell r="M486">
            <v>4.2125283683325465E-2</v>
          </cell>
          <cell r="N486">
            <v>2.9017038519695976E-3</v>
          </cell>
          <cell r="O486">
            <v>-2.6161107956065716E-3</v>
          </cell>
        </row>
        <row r="487">
          <cell r="A487" t="str">
            <v>Lenovo</v>
          </cell>
          <cell r="B487">
            <v>376.12669029906328</v>
          </cell>
          <cell r="C487">
            <v>9.3940655933282338E-2</v>
          </cell>
          <cell r="D487">
            <v>331.53642569833164</v>
          </cell>
          <cell r="E487">
            <v>7.3583668342974667E-2</v>
          </cell>
          <cell r="F487">
            <v>422.67284779387114</v>
          </cell>
          <cell r="G487">
            <v>9.9366438709799998E-2</v>
          </cell>
          <cell r="H487">
            <v>438.24380090649214</v>
          </cell>
          <cell r="I487">
            <v>9.8627697108757129E-2</v>
          </cell>
          <cell r="J487">
            <v>393.31032902481815</v>
          </cell>
          <cell r="K487">
            <v>9.1686058552785554E-2</v>
          </cell>
          <cell r="L487">
            <v>-0.1025307643570329</v>
          </cell>
          <cell r="M487">
            <v>4.5685773354961601E-2</v>
          </cell>
          <cell r="N487">
            <v>-6.9416385559715743E-3</v>
          </cell>
          <cell r="O487">
            <v>-2.2545973804967839E-3</v>
          </cell>
        </row>
        <row r="488">
          <cell r="A488" t="str">
            <v>Fujitsu</v>
          </cell>
          <cell r="B488">
            <v>397.32249726185842</v>
          </cell>
          <cell r="C488">
            <v>9.9234478627803213E-2</v>
          </cell>
          <cell r="D488">
            <v>488.99140790266136</v>
          </cell>
          <cell r="E488">
            <v>0.10853040206934565</v>
          </cell>
          <cell r="F488">
            <v>413.84312703143024</v>
          </cell>
          <cell r="G488">
            <v>9.7290653829022383E-2</v>
          </cell>
          <cell r="H488">
            <v>379.07161036423383</v>
          </cell>
          <cell r="I488">
            <v>8.531087009604886E-2</v>
          </cell>
          <cell r="J488">
            <v>390.25049803988776</v>
          </cell>
          <cell r="K488">
            <v>9.0972769777630469E-2</v>
          </cell>
          <cell r="L488">
            <v>2.9490173808881748E-2</v>
          </cell>
          <cell r="M488">
            <v>-1.7799141178028499E-2</v>
          </cell>
          <cell r="N488">
            <v>5.6618996815816086E-3</v>
          </cell>
          <cell r="O488">
            <v>-8.2617088501727443E-3</v>
          </cell>
        </row>
        <row r="489">
          <cell r="A489" t="str">
            <v>Sony</v>
          </cell>
          <cell r="B489">
            <v>372.56590595693751</v>
          </cell>
          <cell r="C489">
            <v>9.3051321500593476E-2</v>
          </cell>
          <cell r="D489">
            <v>383.55875130999385</v>
          </cell>
          <cell r="E489">
            <v>8.5129891495304602E-2</v>
          </cell>
          <cell r="F489">
            <v>333.68770535529285</v>
          </cell>
          <cell r="G489">
            <v>7.8446862852592489E-2</v>
          </cell>
          <cell r="H489">
            <v>338.82125956752361</v>
          </cell>
          <cell r="I489">
            <v>7.6252443259918465E-2</v>
          </cell>
          <cell r="J489">
            <v>320.41179655802688</v>
          </cell>
          <cell r="K489">
            <v>7.4692405900097111E-2</v>
          </cell>
          <cell r="L489">
            <v>-5.4333848569581567E-2</v>
          </cell>
          <cell r="M489">
            <v>-0.13998626434953176</v>
          </cell>
          <cell r="N489">
            <v>-1.5600373598213535E-3</v>
          </cell>
          <cell r="O489">
            <v>-1.8358915600496364E-2</v>
          </cell>
        </row>
        <row r="490">
          <cell r="A490" t="str">
            <v>Hewlett-Packard</v>
          </cell>
          <cell r="B490">
            <v>246.03168311356808</v>
          </cell>
          <cell r="C490">
            <v>6.1448385047285781E-2</v>
          </cell>
          <cell r="D490">
            <v>291.2615373958356</v>
          </cell>
          <cell r="E490">
            <v>6.464475908991478E-2</v>
          </cell>
          <cell r="F490">
            <v>290.61967434272083</v>
          </cell>
          <cell r="G490">
            <v>6.8321971021240366E-2</v>
          </cell>
          <cell r="H490">
            <v>350.76964399378198</v>
          </cell>
          <cell r="I490">
            <v>7.8941452523014571E-2</v>
          </cell>
          <cell r="J490">
            <v>283.30303321693367</v>
          </cell>
          <cell r="K490">
            <v>6.6041841708333313E-2</v>
          </cell>
          <cell r="L490">
            <v>-0.19233879536635234</v>
          </cell>
          <cell r="M490">
            <v>0.15149004238678132</v>
          </cell>
          <cell r="N490">
            <v>-1.2899610814681259E-2</v>
          </cell>
          <cell r="O490">
            <v>4.5934566610475319E-3</v>
          </cell>
        </row>
        <row r="491">
          <cell r="A491" t="str">
            <v>Toshiba</v>
          </cell>
          <cell r="B491">
            <v>239.96574817741674</v>
          </cell>
          <cell r="C491">
            <v>5.9933369172454926E-2</v>
          </cell>
          <cell r="D491">
            <v>267.43409463592417</v>
          </cell>
          <cell r="E491">
            <v>5.9356318636310169E-2</v>
          </cell>
          <cell r="F491">
            <v>265.19187060777483</v>
          </cell>
          <cell r="G491">
            <v>6.2344131861376613E-2</v>
          </cell>
          <cell r="H491">
            <v>262.44490959618696</v>
          </cell>
          <cell r="I491">
            <v>5.9063783669836327E-2</v>
          </cell>
          <cell r="J491">
            <v>218.45644143744971</v>
          </cell>
          <cell r="K491">
            <v>5.092520740690569E-2</v>
          </cell>
          <cell r="L491">
            <v>-0.16761029286649332</v>
          </cell>
          <cell r="M491">
            <v>-8.9634903744947425E-2</v>
          </cell>
          <cell r="N491">
            <v>-8.1385762629306371E-3</v>
          </cell>
          <cell r="O491">
            <v>-9.0081617655492358E-3</v>
          </cell>
        </row>
        <row r="492">
          <cell r="A492" t="str">
            <v>Acer</v>
          </cell>
          <cell r="B492">
            <v>113.85475424357257</v>
          </cell>
          <cell r="C492">
            <v>2.843613753190358E-2</v>
          </cell>
          <cell r="D492">
            <v>114.49603786367324</v>
          </cell>
          <cell r="E492">
            <v>2.5412105046976736E-2</v>
          </cell>
          <cell r="F492">
            <v>140.55014306729942</v>
          </cell>
          <cell r="G492">
            <v>3.304202588277292E-2</v>
          </cell>
          <cell r="H492">
            <v>197.67435758135724</v>
          </cell>
          <cell r="I492">
            <v>4.4487033531050761E-2</v>
          </cell>
          <cell r="J492">
            <v>202.85236271505283</v>
          </cell>
          <cell r="K492">
            <v>4.728768159121912E-2</v>
          </cell>
          <cell r="L492">
            <v>2.6194622292193159E-2</v>
          </cell>
          <cell r="M492">
            <v>0.781676699078242</v>
          </cell>
          <cell r="N492">
            <v>2.8006480601683592E-3</v>
          </cell>
          <cell r="O492">
            <v>1.885154405931554E-2</v>
          </cell>
        </row>
        <row r="493">
          <cell r="A493" t="str">
            <v>Samsung</v>
          </cell>
          <cell r="B493">
            <v>147.28721108422366</v>
          </cell>
          <cell r="C493">
            <v>3.6786161622389499E-2</v>
          </cell>
          <cell r="D493">
            <v>230.15625080621078</v>
          </cell>
          <cell r="E493">
            <v>5.108259579837756E-2</v>
          </cell>
          <cell r="F493">
            <v>190.0722624874042</v>
          </cell>
          <cell r="G493">
            <v>4.468421361690679E-2</v>
          </cell>
          <cell r="H493">
            <v>208.9214030226228</v>
          </cell>
          <cell r="I493">
            <v>4.7018204967714736E-2</v>
          </cell>
          <cell r="J493">
            <v>194.49120047182885</v>
          </cell>
          <cell r="K493">
            <v>4.5338579433382827E-2</v>
          </cell>
          <cell r="L493">
            <v>-6.9070005954494751E-2</v>
          </cell>
          <cell r="M493">
            <v>0.32048939646642105</v>
          </cell>
          <cell r="N493">
            <v>-1.6796255343319091E-3</v>
          </cell>
          <cell r="O493">
            <v>8.5524178109933277E-3</v>
          </cell>
        </row>
        <row r="494">
          <cell r="A494" t="str">
            <v>Dell</v>
          </cell>
          <cell r="B494">
            <v>107.56773075936894</v>
          </cell>
          <cell r="C494">
            <v>2.6865903019951135E-2</v>
          </cell>
          <cell r="D494">
            <v>150.71532663789981</v>
          </cell>
          <cell r="E494">
            <v>3.345088427664171E-2</v>
          </cell>
          <cell r="F494">
            <v>169.89968698286117</v>
          </cell>
          <cell r="G494">
            <v>3.9941829529655151E-2</v>
          </cell>
          <cell r="H494">
            <v>152.94551910872877</v>
          </cell>
          <cell r="I494">
            <v>3.442071354254235E-2</v>
          </cell>
          <cell r="J494">
            <v>160.21358248040377</v>
          </cell>
          <cell r="K494">
            <v>3.7347994243301277E-2</v>
          </cell>
          <cell r="L494">
            <v>4.7520603506586712E-2</v>
          </cell>
          <cell r="M494">
            <v>0.48942049208795346</v>
          </cell>
          <cell r="N494">
            <v>2.9272807007589274E-3</v>
          </cell>
          <cell r="O494">
            <v>1.0482091223350143E-2</v>
          </cell>
        </row>
        <row r="495">
          <cell r="A495" t="str">
            <v>Founder</v>
          </cell>
          <cell r="B495">
            <v>87.035037402219331</v>
          </cell>
          <cell r="C495">
            <v>2.1737698263958077E-2</v>
          </cell>
          <cell r="D495">
            <v>78.273954349964811</v>
          </cell>
          <cell r="E495">
            <v>1.7372705531975979E-2</v>
          </cell>
          <cell r="F495">
            <v>101.6058899283868</v>
          </cell>
          <cell r="G495">
            <v>2.3886595713021642E-2</v>
          </cell>
          <cell r="H495">
            <v>104.22635272914232</v>
          </cell>
          <cell r="I495">
            <v>2.3456361793269688E-2</v>
          </cell>
          <cell r="J495">
            <v>118.11690052432276</v>
          </cell>
          <cell r="K495">
            <v>2.7534677475666406E-2</v>
          </cell>
          <cell r="L495">
            <v>0.13327289530392017</v>
          </cell>
          <cell r="M495">
            <v>0.35711897242559076</v>
          </cell>
          <cell r="N495">
            <v>4.078315682396718E-3</v>
          </cell>
          <cell r="O495">
            <v>5.7969792117083287E-3</v>
          </cell>
        </row>
        <row r="496">
          <cell r="A496" t="str">
            <v>Others</v>
          </cell>
          <cell r="B496">
            <v>1532.763123960653</v>
          </cell>
          <cell r="C496">
            <v>0.38281987683650776</v>
          </cell>
          <cell r="D496">
            <v>1627.270247441259</v>
          </cell>
          <cell r="E496">
            <v>0.36116850189203953</v>
          </cell>
          <cell r="F496">
            <v>1496.1252741856883</v>
          </cell>
          <cell r="G496">
            <v>0.35172507800182989</v>
          </cell>
          <cell r="H496">
            <v>1609.3749277678448</v>
          </cell>
          <cell r="I496">
            <v>0.36219324171155315</v>
          </cell>
          <cell r="J496">
            <v>1608.8404469488987</v>
          </cell>
          <cell r="K496">
            <v>0.37504288226241456</v>
          </cell>
          <cell r="L496">
            <v>-3.3210460143517917E-4</v>
          </cell>
          <cell r="M496">
            <v>4.9634103142866648E-2</v>
          </cell>
          <cell r="N496">
            <v>1.2849640550861408E-2</v>
          </cell>
          <cell r="O496">
            <v>-7.7769945740931989E-3</v>
          </cell>
        </row>
        <row r="497">
          <cell r="A497" t="str">
            <v>Total</v>
          </cell>
          <cell r="B497">
            <v>4003.8754952508793</v>
          </cell>
          <cell r="C497">
            <v>1</v>
          </cell>
          <cell r="D497">
            <v>4505.5707762901275</v>
          </cell>
          <cell r="E497">
            <v>1</v>
          </cell>
          <cell r="F497">
            <v>4253.678136018224</v>
          </cell>
          <cell r="G497">
            <v>1</v>
          </cell>
          <cell r="H497">
            <v>4443.4151232714994</v>
          </cell>
          <cell r="I497">
            <v>1</v>
          </cell>
          <cell r="J497">
            <v>4289.7506472958621</v>
          </cell>
          <cell r="K497">
            <v>1</v>
          </cell>
          <cell r="L497">
            <v>-3.4582516310675104E-2</v>
          </cell>
          <cell r="M497">
            <v>7.1399610798104973E-2</v>
          </cell>
          <cell r="N497">
            <v>0</v>
          </cell>
          <cell r="O497">
            <v>0</v>
          </cell>
        </row>
        <row r="498">
          <cell r="A498" t="str">
            <v>*Historical data for Lenovo includes IBM PCD - for your internal analysis only</v>
          </cell>
        </row>
      </sheetData>
      <sheetData sheetId="3"/>
      <sheetData sheetId="4"/>
      <sheetData sheetId="5"/>
      <sheetData sheetId="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PAD APR"/>
      <sheetName val="Sheet1"/>
      <sheetName val="APR Total Cover"/>
      <sheetName val="Win Cover"/>
      <sheetName val="Bid Status"/>
      <sheetName val="GSB"/>
      <sheetName val="Total G"/>
      <sheetName val="PSB"/>
      <sheetName val="Total P"/>
    </sheetNames>
    <sheetDataSet>
      <sheetData sheetId="0"/>
      <sheetData sheetId="1"/>
      <sheetData sheetId="2"/>
      <sheetData sheetId="3"/>
      <sheetData sheetId="4"/>
      <sheetData sheetId="5"/>
      <sheetData sheetId="6"/>
      <sheetData sheetId="7"/>
      <sheetData sheetId="8"/>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EANFF"/>
      <sheetName val="ASEANBase"/>
      <sheetName val="ASEANProc"/>
      <sheetName val="ASEANBand"/>
      <sheetName val="ASEANSeg"/>
      <sheetName val="ASEANChan"/>
      <sheetName val="ASEANForecast"/>
    </sheetNames>
    <sheetDataSet>
      <sheetData sheetId="0" refreshError="1"/>
      <sheetData sheetId="1"/>
      <sheetData sheetId="2" refreshError="1">
        <row r="460">
          <cell r="A460" t="str">
            <v>IDC PC Tracker</v>
          </cell>
          <cell r="M460" t="str">
            <v>( Top )</v>
          </cell>
          <cell r="N460" t="str">
            <v xml:space="preserve"> ( Contents Page )</v>
          </cell>
        </row>
        <row r="461">
          <cell r="A461" t="str">
            <v>ASEAN</v>
          </cell>
        </row>
        <row r="463">
          <cell r="A463" t="str">
            <v>Table II-21: Total Consumer Desktop and Consumer Notebook Unit Shipments by Vendor - Quarterly Comparison</v>
          </cell>
        </row>
        <row r="464">
          <cell r="A464" t="str">
            <v>Units</v>
          </cell>
        </row>
        <row r="466">
          <cell r="B466" t="str">
            <v>4Q 2004</v>
          </cell>
          <cell r="C466" t="str">
            <v>% Share</v>
          </cell>
          <cell r="D466" t="str">
            <v>1Q 2005</v>
          </cell>
          <cell r="E466" t="str">
            <v>% Share</v>
          </cell>
          <cell r="F466" t="str">
            <v>2Q 2005</v>
          </cell>
          <cell r="G466" t="str">
            <v>% Share</v>
          </cell>
          <cell r="H466" t="str">
            <v>3Q 2005</v>
          </cell>
          <cell r="I466" t="str">
            <v>% Share</v>
          </cell>
          <cell r="J466" t="str">
            <v>4Q 2005</v>
          </cell>
          <cell r="K466" t="str">
            <v>% Share</v>
          </cell>
          <cell r="L466" t="str">
            <v>Sequential Growth</v>
          </cell>
          <cell r="M466" t="str">
            <v xml:space="preserve">Year-on-Year Growth </v>
          </cell>
          <cell r="N466" t="str">
            <v>Change in Market Share (Seq)</v>
          </cell>
          <cell r="O466" t="str">
            <v>Change in Market Share (YoY)</v>
          </cell>
        </row>
        <row r="467">
          <cell r="A467" t="str">
            <v>Acer</v>
          </cell>
          <cell r="B467">
            <v>46077.905000000006</v>
          </cell>
          <cell r="C467">
            <v>0.12448602679101196</v>
          </cell>
          <cell r="D467">
            <v>59549.675821079887</v>
          </cell>
          <cell r="E467">
            <v>0.14554414894767811</v>
          </cell>
          <cell r="F467">
            <v>70009.301999999996</v>
          </cell>
          <cell r="G467">
            <v>0.16563238866675864</v>
          </cell>
          <cell r="H467">
            <v>96987.517000000022</v>
          </cell>
          <cell r="I467">
            <v>0.19816014892272732</v>
          </cell>
          <cell r="J467">
            <v>93073.020999999979</v>
          </cell>
          <cell r="K467">
            <v>0.19524384596913943</v>
          </cell>
          <cell r="L467">
            <v>-4.0360822929409013E-2</v>
          </cell>
          <cell r="M467">
            <v>1.0199056576031391</v>
          </cell>
          <cell r="N467">
            <v>-2.9163029535878848E-3</v>
          </cell>
          <cell r="O467">
            <v>7.0757819178127471E-2</v>
          </cell>
        </row>
        <row r="468">
          <cell r="A468" t="str">
            <v>Hewlett-Packard</v>
          </cell>
          <cell r="B468">
            <v>53966.54</v>
          </cell>
          <cell r="C468">
            <v>0.14579829843084702</v>
          </cell>
          <cell r="D468">
            <v>68755.72</v>
          </cell>
          <cell r="E468">
            <v>0.16804445389008302</v>
          </cell>
          <cell r="F468">
            <v>67925.070000000007</v>
          </cell>
          <cell r="G468">
            <v>0.16070138214571528</v>
          </cell>
          <cell r="H468">
            <v>90113.919999999998</v>
          </cell>
          <cell r="I468">
            <v>0.18411635187248615</v>
          </cell>
          <cell r="J468">
            <v>71498.21818995128</v>
          </cell>
          <cell r="K468">
            <v>0.14998532280741994</v>
          </cell>
          <cell r="L468">
            <v>-0.2065796472958753</v>
          </cell>
          <cell r="M468">
            <v>0.32486200134289289</v>
          </cell>
          <cell r="N468">
            <v>-3.413102906506621E-2</v>
          </cell>
          <cell r="O468">
            <v>4.1870243765729231E-3</v>
          </cell>
        </row>
        <row r="469">
          <cell r="A469" t="str">
            <v>Dell</v>
          </cell>
          <cell r="B469">
            <v>10818.75</v>
          </cell>
          <cell r="C469">
            <v>2.9228394874837745E-2</v>
          </cell>
          <cell r="D469">
            <v>12254.014999999999</v>
          </cell>
          <cell r="E469">
            <v>2.994978830322605E-2</v>
          </cell>
          <cell r="F469">
            <v>15396.525000000005</v>
          </cell>
          <cell r="G469">
            <v>3.6426062538339077E-2</v>
          </cell>
          <cell r="H469">
            <v>18594.275000000005</v>
          </cell>
          <cell r="I469">
            <v>3.7990912821390672E-2</v>
          </cell>
          <cell r="J469">
            <v>22836.402499999997</v>
          </cell>
          <cell r="K469">
            <v>4.7905042774954852E-2</v>
          </cell>
          <cell r="L469">
            <v>0.22814159196849526</v>
          </cell>
          <cell r="M469">
            <v>1.1108170999422295</v>
          </cell>
          <cell r="N469">
            <v>9.9141299535641797E-3</v>
          </cell>
          <cell r="O469">
            <v>1.8676647900117107E-2</v>
          </cell>
        </row>
        <row r="470">
          <cell r="A470" t="str">
            <v>Lenovo</v>
          </cell>
          <cell r="B470">
            <v>6138.24</v>
          </cell>
          <cell r="C470">
            <v>1.6583330103433765E-2</v>
          </cell>
          <cell r="D470">
            <v>9266.3799999999992</v>
          </cell>
          <cell r="E470">
            <v>2.2647770492956621E-2</v>
          </cell>
          <cell r="F470">
            <v>11607.24</v>
          </cell>
          <cell r="G470">
            <v>2.7461134907877636E-2</v>
          </cell>
          <cell r="H470">
            <v>14178.6</v>
          </cell>
          <cell r="I470">
            <v>2.8969021730041622E-2</v>
          </cell>
          <cell r="J470">
            <v>19380.458000000002</v>
          </cell>
          <cell r="K470">
            <v>4.0655338312950838E-2</v>
          </cell>
          <cell r="L470">
            <v>0.36688093323741433</v>
          </cell>
          <cell r="M470">
            <v>2.1573314174747162</v>
          </cell>
          <cell r="N470">
            <v>1.1686316582909216E-2</v>
          </cell>
          <cell r="O470">
            <v>2.4072008209517073E-2</v>
          </cell>
        </row>
        <row r="471">
          <cell r="A471" t="str">
            <v>Toshiba</v>
          </cell>
          <cell r="B471">
            <v>8468.2000000000007</v>
          </cell>
          <cell r="C471">
            <v>2.2878049079524069E-2</v>
          </cell>
          <cell r="D471">
            <v>9309.9074999999993</v>
          </cell>
          <cell r="E471">
            <v>2.2754155168539982E-2</v>
          </cell>
          <cell r="F471">
            <v>9371.0549999999985</v>
          </cell>
          <cell r="G471">
            <v>2.2170628468450831E-2</v>
          </cell>
          <cell r="H471">
            <v>10608.42</v>
          </cell>
          <cell r="I471">
            <v>2.1674604650770042E-2</v>
          </cell>
          <cell r="J471">
            <v>13550.442233160624</v>
          </cell>
          <cell r="K471">
            <v>2.8425427989330392E-2</v>
          </cell>
          <cell r="L471">
            <v>0.27732897388683919</v>
          </cell>
          <cell r="M471">
            <v>0.60015614099343684</v>
          </cell>
          <cell r="N471">
            <v>6.7508233385603494E-3</v>
          </cell>
          <cell r="O471">
            <v>5.5473789098063227E-3</v>
          </cell>
        </row>
        <row r="472">
          <cell r="A472" t="str">
            <v>SVOA</v>
          </cell>
          <cell r="B472">
            <v>8679</v>
          </cell>
          <cell r="C472">
            <v>2.3447555320043147E-2</v>
          </cell>
          <cell r="D472">
            <v>7718.66</v>
          </cell>
          <cell r="E472">
            <v>1.8865019586199201E-2</v>
          </cell>
          <cell r="F472">
            <v>11413.825000000001</v>
          </cell>
          <cell r="G472">
            <v>2.7003541594720751E-2</v>
          </cell>
          <cell r="H472">
            <v>11033.19</v>
          </cell>
          <cell r="I472">
            <v>2.2542473929843421E-2</v>
          </cell>
          <cell r="J472">
            <v>9311.74</v>
          </cell>
          <cell r="K472">
            <v>1.9533694197641602E-2</v>
          </cell>
          <cell r="L472">
            <v>-0.15602468551706272</v>
          </cell>
          <cell r="M472">
            <v>7.2904712524484383E-2</v>
          </cell>
          <cell r="N472">
            <v>-3.0087797322018196E-3</v>
          </cell>
          <cell r="O472">
            <v>-3.9138611224015449E-3</v>
          </cell>
        </row>
        <row r="473">
          <cell r="A473" t="str">
            <v>Laser (V-Tech)</v>
          </cell>
          <cell r="B473">
            <v>11500.18</v>
          </cell>
          <cell r="C473">
            <v>3.106937512852331E-2</v>
          </cell>
          <cell r="D473">
            <v>10113.780000000001</v>
          </cell>
          <cell r="E473">
            <v>2.4718883561461416E-2</v>
          </cell>
          <cell r="F473">
            <v>9252.9</v>
          </cell>
          <cell r="G473">
            <v>2.1891089973938762E-2</v>
          </cell>
          <cell r="H473">
            <v>9739.2199999999993</v>
          </cell>
          <cell r="I473">
            <v>1.9898697742630155E-2</v>
          </cell>
          <cell r="J473">
            <v>9116.7360000000008</v>
          </cell>
          <cell r="K473">
            <v>1.9124624732287449E-2</v>
          </cell>
          <cell r="L473">
            <v>-6.3915180065754584E-2</v>
          </cell>
          <cell r="M473">
            <v>-0.20725275604381843</v>
          </cell>
          <cell r="N473">
            <v>-7.7407301034270598E-4</v>
          </cell>
          <cell r="O473">
            <v>-1.1944750396235861E-2</v>
          </cell>
        </row>
        <row r="474">
          <cell r="A474" t="str">
            <v>Sony</v>
          </cell>
          <cell r="B474">
            <v>5892.5339199999989</v>
          </cell>
          <cell r="C474">
            <v>1.591952011342674E-2</v>
          </cell>
          <cell r="D474">
            <v>5920.19</v>
          </cell>
          <cell r="E474">
            <v>1.4469415715165669E-2</v>
          </cell>
          <cell r="F474">
            <v>6115.45</v>
          </cell>
          <cell r="G474">
            <v>1.4468314385881595E-2</v>
          </cell>
          <cell r="H474">
            <v>7178.96</v>
          </cell>
          <cell r="I474">
            <v>1.4667699789760597E-2</v>
          </cell>
          <cell r="J474">
            <v>8008.62</v>
          </cell>
          <cell r="K474">
            <v>1.6800075391400156E-2</v>
          </cell>
          <cell r="L474">
            <v>0.11556827172738116</v>
          </cell>
          <cell r="M474">
            <v>0.35911309272531122</v>
          </cell>
          <cell r="N474">
            <v>2.1323756016395599E-3</v>
          </cell>
          <cell r="O474">
            <v>8.8055527797341673E-4</v>
          </cell>
        </row>
        <row r="475">
          <cell r="A475" t="str">
            <v>Apple</v>
          </cell>
          <cell r="B475">
            <v>4314.26</v>
          </cell>
          <cell r="C475">
            <v>1.1655588203139689E-2</v>
          </cell>
          <cell r="D475">
            <v>5630.85</v>
          </cell>
          <cell r="E475">
            <v>1.3762245718421304E-2</v>
          </cell>
          <cell r="F475">
            <v>6990.67</v>
          </cell>
          <cell r="G475">
            <v>1.6538964643313392E-2</v>
          </cell>
          <cell r="H475">
            <v>8337.0499999999993</v>
          </cell>
          <cell r="I475">
            <v>1.7033852609879923E-2</v>
          </cell>
          <cell r="J475">
            <v>6433.1309999999985</v>
          </cell>
          <cell r="K475">
            <v>1.3495094760739484E-2</v>
          </cell>
          <cell r="L475">
            <v>-0.22836842768125432</v>
          </cell>
          <cell r="M475">
            <v>0.49113196701172357</v>
          </cell>
          <cell r="N475">
            <v>-3.5387578491404385E-3</v>
          </cell>
          <cell r="O475">
            <v>1.8395065575997956E-3</v>
          </cell>
        </row>
        <row r="476">
          <cell r="A476" t="str">
            <v>ASUS</v>
          </cell>
          <cell r="B476">
            <v>2688.1</v>
          </cell>
          <cell r="C476">
            <v>7.2622852236211522E-3</v>
          </cell>
          <cell r="D476">
            <v>3458.28</v>
          </cell>
          <cell r="E476">
            <v>8.4523116622005606E-3</v>
          </cell>
          <cell r="F476">
            <v>4857.6750000000011</v>
          </cell>
          <cell r="G476">
            <v>1.149259156471517E-2</v>
          </cell>
          <cell r="H476">
            <v>6937.57</v>
          </cell>
          <cell r="I476">
            <v>1.4174503553502098E-2</v>
          </cell>
          <cell r="J476">
            <v>6247.5066604017211</v>
          </cell>
          <cell r="K476">
            <v>1.3105701469544507E-2</v>
          </cell>
          <cell r="L476">
            <v>-9.9467585854741469E-2</v>
          </cell>
          <cell r="M476">
            <v>1.3241347644811285</v>
          </cell>
          <cell r="N476">
            <v>-1.0688020839575915E-3</v>
          </cell>
          <cell r="O476">
            <v>5.8434162459233543E-3</v>
          </cell>
        </row>
        <row r="477">
          <cell r="A477" t="str">
            <v>Others</v>
          </cell>
          <cell r="B477">
            <v>211601.4888005114</v>
          </cell>
          <cell r="C477">
            <v>0.57167157673159141</v>
          </cell>
          <cell r="D477">
            <v>217174.51550706412</v>
          </cell>
          <cell r="E477">
            <v>0.53079180695406802</v>
          </cell>
          <cell r="F477">
            <v>209739.10440500919</v>
          </cell>
          <cell r="G477">
            <v>0.4962139011102889</v>
          </cell>
          <cell r="H477">
            <v>215731.34719282418</v>
          </cell>
          <cell r="I477">
            <v>0.44077173237696787</v>
          </cell>
          <cell r="J477">
            <v>217245.1566076513</v>
          </cell>
          <cell r="K477">
            <v>0.45572583159459129</v>
          </cell>
          <cell r="L477">
            <v>7.0171045354574524E-3</v>
          </cell>
          <cell r="M477">
            <v>2.6671210297865677E-2</v>
          </cell>
          <cell r="N477">
            <v>1.4954099217623418E-2</v>
          </cell>
          <cell r="O477">
            <v>-0.11594574513700012</v>
          </cell>
        </row>
        <row r="478">
          <cell r="A478" t="str">
            <v>Total</v>
          </cell>
          <cell r="B478">
            <v>370145.19772051141</v>
          </cell>
          <cell r="C478">
            <v>1</v>
          </cell>
          <cell r="D478">
            <v>409151.97382814402</v>
          </cell>
          <cell r="E478">
            <v>1</v>
          </cell>
          <cell r="F478">
            <v>422678.81640500919</v>
          </cell>
          <cell r="G478">
            <v>1</v>
          </cell>
          <cell r="H478">
            <v>489440.06919282424</v>
          </cell>
          <cell r="I478">
            <v>1</v>
          </cell>
          <cell r="J478">
            <v>476701.43219116493</v>
          </cell>
          <cell r="K478">
            <v>1</v>
          </cell>
          <cell r="L478">
            <v>-2.6026959792375903E-2</v>
          </cell>
          <cell r="M478">
            <v>0.28787685245375472</v>
          </cell>
          <cell r="N478">
            <v>0</v>
          </cell>
          <cell r="O478">
            <v>0</v>
          </cell>
        </row>
        <row r="482">
          <cell r="A482" t="str">
            <v>Table II-22: Total Consumer Desktop and Consumer Notebook Value of Shipments by Vendor - Quarterly Comparison</v>
          </cell>
        </row>
        <row r="483">
          <cell r="A483" t="str">
            <v>End-user Revenue (US$M)</v>
          </cell>
        </row>
        <row r="485">
          <cell r="B485" t="str">
            <v>4Q 2004</v>
          </cell>
          <cell r="C485" t="str">
            <v>% Share</v>
          </cell>
          <cell r="D485" t="str">
            <v>1Q 2005</v>
          </cell>
          <cell r="E485" t="str">
            <v>% Share</v>
          </cell>
          <cell r="F485" t="str">
            <v>2Q 2005</v>
          </cell>
          <cell r="G485" t="str">
            <v>% Share</v>
          </cell>
          <cell r="H485" t="str">
            <v>3Q 2005</v>
          </cell>
          <cell r="I485" t="str">
            <v>% Share</v>
          </cell>
          <cell r="J485" t="str">
            <v>4Q 2005</v>
          </cell>
          <cell r="K485" t="str">
            <v>% Share</v>
          </cell>
          <cell r="L485" t="str">
            <v>Sequential Growth</v>
          </cell>
          <cell r="M485" t="str">
            <v xml:space="preserve">Year-on-Year Growth </v>
          </cell>
          <cell r="N485" t="str">
            <v>Change in Market Share (Seq)</v>
          </cell>
          <cell r="O485" t="str">
            <v>Change in Market Share (YoY)</v>
          </cell>
        </row>
        <row r="486">
          <cell r="A486" t="str">
            <v>Acer</v>
          </cell>
          <cell r="B486">
            <v>42.122745721455637</v>
          </cell>
          <cell r="C486">
            <v>0.13516749143138884</v>
          </cell>
          <cell r="D486">
            <v>56.820279352655149</v>
          </cell>
          <cell r="E486">
            <v>0.15740171088141411</v>
          </cell>
          <cell r="F486">
            <v>67.850009937705437</v>
          </cell>
          <cell r="G486">
            <v>0.18150177087657882</v>
          </cell>
          <cell r="H486">
            <v>88.462326522173484</v>
          </cell>
          <cell r="I486">
            <v>0.20698147000533088</v>
          </cell>
          <cell r="J486">
            <v>81.812849716873998</v>
          </cell>
          <cell r="K486">
            <v>0.20213167540042609</v>
          </cell>
          <cell r="L486">
            <v>-7.5167329039585673E-2</v>
          </cell>
          <cell r="M486">
            <v>0.94224873795921171</v>
          </cell>
          <cell r="N486">
            <v>-4.8497946049047835E-3</v>
          </cell>
          <cell r="O486">
            <v>6.696418396903725E-2</v>
          </cell>
        </row>
        <row r="487">
          <cell r="A487" t="str">
            <v>Hewlett-Packard</v>
          </cell>
          <cell r="B487">
            <v>62.021551102286928</v>
          </cell>
          <cell r="C487">
            <v>0.19902067953062463</v>
          </cell>
          <cell r="D487">
            <v>75.688832769236015</v>
          </cell>
          <cell r="E487">
            <v>0.20967077086252098</v>
          </cell>
          <cell r="F487">
            <v>73.056598166414986</v>
          </cell>
          <cell r="G487">
            <v>0.19542962416066179</v>
          </cell>
          <cell r="H487">
            <v>89.924396889481216</v>
          </cell>
          <cell r="I487">
            <v>0.21040237793047722</v>
          </cell>
          <cell r="J487">
            <v>71.064825215790435</v>
          </cell>
          <cell r="K487">
            <v>0.17557696905335254</v>
          </cell>
          <cell r="L487">
            <v>-0.20972697428117926</v>
          </cell>
          <cell r="M487">
            <v>0.14580857706362749</v>
          </cell>
          <cell r="N487">
            <v>-3.4825408877124681E-2</v>
          </cell>
          <cell r="O487">
            <v>-2.3443710477272089E-2</v>
          </cell>
        </row>
        <row r="488">
          <cell r="A488" t="str">
            <v>Lenovo</v>
          </cell>
          <cell r="B488">
            <v>10.137623470300209</v>
          </cell>
          <cell r="C488">
            <v>3.2530574873196966E-2</v>
          </cell>
          <cell r="D488">
            <v>13.720214641617288</v>
          </cell>
          <cell r="E488">
            <v>3.8007297444761223E-2</v>
          </cell>
          <cell r="F488">
            <v>18.733539760876276</v>
          </cell>
          <cell r="G488">
            <v>5.011304559140986E-2</v>
          </cell>
          <cell r="H488">
            <v>20.683808785086313</v>
          </cell>
          <cell r="I488">
            <v>4.8395348799392571E-2</v>
          </cell>
          <cell r="J488">
            <v>22.498199608179515</v>
          </cell>
          <cell r="K488">
            <v>5.558538537689621E-2</v>
          </cell>
          <cell r="L488">
            <v>8.7720344059718514E-2</v>
          </cell>
          <cell r="M488">
            <v>1.2192774937924646</v>
          </cell>
          <cell r="N488">
            <v>7.190036577503639E-3</v>
          </cell>
          <cell r="O488">
            <v>2.3054810503699244E-2</v>
          </cell>
        </row>
        <row r="489">
          <cell r="A489" t="str">
            <v>Dell</v>
          </cell>
          <cell r="B489">
            <v>10.446441465327494</v>
          </cell>
          <cell r="C489">
            <v>3.3521539564167896E-2</v>
          </cell>
          <cell r="D489">
            <v>12.118561254321936</v>
          </cell>
          <cell r="E489">
            <v>3.3570448730332651E-2</v>
          </cell>
          <cell r="F489">
            <v>15.224105393290872</v>
          </cell>
          <cell r="G489">
            <v>4.0725153783041791E-2</v>
          </cell>
          <cell r="H489">
            <v>17.72687414322905</v>
          </cell>
          <cell r="I489">
            <v>4.1476802759029333E-2</v>
          </cell>
          <cell r="J489">
            <v>21.07016743032316</v>
          </cell>
          <cell r="K489">
            <v>5.2057204441569499E-2</v>
          </cell>
          <cell r="L489">
            <v>0.18860027211120656</v>
          </cell>
          <cell r="M489">
            <v>1.0169708029530047</v>
          </cell>
          <cell r="N489">
            <v>1.0580401682540166E-2</v>
          </cell>
          <cell r="O489">
            <v>1.8535664877401603E-2</v>
          </cell>
        </row>
        <row r="490">
          <cell r="A490" t="str">
            <v>Toshiba</v>
          </cell>
          <cell r="B490">
            <v>13.178537761637998</v>
          </cell>
          <cell r="C490">
            <v>4.2288551220133551E-2</v>
          </cell>
          <cell r="D490">
            <v>14.94597910981382</v>
          </cell>
          <cell r="E490">
            <v>4.1402870761715803E-2</v>
          </cell>
          <cell r="F490">
            <v>15.04962486012902</v>
          </cell>
          <cell r="G490">
            <v>4.0258410656822036E-2</v>
          </cell>
          <cell r="H490">
            <v>16.268549191326869</v>
          </cell>
          <cell r="I490">
            <v>3.8064658243312718E-2</v>
          </cell>
          <cell r="J490">
            <v>19.454011698982995</v>
          </cell>
          <cell r="K490">
            <v>4.806423430528526E-2</v>
          </cell>
          <cell r="L490">
            <v>0.19580495286908373</v>
          </cell>
          <cell r="M490">
            <v>0.47618894074975149</v>
          </cell>
          <cell r="N490">
            <v>9.9995760619725413E-3</v>
          </cell>
          <cell r="O490">
            <v>5.7756830851517088E-3</v>
          </cell>
        </row>
        <row r="491">
          <cell r="A491" t="str">
            <v>Sony</v>
          </cell>
          <cell r="B491">
            <v>12.014030803528202</v>
          </cell>
          <cell r="C491">
            <v>3.8551770020661E-2</v>
          </cell>
          <cell r="D491">
            <v>11.909594060671603</v>
          </cell>
          <cell r="E491">
            <v>3.2991574529547624E-2</v>
          </cell>
          <cell r="F491">
            <v>12.356561541934679</v>
          </cell>
          <cell r="G491">
            <v>3.3054347432899124E-2</v>
          </cell>
          <cell r="H491">
            <v>13.770095417705784</v>
          </cell>
          <cell r="I491">
            <v>3.2218851840348214E-2</v>
          </cell>
          <cell r="J491">
            <v>15.792234194396457</v>
          </cell>
          <cell r="K491">
            <v>3.9017229775958742E-2</v>
          </cell>
          <cell r="L491">
            <v>0.14685001921559504</v>
          </cell>
          <cell r="M491">
            <v>0.31448257896581189</v>
          </cell>
          <cell r="N491">
            <v>6.7983779356105278E-3</v>
          </cell>
          <cell r="O491">
            <v>4.6545975529774242E-4</v>
          </cell>
        </row>
        <row r="492">
          <cell r="A492" t="str">
            <v>Apple</v>
          </cell>
          <cell r="B492">
            <v>6.7547319977984657</v>
          </cell>
          <cell r="C492">
            <v>2.167522947034994E-2</v>
          </cell>
          <cell r="D492">
            <v>7.782551914846799</v>
          </cell>
          <cell r="E492">
            <v>2.1558975076793059E-2</v>
          </cell>
          <cell r="F492">
            <v>8.6309829602838999</v>
          </cell>
          <cell r="G492">
            <v>2.3088260313231749E-2</v>
          </cell>
          <cell r="H492">
            <v>10.424611624645429</v>
          </cell>
          <cell r="I492">
            <v>2.439119027423424E-2</v>
          </cell>
          <cell r="J492">
            <v>9.7930555975452034</v>
          </cell>
          <cell r="K492">
            <v>2.419530357482538E-2</v>
          </cell>
          <cell r="L492">
            <v>-6.0583170849945911E-2</v>
          </cell>
          <cell r="M492">
            <v>0.44980668377916433</v>
          </cell>
          <cell r="N492">
            <v>-1.9588669940885997E-4</v>
          </cell>
          <cell r="O492">
            <v>2.5200741044754393E-3</v>
          </cell>
        </row>
        <row r="493">
          <cell r="A493" t="str">
            <v>Fujitsu</v>
          </cell>
          <cell r="B493">
            <v>7.5173670231743088</v>
          </cell>
          <cell r="C493">
            <v>2.4122445611943003E-2</v>
          </cell>
          <cell r="D493">
            <v>11.033891666936604</v>
          </cell>
          <cell r="E493">
            <v>3.056573191548104E-2</v>
          </cell>
          <cell r="F493">
            <v>13.183560167094727</v>
          </cell>
          <cell r="G493">
            <v>3.5266605251532551E-2</v>
          </cell>
          <cell r="H493">
            <v>16.089385118270382</v>
          </cell>
          <cell r="I493">
            <v>3.7645455576242021E-2</v>
          </cell>
          <cell r="J493">
            <v>8.8615745568410755</v>
          </cell>
          <cell r="K493">
            <v>2.1893931308575806E-2</v>
          </cell>
          <cell r="L493">
            <v>-0.44922851360066773</v>
          </cell>
          <cell r="M493">
            <v>0.1788136098081794</v>
          </cell>
          <cell r="N493">
            <v>-1.5751524267666215E-2</v>
          </cell>
          <cell r="O493">
            <v>-2.2285143033671968E-3</v>
          </cell>
        </row>
        <row r="494">
          <cell r="A494" t="str">
            <v>ASUS</v>
          </cell>
          <cell r="B494">
            <v>3.716375920895453</v>
          </cell>
          <cell r="C494">
            <v>1.192546216633707E-2</v>
          </cell>
          <cell r="D494">
            <v>4.7684529877774295</v>
          </cell>
          <cell r="E494">
            <v>1.3209415143410154E-2</v>
          </cell>
          <cell r="F494">
            <v>6.1386726988547258</v>
          </cell>
          <cell r="G494">
            <v>1.6421220375601904E-2</v>
          </cell>
          <cell r="H494">
            <v>8.1466256948477724</v>
          </cell>
          <cell r="I494">
            <v>1.9061227849124431E-2</v>
          </cell>
          <cell r="J494">
            <v>7.3652748432960014</v>
          </cell>
          <cell r="K494">
            <v>1.8197084553491283E-2</v>
          </cell>
          <cell r="L494">
            <v>-9.591097968891904E-2</v>
          </cell>
          <cell r="M494">
            <v>0.98184333341643049</v>
          </cell>
          <cell r="N494">
            <v>-8.6414329563314768E-4</v>
          </cell>
          <cell r="O494">
            <v>6.2716223871542125E-3</v>
          </cell>
        </row>
        <row r="495">
          <cell r="A495" t="str">
            <v>NEC</v>
          </cell>
          <cell r="B495">
            <v>6.796287777762327</v>
          </cell>
          <cell r="C495">
            <v>2.1808577627883005E-2</v>
          </cell>
          <cell r="D495">
            <v>7.7564585117731655</v>
          </cell>
          <cell r="E495">
            <v>2.1486691970597518E-2</v>
          </cell>
          <cell r="F495">
            <v>7.1003751634293426</v>
          </cell>
          <cell r="G495">
            <v>1.8993816909293231E-2</v>
          </cell>
          <cell r="H495">
            <v>7.6693260466333717</v>
          </cell>
          <cell r="I495">
            <v>1.7944456600793298E-2</v>
          </cell>
          <cell r="J495">
            <v>6.8063255374526959</v>
          </cell>
          <cell r="K495">
            <v>1.6816111270626769E-2</v>
          </cell>
          <cell r="L495">
            <v>-0.11252625118989557</v>
          </cell>
          <cell r="M495">
            <v>1.4769474187383835E-3</v>
          </cell>
          <cell r="N495">
            <v>-1.1283453301665289E-3</v>
          </cell>
          <cell r="O495">
            <v>-4.992466357256236E-3</v>
          </cell>
        </row>
        <row r="496">
          <cell r="A496" t="str">
            <v>Others</v>
          </cell>
          <cell r="B496">
            <v>136.92800878300042</v>
          </cell>
          <cell r="C496">
            <v>0.43938767848331411</v>
          </cell>
          <cell r="D496">
            <v>144.44414016846252</v>
          </cell>
          <cell r="E496">
            <v>0.40013451268342587</v>
          </cell>
          <cell r="F496">
            <v>136.50157782762145</v>
          </cell>
          <cell r="G496">
            <v>0.36514774464892719</v>
          </cell>
          <cell r="H496">
            <v>138.22649381681782</v>
          </cell>
          <cell r="I496">
            <v>0.32341816012171493</v>
          </cell>
          <cell r="J496">
            <v>140.23174924046651</v>
          </cell>
          <cell r="K496">
            <v>0.34646487093899236</v>
          </cell>
          <cell r="L496">
            <v>1.4507026607403661E-2</v>
          </cell>
          <cell r="M496">
            <v>2.4127572487391946E-2</v>
          </cell>
          <cell r="N496">
            <v>2.3046710817277438E-2</v>
          </cell>
          <cell r="O496">
            <v>-9.292280754432175E-2</v>
          </cell>
        </row>
        <row r="497">
          <cell r="A497" t="str">
            <v>Total</v>
          </cell>
          <cell r="B497">
            <v>311.63370182716744</v>
          </cell>
          <cell r="C497">
            <v>1</v>
          </cell>
          <cell r="D497">
            <v>360.98895643811233</v>
          </cell>
          <cell r="E497">
            <v>1</v>
          </cell>
          <cell r="F497">
            <v>373.8256084776354</v>
          </cell>
          <cell r="G497">
            <v>1</v>
          </cell>
          <cell r="H497">
            <v>427.39249325021757</v>
          </cell>
          <cell r="I497">
            <v>1</v>
          </cell>
          <cell r="J497">
            <v>404.75026764014808</v>
          </cell>
          <cell r="K497">
            <v>1</v>
          </cell>
          <cell r="L497">
            <v>-5.2977593120274058E-2</v>
          </cell>
          <cell r="M497">
            <v>0.29880133396041764</v>
          </cell>
          <cell r="N497">
            <v>0</v>
          </cell>
          <cell r="O497">
            <v>0</v>
          </cell>
        </row>
        <row r="498">
          <cell r="A498" t="str">
            <v>*Historical data for Lenovo includes IBM PCD - for your internal analysis only</v>
          </cell>
        </row>
      </sheetData>
      <sheetData sheetId="3"/>
      <sheetData sheetId="4"/>
      <sheetData sheetId="5"/>
      <sheetData sheetId="6"/>
      <sheetData sheetId="7"/>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EANIndiaFF"/>
      <sheetName val="ASEANIndiaBase"/>
      <sheetName val="ASEANIndiaProc"/>
      <sheetName val="ASEANIndiaBand"/>
      <sheetName val="ASEANIndiaSeg"/>
      <sheetName val="ASEANIndiaChan"/>
    </sheetNames>
    <sheetDataSet>
      <sheetData sheetId="0" refreshError="1"/>
      <sheetData sheetId="1"/>
      <sheetData sheetId="2" refreshError="1">
        <row r="460">
          <cell r="A460" t="str">
            <v>IDC PC Tracker</v>
          </cell>
          <cell r="M460" t="str">
            <v>( Top )</v>
          </cell>
          <cell r="N460" t="str">
            <v xml:space="preserve"> ( Contents Page )</v>
          </cell>
        </row>
        <row r="461">
          <cell r="A461" t="str">
            <v>ASEAN/India</v>
          </cell>
        </row>
        <row r="463">
          <cell r="A463" t="str">
            <v>Table II-21: Total Consumer Desktop and Consumer Notebook Unit Shipments by Vendor - Quarterly Comparison</v>
          </cell>
        </row>
        <row r="464">
          <cell r="A464" t="str">
            <v>Units</v>
          </cell>
        </row>
        <row r="466">
          <cell r="B466" t="str">
            <v>4Q 2004</v>
          </cell>
          <cell r="C466" t="str">
            <v>% Share</v>
          </cell>
          <cell r="D466" t="str">
            <v>1Q 2005</v>
          </cell>
          <cell r="E466" t="str">
            <v>% Share</v>
          </cell>
          <cell r="F466" t="str">
            <v>2Q 2005</v>
          </cell>
          <cell r="G466" t="str">
            <v>% Share</v>
          </cell>
          <cell r="H466" t="str">
            <v>3Q 2005</v>
          </cell>
          <cell r="I466" t="str">
            <v>% Share</v>
          </cell>
          <cell r="J466" t="str">
            <v>4Q 2005</v>
          </cell>
          <cell r="K466" t="str">
            <v>% Share</v>
          </cell>
          <cell r="L466" t="str">
            <v>Sequential Growth</v>
          </cell>
          <cell r="M466" t="str">
            <v xml:space="preserve">Year-on-Year Growth </v>
          </cell>
          <cell r="N466" t="str">
            <v>Change in Market Share (Seq)</v>
          </cell>
          <cell r="O466" t="str">
            <v>Change in Market Share (YoY)</v>
          </cell>
        </row>
        <row r="467">
          <cell r="A467" t="str">
            <v>Hewlett-Packard</v>
          </cell>
          <cell r="B467">
            <v>97652.315000000017</v>
          </cell>
          <cell r="C467">
            <v>0.14353556144092916</v>
          </cell>
          <cell r="D467">
            <v>112806.47</v>
          </cell>
          <cell r="E467">
            <v>0.16064572891840692</v>
          </cell>
          <cell r="F467">
            <v>131411.5695865525</v>
          </cell>
          <cell r="G467">
            <v>0.17067000550900982</v>
          </cell>
          <cell r="H467">
            <v>162325.01999999999</v>
          </cell>
          <cell r="I467">
            <v>0.1778819936299976</v>
          </cell>
          <cell r="J467">
            <v>135208.91818995128</v>
          </cell>
          <cell r="K467">
            <v>0.1524262915827351</v>
          </cell>
          <cell r="L467">
            <v>-0.16704819632887591</v>
          </cell>
          <cell r="M467">
            <v>0.3845951136944501</v>
          </cell>
          <cell r="N467">
            <v>-2.5455702047262496E-2</v>
          </cell>
          <cell r="O467">
            <v>8.8907301418059415E-3</v>
          </cell>
        </row>
        <row r="468">
          <cell r="A468" t="str">
            <v>Acer</v>
          </cell>
          <cell r="B468">
            <v>48716.905000000013</v>
          </cell>
          <cell r="C468">
            <v>7.1607194471932492E-2</v>
          </cell>
          <cell r="D468">
            <v>62645.735821079877</v>
          </cell>
          <cell r="E468">
            <v>8.9212701138572395E-2</v>
          </cell>
          <cell r="F468">
            <v>77266.901999999973</v>
          </cell>
          <cell r="G468">
            <v>0.10034993594166439</v>
          </cell>
          <cell r="H468">
            <v>105666.56700000001</v>
          </cell>
          <cell r="I468">
            <v>0.11579348394965679</v>
          </cell>
          <cell r="J468">
            <v>98573.284501577262</v>
          </cell>
          <cell r="K468">
            <v>0.11112551159234101</v>
          </cell>
          <cell r="L468">
            <v>-6.7128919769133266E-2</v>
          </cell>
          <cell r="M468">
            <v>1.0233897145472857</v>
          </cell>
          <cell r="N468">
            <v>-4.6679723573157805E-3</v>
          </cell>
          <cell r="O468">
            <v>3.9518317120408514E-2</v>
          </cell>
        </row>
        <row r="469">
          <cell r="A469" t="str">
            <v>HCL</v>
          </cell>
          <cell r="B469">
            <v>50544.703000000001</v>
          </cell>
          <cell r="C469">
            <v>7.4293807811622439E-2</v>
          </cell>
          <cell r="D469">
            <v>41156.334999999999</v>
          </cell>
          <cell r="E469">
            <v>5.861001975937323E-2</v>
          </cell>
          <cell r="F469">
            <v>49650</v>
          </cell>
          <cell r="G469">
            <v>6.4482646392418311E-2</v>
          </cell>
          <cell r="H469">
            <v>63090</v>
          </cell>
          <cell r="I469">
            <v>6.9136445990375037E-2</v>
          </cell>
          <cell r="J469">
            <v>61875</v>
          </cell>
          <cell r="K469">
            <v>6.9754102894543188E-2</v>
          </cell>
          <cell r="L469">
            <v>-1.9258202567760341E-2</v>
          </cell>
          <cell r="M469">
            <v>0.22416388518496189</v>
          </cell>
          <cell r="N469">
            <v>6.1765690416815122E-4</v>
          </cell>
          <cell r="O469">
            <v>-4.5397049170792514E-3</v>
          </cell>
        </row>
        <row r="470">
          <cell r="A470" t="str">
            <v>Xenitis</v>
          </cell>
          <cell r="B470">
            <v>0</v>
          </cell>
          <cell r="C470">
            <v>0</v>
          </cell>
          <cell r="D470">
            <v>0</v>
          </cell>
          <cell r="E470">
            <v>0</v>
          </cell>
          <cell r="F470">
            <v>0</v>
          </cell>
          <cell r="G470">
            <v>0</v>
          </cell>
          <cell r="H470">
            <v>0</v>
          </cell>
          <cell r="I470">
            <v>0</v>
          </cell>
          <cell r="J470">
            <v>38880</v>
          </cell>
          <cell r="K470">
            <v>4.383094174609841E-2</v>
          </cell>
          <cell r="L470" t="str">
            <v>N/A</v>
          </cell>
          <cell r="M470" t="str">
            <v>N/A</v>
          </cell>
          <cell r="N470">
            <v>4.383094174609841E-2</v>
          </cell>
          <cell r="O470">
            <v>4.383094174609841E-2</v>
          </cell>
        </row>
        <row r="471">
          <cell r="A471" t="str">
            <v>LG Electronics</v>
          </cell>
          <cell r="B471">
            <v>19536.009999999998</v>
          </cell>
          <cell r="C471">
            <v>2.8715265620334815E-2</v>
          </cell>
          <cell r="D471">
            <v>23857.917999999998</v>
          </cell>
          <cell r="E471">
            <v>3.3975645435812156E-2</v>
          </cell>
          <cell r="F471">
            <v>24672.37</v>
          </cell>
          <cell r="G471">
            <v>3.204309587860845E-2</v>
          </cell>
          <cell r="H471">
            <v>30465.662499999999</v>
          </cell>
          <cell r="I471">
            <v>3.3385443493299166E-2</v>
          </cell>
          <cell r="J471">
            <v>27023.1</v>
          </cell>
          <cell r="K471">
            <v>3.0464195522093413E-2</v>
          </cell>
          <cell r="L471">
            <v>-0.11299811714253716</v>
          </cell>
          <cell r="M471">
            <v>0.38324560644676176</v>
          </cell>
          <cell r="N471">
            <v>-2.9212479712057531E-3</v>
          </cell>
          <cell r="O471">
            <v>1.7489299017585981E-3</v>
          </cell>
        </row>
        <row r="472">
          <cell r="A472" t="str">
            <v>Dell</v>
          </cell>
          <cell r="B472">
            <v>11117.28</v>
          </cell>
          <cell r="C472">
            <v>1.6340882717383737E-2</v>
          </cell>
          <cell r="D472">
            <v>12412.275</v>
          </cell>
          <cell r="E472">
            <v>1.7676104614484607E-2</v>
          </cell>
          <cell r="F472">
            <v>15514.525000000005</v>
          </cell>
          <cell r="G472">
            <v>2.0149398379080242E-2</v>
          </cell>
          <cell r="H472">
            <v>18594.275000000005</v>
          </cell>
          <cell r="I472">
            <v>2.0376320958435272E-2</v>
          </cell>
          <cell r="J472">
            <v>22836.402499999997</v>
          </cell>
          <cell r="K472">
            <v>2.5744367995575002E-2</v>
          </cell>
          <cell r="L472">
            <v>0.22814159196849526</v>
          </cell>
          <cell r="M472">
            <v>1.0541357688211499</v>
          </cell>
          <cell r="N472">
            <v>5.3680470371397296E-3</v>
          </cell>
          <cell r="O472">
            <v>9.4034852781912648E-3</v>
          </cell>
        </row>
        <row r="473">
          <cell r="A473" t="str">
            <v>Lenovo</v>
          </cell>
          <cell r="B473">
            <v>6466.8279999999986</v>
          </cell>
          <cell r="C473">
            <v>9.5053536387941315E-3</v>
          </cell>
          <cell r="D473">
            <v>9347.1779999999999</v>
          </cell>
          <cell r="E473">
            <v>1.3311153368597537E-2</v>
          </cell>
          <cell r="F473">
            <v>14891.62</v>
          </cell>
          <cell r="G473">
            <v>1.9340404162543089E-2</v>
          </cell>
          <cell r="H473">
            <v>17814.599999999999</v>
          </cell>
          <cell r="I473">
            <v>1.952192313742487E-2</v>
          </cell>
          <cell r="J473">
            <v>22822.938000000002</v>
          </cell>
          <cell r="K473">
            <v>2.5729188939115636E-2</v>
          </cell>
          <cell r="L473">
            <v>0.28113670809336178</v>
          </cell>
          <cell r="M473">
            <v>2.5292322603910304</v>
          </cell>
          <cell r="N473">
            <v>6.2072658016907659E-3</v>
          </cell>
          <cell r="O473">
            <v>1.6223835300321503E-2</v>
          </cell>
        </row>
        <row r="474">
          <cell r="A474" t="str">
            <v>Zenith</v>
          </cell>
          <cell r="B474">
            <v>16699.11</v>
          </cell>
          <cell r="C474">
            <v>2.4545410207774739E-2</v>
          </cell>
          <cell r="D474">
            <v>14574.48</v>
          </cell>
          <cell r="E474">
            <v>2.0755263090909089E-2</v>
          </cell>
          <cell r="F474">
            <v>12760.657945566287</v>
          </cell>
          <cell r="G474">
            <v>1.6572829688591216E-2</v>
          </cell>
          <cell r="H474">
            <v>12820</v>
          </cell>
          <cell r="I474">
            <v>1.4048648559147378E-2</v>
          </cell>
          <cell r="J474">
            <v>19140.37</v>
          </cell>
          <cell r="K474">
            <v>2.157768627748893E-2</v>
          </cell>
          <cell r="L474">
            <v>0.4930085803432136</v>
          </cell>
          <cell r="M474">
            <v>0.14619102455160782</v>
          </cell>
          <cell r="N474">
            <v>7.5290377183415517E-3</v>
          </cell>
          <cell r="O474">
            <v>-2.9677239302858087E-3</v>
          </cell>
        </row>
        <row r="475">
          <cell r="A475" t="str">
            <v>Toshiba</v>
          </cell>
          <cell r="B475">
            <v>8625.1249999999982</v>
          </cell>
          <cell r="C475">
            <v>1.267775535452686E-2</v>
          </cell>
          <cell r="D475">
            <v>9465.9972751710648</v>
          </cell>
          <cell r="E475">
            <v>1.3480361828621262E-2</v>
          </cell>
          <cell r="F475">
            <v>9462.6538249863406</v>
          </cell>
          <cell r="G475">
            <v>1.2289566173825957E-2</v>
          </cell>
          <cell r="H475">
            <v>13908.82</v>
          </cell>
          <cell r="I475">
            <v>1.5241819348864292E-2</v>
          </cell>
          <cell r="J475">
            <v>18617.042233160624</v>
          </cell>
          <cell r="K475">
            <v>2.0987718456952603E-2</v>
          </cell>
          <cell r="L475">
            <v>0.33850623080610887</v>
          </cell>
          <cell r="M475">
            <v>1.1584663681002452</v>
          </cell>
          <cell r="N475">
            <v>5.7458991080883114E-3</v>
          </cell>
          <cell r="O475">
            <v>8.3099631024257433E-3</v>
          </cell>
        </row>
        <row r="476">
          <cell r="A476" t="str">
            <v>Sony</v>
          </cell>
          <cell r="B476">
            <v>5892.5339199999989</v>
          </cell>
          <cell r="C476">
            <v>8.6612198033084922E-3</v>
          </cell>
          <cell r="D476">
            <v>5920.19</v>
          </cell>
          <cell r="E476">
            <v>8.4308394534946748E-3</v>
          </cell>
          <cell r="F476">
            <v>6115.45</v>
          </cell>
          <cell r="G476">
            <v>7.9424048314303032E-3</v>
          </cell>
          <cell r="H476">
            <v>7178.96</v>
          </cell>
          <cell r="I476">
            <v>7.8669801919014556E-3</v>
          </cell>
          <cell r="J476">
            <v>10064.870000000001</v>
          </cell>
          <cell r="K476">
            <v>1.1346520850104258E-2</v>
          </cell>
          <cell r="L476">
            <v>0.4019955536735127</v>
          </cell>
          <cell r="M476">
            <v>0.70807162701916226</v>
          </cell>
          <cell r="N476">
            <v>3.4795406582028027E-3</v>
          </cell>
          <cell r="O476">
            <v>2.6853010467957662E-3</v>
          </cell>
        </row>
        <row r="477">
          <cell r="A477" t="str">
            <v>Others</v>
          </cell>
          <cell r="B477">
            <v>415084.53011479677</v>
          </cell>
          <cell r="C477">
            <v>0.61011754893339309</v>
          </cell>
          <cell r="D477">
            <v>410019.8895070643</v>
          </cell>
          <cell r="E477">
            <v>0.5839021823917282</v>
          </cell>
          <cell r="F477">
            <v>428228.85376837011</v>
          </cell>
          <cell r="G477">
            <v>0.55615971304282819</v>
          </cell>
          <cell r="H477">
            <v>480679.38719282422</v>
          </cell>
          <cell r="I477">
            <v>0.52674694074089812</v>
          </cell>
          <cell r="J477">
            <v>432002.67026805296</v>
          </cell>
          <cell r="K477">
            <v>0.48701347414295243</v>
          </cell>
          <cell r="L477">
            <v>-0.10126649534327681</v>
          </cell>
          <cell r="M477">
            <v>4.0758300841944761E-2</v>
          </cell>
          <cell r="N477">
            <v>-3.9733466597945688E-2</v>
          </cell>
          <cell r="O477">
            <v>-0.12310407479044067</v>
          </cell>
        </row>
        <row r="478">
          <cell r="A478" t="str">
            <v>Total</v>
          </cell>
          <cell r="B478">
            <v>680335.34003479686</v>
          </cell>
          <cell r="C478">
            <v>1</v>
          </cell>
          <cell r="D478">
            <v>702206.46860331518</v>
          </cell>
          <cell r="E478">
            <v>1</v>
          </cell>
          <cell r="F478">
            <v>769974.6021254753</v>
          </cell>
          <cell r="G478">
            <v>1</v>
          </cell>
          <cell r="H478">
            <v>912543.29169282422</v>
          </cell>
          <cell r="I478">
            <v>1</v>
          </cell>
          <cell r="J478">
            <v>887044.59569274215</v>
          </cell>
          <cell r="K478">
            <v>1</v>
          </cell>
          <cell r="L478">
            <v>-2.7942450766122451E-2</v>
          </cell>
          <cell r="M478">
            <v>0.30383436445822842</v>
          </cell>
          <cell r="N478">
            <v>0</v>
          </cell>
          <cell r="O478">
            <v>0</v>
          </cell>
        </row>
        <row r="482">
          <cell r="A482" t="str">
            <v>Table II-22: Total Consumer Desktop and Consumer Notebook Value of Shipments by Vendor - Quarterly Comparison</v>
          </cell>
        </row>
        <row r="483">
          <cell r="A483" t="str">
            <v>End-user Revenue (US$M)</v>
          </cell>
        </row>
        <row r="485">
          <cell r="B485" t="str">
            <v>4Q 2004</v>
          </cell>
          <cell r="C485" t="str">
            <v>% Share</v>
          </cell>
          <cell r="D485" t="str">
            <v>1Q 2005</v>
          </cell>
          <cell r="E485" t="str">
            <v>% Share</v>
          </cell>
          <cell r="F485" t="str">
            <v>2Q 2005</v>
          </cell>
          <cell r="G485" t="str">
            <v>% Share</v>
          </cell>
          <cell r="H485" t="str">
            <v>3Q 2005</v>
          </cell>
          <cell r="I485" t="str">
            <v>% Share</v>
          </cell>
          <cell r="J485" t="str">
            <v>4Q 2005</v>
          </cell>
          <cell r="K485" t="str">
            <v>% Share</v>
          </cell>
          <cell r="L485" t="str">
            <v>Sequential Growth</v>
          </cell>
          <cell r="M485" t="str">
            <v xml:space="preserve">Year-on-Year Growth </v>
          </cell>
          <cell r="N485" t="str">
            <v>Change in Market Share (Seq)</v>
          </cell>
          <cell r="O485" t="str">
            <v>Change in Market Share (YoY)</v>
          </cell>
        </row>
        <row r="486">
          <cell r="A486" t="str">
            <v>Hewlett-Packard</v>
          </cell>
          <cell r="B486">
            <v>93.257404529425045</v>
          </cell>
          <cell r="C486">
            <v>0.18472981422103696</v>
          </cell>
          <cell r="D486">
            <v>106.69495621282543</v>
          </cell>
          <cell r="E486">
            <v>0.1987878639773053</v>
          </cell>
          <cell r="F486">
            <v>119.08085214323697</v>
          </cell>
          <cell r="G486">
            <v>0.20912755702498567</v>
          </cell>
          <cell r="H486">
            <v>141.23557108173074</v>
          </cell>
          <cell r="I486">
            <v>0.21275807620037002</v>
          </cell>
          <cell r="J486">
            <v>118.33426627983445</v>
          </cell>
          <cell r="K486">
            <v>0.18915729757572247</v>
          </cell>
          <cell r="L486">
            <v>-0.16214969519713751</v>
          </cell>
          <cell r="M486">
            <v>0.26889941744515333</v>
          </cell>
          <cell r="N486">
            <v>-2.3600778624647545E-2</v>
          </cell>
          <cell r="O486">
            <v>4.427483354685513E-3</v>
          </cell>
        </row>
        <row r="487">
          <cell r="A487" t="str">
            <v>Acer</v>
          </cell>
          <cell r="B487">
            <v>44.043577616503001</v>
          </cell>
          <cell r="C487">
            <v>8.7244138433632448E-2</v>
          </cell>
          <cell r="D487">
            <v>58.954134911824845</v>
          </cell>
          <cell r="E487">
            <v>0.10983993028100422</v>
          </cell>
          <cell r="F487">
            <v>72.451272605123705</v>
          </cell>
          <cell r="G487">
            <v>0.12723756481886497</v>
          </cell>
          <cell r="H487">
            <v>93.901161162414837</v>
          </cell>
          <cell r="I487">
            <v>0.14145324898594563</v>
          </cell>
          <cell r="J487">
            <v>85.182111381675426</v>
          </cell>
          <cell r="K487">
            <v>0.13616358555558752</v>
          </cell>
          <cell r="L487">
            <v>-9.285348203158672E-2</v>
          </cell>
          <cell r="M487">
            <v>0.93404160132890612</v>
          </cell>
          <cell r="N487">
            <v>-5.2896634303581103E-3</v>
          </cell>
          <cell r="O487">
            <v>4.8919447121955076E-2</v>
          </cell>
        </row>
        <row r="488">
          <cell r="A488" t="str">
            <v>HCL</v>
          </cell>
          <cell r="B488">
            <v>26.076980183746123</v>
          </cell>
          <cell r="C488">
            <v>5.1654833512647651E-2</v>
          </cell>
          <cell r="D488">
            <v>21.288951755670187</v>
          </cell>
          <cell r="E488">
            <v>3.9664342121140193E-2</v>
          </cell>
          <cell r="F488">
            <v>23.948758460553162</v>
          </cell>
          <cell r="G488">
            <v>4.2058360017550318E-2</v>
          </cell>
          <cell r="H488">
            <v>30.446848726519011</v>
          </cell>
          <cell r="I488">
            <v>4.5865307951842141E-2</v>
          </cell>
          <cell r="J488">
            <v>30.663039143759182</v>
          </cell>
          <cell r="K488">
            <v>4.9014861056188366E-2</v>
          </cell>
          <cell r="L488">
            <v>7.1005843390246071E-3</v>
          </cell>
          <cell r="M488">
            <v>0.17586618265222165</v>
          </cell>
          <cell r="N488">
            <v>3.1495531043462255E-3</v>
          </cell>
          <cell r="O488">
            <v>-2.6399724564592844E-3</v>
          </cell>
        </row>
        <row r="489">
          <cell r="A489" t="str">
            <v>Toshiba</v>
          </cell>
          <cell r="B489">
            <v>13.386506131573153</v>
          </cell>
          <cell r="C489">
            <v>2.6516787629169144E-2</v>
          </cell>
          <cell r="D489">
            <v>15.157266722260175</v>
          </cell>
          <cell r="E489">
            <v>2.8240141637456334E-2</v>
          </cell>
          <cell r="F489">
            <v>15.228929178756822</v>
          </cell>
          <cell r="G489">
            <v>2.6744759530517106E-2</v>
          </cell>
          <cell r="H489">
            <v>20.618143376209812</v>
          </cell>
          <cell r="I489">
            <v>3.1059289709724065E-2</v>
          </cell>
          <cell r="J489">
            <v>25.557504971927383</v>
          </cell>
          <cell r="K489">
            <v>4.085366585056277E-2</v>
          </cell>
          <cell r="L489">
            <v>0.23956383974984097</v>
          </cell>
          <cell r="M489">
            <v>0.90919906364872527</v>
          </cell>
          <cell r="N489">
            <v>9.7943761408387058E-3</v>
          </cell>
          <cell r="O489">
            <v>1.4336878221393626E-2</v>
          </cell>
        </row>
        <row r="490">
          <cell r="A490" t="str">
            <v>Lenovo</v>
          </cell>
          <cell r="B490">
            <v>10.504372641654333</v>
          </cell>
          <cell r="C490">
            <v>2.0807686171333249E-2</v>
          </cell>
          <cell r="D490">
            <v>13.805041263165014</v>
          </cell>
          <cell r="E490">
            <v>2.5720753466069224E-2</v>
          </cell>
          <cell r="F490">
            <v>21.101188309135129</v>
          </cell>
          <cell r="G490">
            <v>3.7057510775163179E-2</v>
          </cell>
          <cell r="H490">
            <v>23.304564024626103</v>
          </cell>
          <cell r="I490">
            <v>3.5106129217961336E-2</v>
          </cell>
          <cell r="J490">
            <v>25.197756102080771</v>
          </cell>
          <cell r="K490">
            <v>4.0278607364416547E-2</v>
          </cell>
          <cell r="L490">
            <v>8.1236966091883023E-2</v>
          </cell>
          <cell r="M490">
            <v>1.3987873394895458</v>
          </cell>
          <cell r="N490">
            <v>5.1724781464552103E-3</v>
          </cell>
          <cell r="O490">
            <v>1.9470921193083298E-2</v>
          </cell>
        </row>
        <row r="491">
          <cell r="A491" t="str">
            <v>Dell</v>
          </cell>
          <cell r="B491">
            <v>10.811898240219953</v>
          </cell>
          <cell r="C491">
            <v>2.1416851169843532E-2</v>
          </cell>
          <cell r="D491">
            <v>12.356662543279466</v>
          </cell>
          <cell r="E491">
            <v>2.3022218107172643E-2</v>
          </cell>
          <cell r="F491">
            <v>15.367141595734921</v>
          </cell>
          <cell r="G491">
            <v>2.6987485582547547E-2</v>
          </cell>
          <cell r="H491">
            <v>17.72687414322905</v>
          </cell>
          <cell r="I491">
            <v>2.6703865116083036E-2</v>
          </cell>
          <cell r="J491">
            <v>21.07016743032316</v>
          </cell>
          <cell r="K491">
            <v>3.3680657816924517E-2</v>
          </cell>
          <cell r="L491">
            <v>0.18860027211120656</v>
          </cell>
          <cell r="M491">
            <v>0.94879446348678509</v>
          </cell>
          <cell r="N491">
            <v>6.9767927008414811E-3</v>
          </cell>
          <cell r="O491">
            <v>1.2263806647080985E-2</v>
          </cell>
        </row>
        <row r="492">
          <cell r="A492" t="str">
            <v>Sony</v>
          </cell>
          <cell r="B492">
            <v>12.014030803528202</v>
          </cell>
          <cell r="C492">
            <v>2.3798106858971393E-2</v>
          </cell>
          <cell r="D492">
            <v>11.909594060671603</v>
          </cell>
          <cell r="E492">
            <v>2.2189265998996895E-2</v>
          </cell>
          <cell r="F492">
            <v>12.356561541934679</v>
          </cell>
          <cell r="G492">
            <v>2.1700361409787323E-2</v>
          </cell>
          <cell r="H492">
            <v>13.770095417705784</v>
          </cell>
          <cell r="I492">
            <v>2.0743350897567042E-2</v>
          </cell>
          <cell r="J492">
            <v>20.154492038240022</v>
          </cell>
          <cell r="K492">
            <v>3.2216950912168453E-2</v>
          </cell>
          <cell r="L492">
            <v>0.4636421482109041</v>
          </cell>
          <cell r="M492">
            <v>0.67757952079839701</v>
          </cell>
          <cell r="N492">
            <v>1.1473600014601411E-2</v>
          </cell>
          <cell r="O492">
            <v>8.4188440531970596E-3</v>
          </cell>
        </row>
        <row r="493">
          <cell r="A493" t="str">
            <v>LG Electronics</v>
          </cell>
          <cell r="B493">
            <v>10.137347010480166</v>
          </cell>
          <cell r="C493">
            <v>2.0080659968928379E-2</v>
          </cell>
          <cell r="D493">
            <v>11.644257350402755</v>
          </cell>
          <cell r="E493">
            <v>2.1694906005410158E-2</v>
          </cell>
          <cell r="F493">
            <v>13.782073194332355</v>
          </cell>
          <cell r="G493">
            <v>2.4203818212548432E-2</v>
          </cell>
          <cell r="H493">
            <v>16.284076487521137</v>
          </cell>
          <cell r="I493">
            <v>2.4530426433294103E-2</v>
          </cell>
          <cell r="J493">
            <v>14.439910729811242</v>
          </cell>
          <cell r="K493">
            <v>2.3082193998030798E-2</v>
          </cell>
          <cell r="L493">
            <v>-0.11324963740640259</v>
          </cell>
          <cell r="M493">
            <v>0.42442699405308026</v>
          </cell>
          <cell r="N493">
            <v>-1.4482324352633053E-3</v>
          </cell>
          <cell r="O493">
            <v>3.0015340291024185E-3</v>
          </cell>
        </row>
        <row r="494">
          <cell r="A494" t="str">
            <v>Xenitis</v>
          </cell>
          <cell r="B494">
            <v>0</v>
          </cell>
          <cell r="C494">
            <v>0</v>
          </cell>
          <cell r="D494">
            <v>0</v>
          </cell>
          <cell r="E494">
            <v>0</v>
          </cell>
          <cell r="F494">
            <v>0</v>
          </cell>
          <cell r="G494">
            <v>0</v>
          </cell>
          <cell r="H494">
            <v>0</v>
          </cell>
          <cell r="I494">
            <v>0</v>
          </cell>
          <cell r="J494">
            <v>13.831840684217136</v>
          </cell>
          <cell r="K494">
            <v>2.2110194169263291E-2</v>
          </cell>
          <cell r="L494" t="str">
            <v>N/A</v>
          </cell>
          <cell r="M494" t="str">
            <v>N/A</v>
          </cell>
          <cell r="N494">
            <v>2.2110194169263291E-2</v>
          </cell>
          <cell r="O494">
            <v>2.2110194169263291E-2</v>
          </cell>
        </row>
        <row r="495">
          <cell r="A495" t="str">
            <v>Apple</v>
          </cell>
          <cell r="B495">
            <v>6.8034251407978816</v>
          </cell>
          <cell r="C495">
            <v>1.347662921424941E-2</v>
          </cell>
          <cell r="D495">
            <v>7.8682197188219334</v>
          </cell>
          <cell r="E495">
            <v>1.4659611351156917E-2</v>
          </cell>
          <cell r="F495">
            <v>8.7457763023969175</v>
          </cell>
          <cell r="G495">
            <v>1.5359168157507631E-2</v>
          </cell>
          <cell r="H495">
            <v>10.494244807673002</v>
          </cell>
          <cell r="I495">
            <v>1.5808590706686648E-2</v>
          </cell>
          <cell r="J495">
            <v>9.8549903351804513</v>
          </cell>
          <cell r="K495">
            <v>1.5753199796154645E-2</v>
          </cell>
          <cell r="L495">
            <v>-6.0914766541862231E-2</v>
          </cell>
          <cell r="M495">
            <v>0.44853366227010372</v>
          </cell>
          <cell r="N495">
            <v>-5.5390910532002874E-5</v>
          </cell>
          <cell r="O495">
            <v>2.2765705819052344E-3</v>
          </cell>
        </row>
        <row r="496">
          <cell r="A496" t="str">
            <v>Others</v>
          </cell>
          <cell r="B496">
            <v>277.79582410965509</v>
          </cell>
          <cell r="C496">
            <v>0.5502744928201877</v>
          </cell>
          <cell r="D496">
            <v>277.04863152027576</v>
          </cell>
          <cell r="E496">
            <v>0.51618096705428806</v>
          </cell>
          <cell r="F496">
            <v>267.35476228832266</v>
          </cell>
          <cell r="G496">
            <v>0.46952341447052776</v>
          </cell>
          <cell r="H496">
            <v>296.0501944189736</v>
          </cell>
          <cell r="I496">
            <v>0.44597171478052611</v>
          </cell>
          <cell r="J496">
            <v>261.30049777008696</v>
          </cell>
          <cell r="K496">
            <v>0.41768878590498065</v>
          </cell>
          <cell r="L496">
            <v>-0.11737771940020569</v>
          </cell>
          <cell r="M496">
            <v>-5.9379317138535836E-2</v>
          </cell>
          <cell r="N496">
            <v>-2.8282928875545454E-2</v>
          </cell>
          <cell r="O496">
            <v>-0.13258570691520705</v>
          </cell>
        </row>
        <row r="497">
          <cell r="A497" t="str">
            <v>Total</v>
          </cell>
          <cell r="B497">
            <v>504.831366407583</v>
          </cell>
          <cell r="C497">
            <v>1</v>
          </cell>
          <cell r="D497">
            <v>536.72771605919718</v>
          </cell>
          <cell r="E497">
            <v>1</v>
          </cell>
          <cell r="F497">
            <v>569.41731561952736</v>
          </cell>
          <cell r="G497">
            <v>1</v>
          </cell>
          <cell r="H497">
            <v>663.83177364660298</v>
          </cell>
          <cell r="I497">
            <v>1</v>
          </cell>
          <cell r="J497">
            <v>625.58657686713616</v>
          </cell>
          <cell r="K497">
            <v>1</v>
          </cell>
          <cell r="L497">
            <v>-5.7612784289272412E-2</v>
          </cell>
          <cell r="M497">
            <v>0.23919910388860366</v>
          </cell>
          <cell r="N497">
            <v>0</v>
          </cell>
          <cell r="O497">
            <v>0</v>
          </cell>
        </row>
        <row r="498">
          <cell r="A498" t="str">
            <v>*Historical data for Lenovo includes IBM PCD - for your internal analysis only</v>
          </cell>
        </row>
      </sheetData>
      <sheetData sheetId="3"/>
      <sheetData sheetId="4"/>
      <sheetData sheetId="5"/>
      <sheetData sheetId="6"/>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ustraliaFF"/>
      <sheetName val="AustraliaBase"/>
      <sheetName val="AustraliaProc"/>
      <sheetName val="AustraliaBand"/>
      <sheetName val="AustraliaSeg"/>
      <sheetName val="AustraliaChan"/>
      <sheetName val="AustraliaForecast"/>
    </sheetNames>
    <sheetDataSet>
      <sheetData sheetId="0"/>
      <sheetData sheetId="1"/>
      <sheetData sheetId="2" refreshError="1">
        <row r="460">
          <cell r="A460" t="str">
            <v>IDC PC Tracker</v>
          </cell>
          <cell r="M460" t="str">
            <v>( Top )</v>
          </cell>
          <cell r="N460" t="str">
            <v xml:space="preserve"> ( Contents Page )</v>
          </cell>
        </row>
        <row r="461">
          <cell r="A461" t="str">
            <v>Australia</v>
          </cell>
        </row>
        <row r="463">
          <cell r="A463" t="str">
            <v>Table II-21: Total Consumer Desktop and Consumer Notebook Unit Shipments by Vendor - Quarterly Comparison</v>
          </cell>
        </row>
        <row r="464">
          <cell r="A464" t="str">
            <v>Units</v>
          </cell>
        </row>
        <row r="466">
          <cell r="B466" t="str">
            <v>4Q 2004</v>
          </cell>
          <cell r="C466" t="str">
            <v>% Share</v>
          </cell>
          <cell r="D466" t="str">
            <v>1Q 2005</v>
          </cell>
          <cell r="E466" t="str">
            <v>% Share</v>
          </cell>
          <cell r="F466" t="str">
            <v>2Q 2005</v>
          </cell>
          <cell r="G466" t="str">
            <v>% Share</v>
          </cell>
          <cell r="H466" t="str">
            <v>3Q 2005</v>
          </cell>
          <cell r="I466" t="str">
            <v>% Share</v>
          </cell>
          <cell r="J466" t="str">
            <v>4Q 2005</v>
          </cell>
          <cell r="K466" t="str">
            <v>% Share</v>
          </cell>
          <cell r="L466" t="str">
            <v>Sequential Growth</v>
          </cell>
          <cell r="M466" t="str">
            <v xml:space="preserve">Year-on-Year Growth </v>
          </cell>
          <cell r="N466" t="str">
            <v>Change in Market Share (Seq)</v>
          </cell>
          <cell r="O466" t="str">
            <v>Change in Market Share (YoY)</v>
          </cell>
        </row>
        <row r="467">
          <cell r="A467" t="str">
            <v>Hewlett-Packard</v>
          </cell>
          <cell r="B467">
            <v>49966.25</v>
          </cell>
          <cell r="C467">
            <v>0.22893922895709828</v>
          </cell>
          <cell r="D467">
            <v>51575.4</v>
          </cell>
          <cell r="E467">
            <v>0.2411234869472442</v>
          </cell>
          <cell r="F467">
            <v>77223.615000000005</v>
          </cell>
          <cell r="G467">
            <v>0.28193461323829466</v>
          </cell>
          <cell r="H467">
            <v>71752.7</v>
          </cell>
          <cell r="I467">
            <v>0.25848709073982057</v>
          </cell>
          <cell r="J467">
            <v>65686.271499999988</v>
          </cell>
          <cell r="K467">
            <v>0.22115868930253557</v>
          </cell>
          <cell r="L467">
            <v>-8.4546344597485668E-2</v>
          </cell>
          <cell r="M467">
            <v>0.31461279363570394</v>
          </cell>
          <cell r="N467">
            <v>-3.7328401437284997E-2</v>
          </cell>
          <cell r="O467">
            <v>-7.7805396545627126E-3</v>
          </cell>
        </row>
        <row r="468">
          <cell r="A468" t="str">
            <v>Dell</v>
          </cell>
          <cell r="B468">
            <v>23035.96</v>
          </cell>
          <cell r="C468">
            <v>0.10554794327544208</v>
          </cell>
          <cell r="D468">
            <v>29759.08</v>
          </cell>
          <cell r="E468">
            <v>0.13912859886577703</v>
          </cell>
          <cell r="F468">
            <v>40650.102500000008</v>
          </cell>
          <cell r="G468">
            <v>0.14840888925537268</v>
          </cell>
          <cell r="H468">
            <v>41471.89</v>
          </cell>
          <cell r="I468">
            <v>0.14940132139392467</v>
          </cell>
          <cell r="J468">
            <v>47601.689560000006</v>
          </cell>
          <cell r="K468">
            <v>0.16026982550951754</v>
          </cell>
          <cell r="L468">
            <v>0.14780612988701525</v>
          </cell>
          <cell r="M468">
            <v>1.0664078927034084</v>
          </cell>
          <cell r="N468">
            <v>1.086850411559287E-2</v>
          </cell>
          <cell r="O468">
            <v>5.4721882234075467E-2</v>
          </cell>
        </row>
        <row r="469">
          <cell r="A469" t="str">
            <v>Acer</v>
          </cell>
          <cell r="B469">
            <v>23286.87</v>
          </cell>
          <cell r="C469">
            <v>0.10669758212041494</v>
          </cell>
          <cell r="D469">
            <v>23718.240000000002</v>
          </cell>
          <cell r="E469">
            <v>0.11088667723472054</v>
          </cell>
          <cell r="F469">
            <v>44233.11</v>
          </cell>
          <cell r="G469">
            <v>0.161490041099176</v>
          </cell>
          <cell r="H469">
            <v>51411.03</v>
          </cell>
          <cell r="I469">
            <v>0.1852067946800279</v>
          </cell>
          <cell r="J469">
            <v>40328.31</v>
          </cell>
          <cell r="K469">
            <v>0.13578113017704679</v>
          </cell>
          <cell r="L469">
            <v>-0.21557086096115952</v>
          </cell>
          <cell r="M469">
            <v>0.73180466073800376</v>
          </cell>
          <cell r="N469">
            <v>-4.9425664502981109E-2</v>
          </cell>
          <cell r="O469">
            <v>2.9083548056631853E-2</v>
          </cell>
        </row>
        <row r="470">
          <cell r="A470" t="str">
            <v>Toshiba</v>
          </cell>
          <cell r="B470">
            <v>26407.56</v>
          </cell>
          <cell r="C470">
            <v>0.12099620093639828</v>
          </cell>
          <cell r="D470">
            <v>15955.89</v>
          </cell>
          <cell r="E470">
            <v>7.45964129051188E-2</v>
          </cell>
          <cell r="F470">
            <v>24593.88</v>
          </cell>
          <cell r="G470">
            <v>8.9789451657100366E-2</v>
          </cell>
          <cell r="H470">
            <v>25926.05</v>
          </cell>
          <cell r="I470">
            <v>9.3397868496587946E-2</v>
          </cell>
          <cell r="J470">
            <v>36050.317646666685</v>
          </cell>
          <cell r="K470">
            <v>0.12137758495969549</v>
          </cell>
          <cell r="L470">
            <v>0.39050559752321257</v>
          </cell>
          <cell r="M470">
            <v>0.36515140538037905</v>
          </cell>
          <cell r="N470">
            <v>2.797971646310754E-2</v>
          </cell>
          <cell r="O470">
            <v>3.8138402329720988E-4</v>
          </cell>
        </row>
        <row r="471">
          <cell r="A471" t="str">
            <v>Mercury</v>
          </cell>
          <cell r="B471">
            <v>0</v>
          </cell>
          <cell r="C471">
            <v>0</v>
          </cell>
          <cell r="D471">
            <v>0</v>
          </cell>
          <cell r="E471">
            <v>0</v>
          </cell>
          <cell r="F471">
            <v>0</v>
          </cell>
          <cell r="G471">
            <v>0</v>
          </cell>
          <cell r="H471">
            <v>0</v>
          </cell>
          <cell r="I471">
            <v>0</v>
          </cell>
          <cell r="J471">
            <v>13890</v>
          </cell>
          <cell r="K471">
            <v>4.6766152565261974E-2</v>
          </cell>
          <cell r="L471" t="str">
            <v>N/A</v>
          </cell>
          <cell r="M471" t="str">
            <v>N/A</v>
          </cell>
          <cell r="N471">
            <v>4.6766152565261974E-2</v>
          </cell>
          <cell r="O471">
            <v>4.6766152565261974E-2</v>
          </cell>
        </row>
        <row r="472">
          <cell r="A472" t="str">
            <v>ASUS</v>
          </cell>
          <cell r="B472">
            <v>3064.4</v>
          </cell>
          <cell r="C472">
            <v>1.4040704940157247E-2</v>
          </cell>
          <cell r="D472">
            <v>4497.95</v>
          </cell>
          <cell r="E472">
            <v>2.1028656842493842E-2</v>
          </cell>
          <cell r="F472">
            <v>6622.54</v>
          </cell>
          <cell r="G472">
            <v>2.417813843026043E-2</v>
          </cell>
          <cell r="H472">
            <v>6284.4</v>
          </cell>
          <cell r="I472">
            <v>2.2639374867361485E-2</v>
          </cell>
          <cell r="J472">
            <v>10281.469999999999</v>
          </cell>
          <cell r="K472">
            <v>3.4616615883021166E-2</v>
          </cell>
          <cell r="L472">
            <v>0.63603048819298569</v>
          </cell>
          <cell r="M472">
            <v>2.3551331418874817</v>
          </cell>
          <cell r="N472">
            <v>1.1977241015659681E-2</v>
          </cell>
          <cell r="O472">
            <v>2.0575910942863922E-2</v>
          </cell>
        </row>
        <row r="473">
          <cell r="A473" t="str">
            <v>Apple</v>
          </cell>
          <cell r="B473">
            <v>7421.98</v>
          </cell>
          <cell r="C473">
            <v>3.4006602027068358E-2</v>
          </cell>
          <cell r="D473">
            <v>6589.93</v>
          </cell>
          <cell r="E473">
            <v>3.080900778933858E-2</v>
          </cell>
          <cell r="F473">
            <v>8853.98</v>
          </cell>
          <cell r="G473">
            <v>3.2324871438867447E-2</v>
          </cell>
          <cell r="H473">
            <v>6047.11</v>
          </cell>
          <cell r="I473">
            <v>2.1784544292879241E-2</v>
          </cell>
          <cell r="J473">
            <v>8547.07</v>
          </cell>
          <cell r="K473">
            <v>2.8777075565584856E-2</v>
          </cell>
          <cell r="L473">
            <v>0.41341401099037389</v>
          </cell>
          <cell r="M473">
            <v>0.15158892909978205</v>
          </cell>
          <cell r="N473">
            <v>6.9925312727056148E-3</v>
          </cell>
          <cell r="O473">
            <v>-5.2295264614835024E-3</v>
          </cell>
        </row>
        <row r="474">
          <cell r="A474" t="str">
            <v>NEC</v>
          </cell>
          <cell r="B474">
            <v>12860.52</v>
          </cell>
          <cell r="C474">
            <v>5.8925325250290782E-2</v>
          </cell>
          <cell r="D474">
            <v>10069.6</v>
          </cell>
          <cell r="E474">
            <v>4.7077037970892521E-2</v>
          </cell>
          <cell r="F474">
            <v>9760.0499999999993</v>
          </cell>
          <cell r="G474">
            <v>3.5632829697708632E-2</v>
          </cell>
          <cell r="H474">
            <v>8729.1</v>
          </cell>
          <cell r="I474">
            <v>3.1446338099848065E-2</v>
          </cell>
          <cell r="J474">
            <v>8341.4660000000003</v>
          </cell>
          <cell r="K474">
            <v>2.8084828767022719E-2</v>
          </cell>
          <cell r="L474">
            <v>-4.4407098097169251E-2</v>
          </cell>
          <cell r="M474">
            <v>-0.35138967942198296</v>
          </cell>
          <cell r="N474">
            <v>-3.3615093328253458E-3</v>
          </cell>
          <cell r="O474">
            <v>-3.0840496483268063E-2</v>
          </cell>
        </row>
        <row r="475">
          <cell r="A475" t="str">
            <v>LG Electronics</v>
          </cell>
          <cell r="B475">
            <v>4701.84</v>
          </cell>
          <cell r="C475">
            <v>2.1543254182165822E-2</v>
          </cell>
          <cell r="D475">
            <v>5909.38</v>
          </cell>
          <cell r="E475">
            <v>2.762732448602058E-2</v>
          </cell>
          <cell r="F475">
            <v>6082.4040000000005</v>
          </cell>
          <cell r="G475">
            <v>2.2206163481197513E-2</v>
          </cell>
          <cell r="H475">
            <v>5398.4</v>
          </cell>
          <cell r="I475">
            <v>1.944758469924961E-2</v>
          </cell>
          <cell r="J475">
            <v>6056.41</v>
          </cell>
          <cell r="K475">
            <v>2.0391288269098508E-2</v>
          </cell>
          <cell r="L475">
            <v>0.12188981920569053</v>
          </cell>
          <cell r="M475">
            <v>0.2880935974001666</v>
          </cell>
          <cell r="N475">
            <v>9.4370356984889783E-4</v>
          </cell>
          <cell r="O475">
            <v>-1.1519659130673141E-3</v>
          </cell>
        </row>
        <row r="476">
          <cell r="A476" t="str">
            <v>Optima</v>
          </cell>
          <cell r="B476">
            <v>4676.3599999999997</v>
          </cell>
          <cell r="C476">
            <v>2.1426507947380803E-2</v>
          </cell>
          <cell r="D476">
            <v>5587.24</v>
          </cell>
          <cell r="E476">
            <v>2.6121266945309595E-2</v>
          </cell>
          <cell r="F476">
            <v>4766.24</v>
          </cell>
          <cell r="G476">
            <v>1.7400998787752808E-2</v>
          </cell>
          <cell r="H476">
            <v>5530.16</v>
          </cell>
          <cell r="I476">
            <v>1.9922246406417127E-2</v>
          </cell>
          <cell r="J476">
            <v>3875.57</v>
          </cell>
          <cell r="K476">
            <v>1.3048631958052725E-2</v>
          </cell>
          <cell r="L476">
            <v>-0.29919387504159012</v>
          </cell>
          <cell r="M476">
            <v>-0.17124216270774695</v>
          </cell>
          <cell r="N476">
            <v>-6.8736144483644013E-3</v>
          </cell>
          <cell r="O476">
            <v>-8.3778759893280777E-3</v>
          </cell>
        </row>
        <row r="477">
          <cell r="A477" t="str">
            <v>Others</v>
          </cell>
          <cell r="B477">
            <v>62829.41</v>
          </cell>
          <cell r="C477">
            <v>0.28787665036358356</v>
          </cell>
          <cell r="D477">
            <v>60233.5</v>
          </cell>
          <cell r="E477">
            <v>0.28160153001308424</v>
          </cell>
          <cell r="F477">
            <v>51120.194932499289</v>
          </cell>
          <cell r="G477">
            <v>0.1866340029142694</v>
          </cell>
          <cell r="H477">
            <v>55036.33</v>
          </cell>
          <cell r="I477">
            <v>0.19826683632388348</v>
          </cell>
          <cell r="J477">
            <v>56351.105117145198</v>
          </cell>
          <cell r="K477">
            <v>0.1897281770431625</v>
          </cell>
          <cell r="L477">
            <v>2.3889222212767125E-2</v>
          </cell>
          <cell r="M477">
            <v>-0.10310943366895908</v>
          </cell>
          <cell r="N477">
            <v>-8.5386592807209782E-3</v>
          </cell>
          <cell r="O477">
            <v>-9.8148473320421065E-2</v>
          </cell>
        </row>
        <row r="478">
          <cell r="A478" t="str">
            <v>Total</v>
          </cell>
          <cell r="B478">
            <v>218251.15</v>
          </cell>
          <cell r="C478">
            <v>1</v>
          </cell>
          <cell r="D478">
            <v>213896.21</v>
          </cell>
          <cell r="E478">
            <v>1</v>
          </cell>
          <cell r="F478">
            <v>273906.11643249932</v>
          </cell>
          <cell r="G478">
            <v>1</v>
          </cell>
          <cell r="H478">
            <v>277587.17</v>
          </cell>
          <cell r="I478">
            <v>1</v>
          </cell>
          <cell r="J478">
            <v>297009.67982381192</v>
          </cell>
          <cell r="K478">
            <v>1</v>
          </cell>
          <cell r="L478">
            <v>6.9969047286342345E-2</v>
          </cell>
          <cell r="M478">
            <v>0.36086192363161396</v>
          </cell>
          <cell r="N478">
            <v>0</v>
          </cell>
          <cell r="O478">
            <v>0</v>
          </cell>
        </row>
        <row r="482">
          <cell r="A482" t="str">
            <v>Table II-22: Total Consumer Desktop and Consumer Notebook Value of Shipments by Vendor - Quarterly Comparison</v>
          </cell>
        </row>
        <row r="483">
          <cell r="A483" t="str">
            <v>End-user Revenue (US$M)</v>
          </cell>
        </row>
        <row r="485">
          <cell r="B485" t="str">
            <v>4Q 2004</v>
          </cell>
          <cell r="C485" t="str">
            <v>% Share</v>
          </cell>
          <cell r="D485" t="str">
            <v>1Q 2005</v>
          </cell>
          <cell r="E485" t="str">
            <v>% Share</v>
          </cell>
          <cell r="F485" t="str">
            <v>2Q 2005</v>
          </cell>
          <cell r="G485" t="str">
            <v>% Share</v>
          </cell>
          <cell r="H485" t="str">
            <v>3Q 2005</v>
          </cell>
          <cell r="I485" t="str">
            <v>% Share</v>
          </cell>
          <cell r="J485" t="str">
            <v>4Q 2005</v>
          </cell>
          <cell r="K485" t="str">
            <v>% Share</v>
          </cell>
          <cell r="L485" t="str">
            <v>Sequential Growth</v>
          </cell>
          <cell r="M485" t="str">
            <v xml:space="preserve">Year-on-Year Growth </v>
          </cell>
          <cell r="N485" t="str">
            <v>Change in Market Share (Seq)</v>
          </cell>
          <cell r="O485" t="str">
            <v>Change in Market Share (YoY)</v>
          </cell>
        </row>
        <row r="486">
          <cell r="A486" t="str">
            <v>Hewlett-Packard</v>
          </cell>
          <cell r="B486">
            <v>80.4345120847522</v>
          </cell>
          <cell r="C486">
            <v>0.23248107114775526</v>
          </cell>
          <cell r="D486">
            <v>83.701634475586999</v>
          </cell>
          <cell r="E486">
            <v>0.25180502582833664</v>
          </cell>
          <cell r="F486">
            <v>108.81404062962964</v>
          </cell>
          <cell r="G486">
            <v>0.27872103482488991</v>
          </cell>
          <cell r="H486">
            <v>80.635588364603109</v>
          </cell>
          <cell r="I486">
            <v>0.22328251617162356</v>
          </cell>
          <cell r="J486">
            <v>84.129280091361835</v>
          </cell>
          <cell r="K486">
            <v>0.21615937093541804</v>
          </cell>
          <cell r="L486">
            <v>4.332692050266429E-2</v>
          </cell>
          <cell r="M486">
            <v>4.5935108087888032E-2</v>
          </cell>
          <cell r="N486">
            <v>-7.1231452362055248E-3</v>
          </cell>
          <cell r="O486">
            <v>-1.6321700212337226E-2</v>
          </cell>
        </row>
        <row r="487">
          <cell r="A487" t="str">
            <v>Toshiba</v>
          </cell>
          <cell r="B487">
            <v>60.41414513810065</v>
          </cell>
          <cell r="C487">
            <v>0.17461590566226731</v>
          </cell>
          <cell r="D487">
            <v>37.937848445031875</v>
          </cell>
          <cell r="E487">
            <v>0.11413087650467627</v>
          </cell>
          <cell r="F487">
            <v>51.454192061113673</v>
          </cell>
          <cell r="G487">
            <v>0.13179701419383869</v>
          </cell>
          <cell r="H487">
            <v>51.438220615267767</v>
          </cell>
          <cell r="I487">
            <v>0.14243407358096227</v>
          </cell>
          <cell r="J487">
            <v>72.983465607625675</v>
          </cell>
          <cell r="K487">
            <v>0.18752163333976901</v>
          </cell>
          <cell r="L487">
            <v>0.41885673210793195</v>
          </cell>
          <cell r="M487">
            <v>0.20805260822267413</v>
          </cell>
          <cell r="N487">
            <v>4.5087559758806739E-2</v>
          </cell>
          <cell r="O487">
            <v>1.2905727677501699E-2</v>
          </cell>
        </row>
        <row r="488">
          <cell r="A488" t="str">
            <v>Dell</v>
          </cell>
          <cell r="B488">
            <v>30.280108500945897</v>
          </cell>
          <cell r="C488">
            <v>8.7519049675501476E-2</v>
          </cell>
          <cell r="D488">
            <v>40.213027989877162</v>
          </cell>
          <cell r="E488">
            <v>0.12097544588068967</v>
          </cell>
          <cell r="F488">
            <v>51.545261845666211</v>
          </cell>
          <cell r="G488">
            <v>0.13203028431637884</v>
          </cell>
          <cell r="H488">
            <v>51.402419625510056</v>
          </cell>
          <cell r="I488">
            <v>0.14233493949839826</v>
          </cell>
          <cell r="J488">
            <v>56.737812194585203</v>
          </cell>
          <cell r="K488">
            <v>0.1457805151656433</v>
          </cell>
          <cell r="L488">
            <v>0.10379652568781594</v>
          </cell>
          <cell r="M488">
            <v>0.87376515486438278</v>
          </cell>
          <cell r="N488">
            <v>3.4455756672450433E-3</v>
          </cell>
          <cell r="O488">
            <v>5.8261465490141828E-2</v>
          </cell>
        </row>
        <row r="489">
          <cell r="A489" t="str">
            <v>Acer</v>
          </cell>
          <cell r="B489">
            <v>29.319309663261446</v>
          </cell>
          <cell r="C489">
            <v>8.4742038450431309E-2</v>
          </cell>
          <cell r="D489">
            <v>32.194510336510653</v>
          </cell>
          <cell r="E489">
            <v>9.6852822022014215E-2</v>
          </cell>
          <cell r="F489">
            <v>46.774954296488396</v>
          </cell>
          <cell r="G489">
            <v>0.11981141027359483</v>
          </cell>
          <cell r="H489">
            <v>48.81144396366512</v>
          </cell>
          <cell r="I489">
            <v>0.13516044524779103</v>
          </cell>
          <cell r="J489">
            <v>40.443352672963925</v>
          </cell>
          <cell r="K489">
            <v>0.10391399596921984</v>
          </cell>
          <cell r="L489">
            <v>-0.17143707727495916</v>
          </cell>
          <cell r="M489">
            <v>0.37941012723234269</v>
          </cell>
          <cell r="N489">
            <v>-3.1246449278571189E-2</v>
          </cell>
          <cell r="O489">
            <v>1.9171957518788529E-2</v>
          </cell>
        </row>
        <row r="490">
          <cell r="A490" t="str">
            <v>ASUS</v>
          </cell>
          <cell r="B490">
            <v>6.0888471888006057</v>
          </cell>
          <cell r="C490">
            <v>1.7598685934911071E-2</v>
          </cell>
          <cell r="D490">
            <v>7.9839982669880261</v>
          </cell>
          <cell r="E490">
            <v>2.4018776962099652E-2</v>
          </cell>
          <cell r="F490">
            <v>13.299755786076537</v>
          </cell>
          <cell r="G490">
            <v>3.4066575178756747E-2</v>
          </cell>
          <cell r="H490">
            <v>12.452402264833271</v>
          </cell>
          <cell r="I490">
            <v>3.4481099058907845E-2</v>
          </cell>
          <cell r="J490">
            <v>14.247667007809595</v>
          </cell>
          <cell r="K490">
            <v>3.6607548933746958E-2</v>
          </cell>
          <cell r="L490">
            <v>0.14417015326001126</v>
          </cell>
          <cell r="M490">
            <v>1.3399613368546586</v>
          </cell>
          <cell r="N490">
            <v>2.1264498748391134E-3</v>
          </cell>
          <cell r="O490">
            <v>1.9008862998835887E-2</v>
          </cell>
        </row>
        <row r="491">
          <cell r="A491" t="str">
            <v>Apple</v>
          </cell>
          <cell r="B491">
            <v>14.323698183881952</v>
          </cell>
          <cell r="C491">
            <v>4.13999987104701E-2</v>
          </cell>
          <cell r="D491">
            <v>9.8791129295599447</v>
          </cell>
          <cell r="E491">
            <v>2.97199726382219E-2</v>
          </cell>
          <cell r="F491">
            <v>13.227931220224374</v>
          </cell>
          <cell r="G491">
            <v>3.3882600599701253E-2</v>
          </cell>
          <cell r="H491">
            <v>9.9550049905051257</v>
          </cell>
          <cell r="I491">
            <v>2.7565726348154174E-2</v>
          </cell>
          <cell r="J491">
            <v>13.377841747861661</v>
          </cell>
          <cell r="K491">
            <v>3.4372644738561914E-2</v>
          </cell>
          <cell r="L491">
            <v>0.34383074248794099</v>
          </cell>
          <cell r="M491">
            <v>-6.6034373517073752E-2</v>
          </cell>
          <cell r="N491">
            <v>6.8069183904077395E-3</v>
          </cell>
          <cell r="O491">
            <v>-7.0273539719081859E-3</v>
          </cell>
        </row>
        <row r="492">
          <cell r="A492" t="str">
            <v>NEC</v>
          </cell>
          <cell r="B492">
            <v>18.43018221717745</v>
          </cell>
          <cell r="C492">
            <v>5.3269030820788182E-2</v>
          </cell>
          <cell r="D492">
            <v>14.225348483906078</v>
          </cell>
          <cell r="E492">
            <v>4.2795033392708896E-2</v>
          </cell>
          <cell r="F492">
            <v>13.620593136237899</v>
          </cell>
          <cell r="G492">
            <v>3.4888381976206931E-2</v>
          </cell>
          <cell r="H492">
            <v>11.415454272692747</v>
          </cell>
          <cell r="I492">
            <v>3.1609756993697766E-2</v>
          </cell>
          <cell r="J492">
            <v>10.518389721085903</v>
          </cell>
          <cell r="K492">
            <v>2.702565031929886E-2</v>
          </cell>
          <cell r="L492">
            <v>-7.8583342386359445E-2</v>
          </cell>
          <cell r="M492">
            <v>-0.42928455089920559</v>
          </cell>
          <cell r="N492">
            <v>-4.5841066743989058E-3</v>
          </cell>
          <cell r="O492">
            <v>-2.6243380501489322E-2</v>
          </cell>
        </row>
        <row r="493">
          <cell r="A493" t="str">
            <v>LG Electronics</v>
          </cell>
          <cell r="B493">
            <v>9.9096214665153255</v>
          </cell>
          <cell r="C493">
            <v>2.8641926873091562E-2</v>
          </cell>
          <cell r="D493">
            <v>11.790667256880734</v>
          </cell>
          <cell r="E493">
            <v>3.5470624818182264E-2</v>
          </cell>
          <cell r="F493">
            <v>11.91499496234824</v>
          </cell>
          <cell r="G493">
            <v>3.0519588341936518E-2</v>
          </cell>
          <cell r="H493">
            <v>11.145834789213826</v>
          </cell>
          <cell r="I493">
            <v>3.0863172044036834E-2</v>
          </cell>
          <cell r="J493">
            <v>10.221990139457047</v>
          </cell>
          <cell r="K493">
            <v>2.6264089694498109E-2</v>
          </cell>
          <cell r="L493">
            <v>-8.2886985786906897E-2</v>
          </cell>
          <cell r="M493">
            <v>3.1521756304942361E-2</v>
          </cell>
          <cell r="N493">
            <v>-4.5990823495387252E-3</v>
          </cell>
          <cell r="O493">
            <v>-2.3778371785934532E-3</v>
          </cell>
        </row>
        <row r="494">
          <cell r="A494" t="str">
            <v>Mercury</v>
          </cell>
          <cell r="B494">
            <v>0</v>
          </cell>
          <cell r="C494">
            <v>0</v>
          </cell>
          <cell r="D494">
            <v>0</v>
          </cell>
          <cell r="E494">
            <v>0</v>
          </cell>
          <cell r="F494">
            <v>0</v>
          </cell>
          <cell r="G494">
            <v>0</v>
          </cell>
          <cell r="H494">
            <v>0</v>
          </cell>
          <cell r="I494">
            <v>0</v>
          </cell>
          <cell r="J494">
            <v>6.1882558571959834</v>
          </cell>
          <cell r="K494">
            <v>1.5899927965938296E-2</v>
          </cell>
          <cell r="L494" t="str">
            <v>N/A</v>
          </cell>
          <cell r="M494" t="str">
            <v>N/A</v>
          </cell>
          <cell r="N494">
            <v>1.5899927965938296E-2</v>
          </cell>
          <cell r="O494">
            <v>1.5899927965938296E-2</v>
          </cell>
        </row>
        <row r="495">
          <cell r="A495" t="str">
            <v>Samsung</v>
          </cell>
          <cell r="B495">
            <v>0</v>
          </cell>
          <cell r="C495">
            <v>0</v>
          </cell>
          <cell r="D495">
            <v>1.2804259990670193</v>
          </cell>
          <cell r="E495">
            <v>3.8519881216941246E-3</v>
          </cell>
          <cell r="F495">
            <v>2.5628240971261724</v>
          </cell>
          <cell r="G495">
            <v>6.5645295431724484E-3</v>
          </cell>
          <cell r="H495">
            <v>3.3692404101785032</v>
          </cell>
          <cell r="I495">
            <v>9.3295341626353865E-3</v>
          </cell>
          <cell r="J495">
            <v>5.6288626723689106</v>
          </cell>
          <cell r="K495">
            <v>1.4462639083798015E-2</v>
          </cell>
          <cell r="L495">
            <v>0.67066222266718323</v>
          </cell>
          <cell r="M495" t="str">
            <v>N/A</v>
          </cell>
          <cell r="N495">
            <v>5.1331049211626283E-3</v>
          </cell>
          <cell r="O495">
            <v>1.4462639083798015E-2</v>
          </cell>
        </row>
        <row r="496">
          <cell r="A496" t="str">
            <v>Others</v>
          </cell>
          <cell r="B496">
            <v>96.782634253121273</v>
          </cell>
          <cell r="C496">
            <v>0.27973229272478378</v>
          </cell>
          <cell r="D496">
            <v>93.19995424167945</v>
          </cell>
          <cell r="E496">
            <v>0.28037943383137626</v>
          </cell>
          <cell r="F496">
            <v>77.190290616730124</v>
          </cell>
          <cell r="G496">
            <v>0.19771858075152368</v>
          </cell>
          <cell r="H496">
            <v>80.511436931652895</v>
          </cell>
          <cell r="I496">
            <v>0.22293873689379287</v>
          </cell>
          <cell r="J496">
            <v>74.723327122302805</v>
          </cell>
          <cell r="K496">
            <v>0.1919919838541076</v>
          </cell>
          <cell r="L496">
            <v>-7.1891771280441663E-2</v>
          </cell>
          <cell r="M496">
            <v>-0.2279262938134694</v>
          </cell>
          <cell r="N496">
            <v>-3.0946753039685276E-2</v>
          </cell>
          <cell r="O496">
            <v>-8.7740308870676187E-2</v>
          </cell>
        </row>
        <row r="497">
          <cell r="A497" t="str">
            <v>Total</v>
          </cell>
          <cell r="B497">
            <v>345.98305869655678</v>
          </cell>
          <cell r="C497">
            <v>1</v>
          </cell>
          <cell r="D497">
            <v>332.40652842508797</v>
          </cell>
          <cell r="E497">
            <v>1</v>
          </cell>
          <cell r="F497">
            <v>390.40483865164134</v>
          </cell>
          <cell r="G497">
            <v>1</v>
          </cell>
          <cell r="H497">
            <v>361.13704622812241</v>
          </cell>
          <cell r="I497">
            <v>1</v>
          </cell>
          <cell r="J497">
            <v>389.20024483461856</v>
          </cell>
          <cell r="K497">
            <v>1</v>
          </cell>
          <cell r="L497">
            <v>7.7707892058155759E-2</v>
          </cell>
          <cell r="M497">
            <v>0.12491127831772042</v>
          </cell>
          <cell r="N497">
            <v>0</v>
          </cell>
          <cell r="O497">
            <v>0</v>
          </cell>
        </row>
        <row r="498">
          <cell r="A498" t="str">
            <v>*Historical data for Lenovo includes IBM PCD - for your internal analysis only</v>
          </cell>
        </row>
      </sheetData>
      <sheetData sheetId="3"/>
      <sheetData sheetId="4"/>
      <sheetData sheetId="5"/>
      <sheetData sheetId="6"/>
      <sheetData sheetId="7"/>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GCDFF"/>
      <sheetName val="GCDBase"/>
      <sheetName val="GCDProc"/>
      <sheetName val="GCDBand"/>
      <sheetName val="GCDSeg"/>
      <sheetName val="GCDChan"/>
      <sheetName val="GCHForecast"/>
    </sheetNames>
    <sheetDataSet>
      <sheetData sheetId="0"/>
      <sheetData sheetId="1"/>
      <sheetData sheetId="2" refreshError="1">
        <row r="460">
          <cell r="A460" t="str">
            <v>IDC PC Tracker</v>
          </cell>
          <cell r="M460" t="str">
            <v>( Top )</v>
          </cell>
          <cell r="N460" t="str">
            <v xml:space="preserve"> ( Contents Page )</v>
          </cell>
        </row>
        <row r="461">
          <cell r="A461" t="str">
            <v>Greater China</v>
          </cell>
        </row>
        <row r="463">
          <cell r="A463" t="str">
            <v>Table II-21: Total Consumer Desktop and Consumer Notebook Unit Shipments by Vendor - Quarterly Comparison</v>
          </cell>
        </row>
        <row r="464">
          <cell r="A464" t="str">
            <v>Units</v>
          </cell>
        </row>
        <row r="466">
          <cell r="B466" t="str">
            <v>4Q 2004</v>
          </cell>
          <cell r="C466" t="str">
            <v>% Share</v>
          </cell>
          <cell r="D466" t="str">
            <v>1Q 2005</v>
          </cell>
          <cell r="E466" t="str">
            <v>% Share</v>
          </cell>
          <cell r="F466" t="str">
            <v>2Q 2005</v>
          </cell>
          <cell r="G466" t="str">
            <v>% Share</v>
          </cell>
          <cell r="H466" t="str">
            <v>3Q 2005</v>
          </cell>
          <cell r="I466" t="str">
            <v>% Share</v>
          </cell>
          <cell r="J466" t="str">
            <v>4Q 2005</v>
          </cell>
          <cell r="K466" t="str">
            <v>% Share</v>
          </cell>
          <cell r="L466" t="str">
            <v>Sequential Growth</v>
          </cell>
          <cell r="M466" t="str">
            <v xml:space="preserve">Year-on-Year Growth </v>
          </cell>
          <cell r="N466" t="str">
            <v>Change in Market Share (Seq)</v>
          </cell>
          <cell r="O466" t="str">
            <v>Change in Market Share (YoY)</v>
          </cell>
        </row>
        <row r="467">
          <cell r="A467" t="str">
            <v>Lenovo</v>
          </cell>
          <cell r="B467">
            <v>453646.60484514927</v>
          </cell>
          <cell r="C467">
            <v>0.24523910070428553</v>
          </cell>
          <cell r="D467">
            <v>425312.20051808417</v>
          </cell>
          <cell r="E467">
            <v>0.2425595711791968</v>
          </cell>
          <cell r="F467">
            <v>578866.31243890035</v>
          </cell>
          <cell r="G467">
            <v>0.29860658016489328</v>
          </cell>
          <cell r="H467">
            <v>636160.36351177178</v>
          </cell>
          <cell r="I467">
            <v>0.27744559934734309</v>
          </cell>
          <cell r="J467">
            <v>559433.53838640603</v>
          </cell>
          <cell r="K467">
            <v>0.25430726045175189</v>
          </cell>
          <cell r="L467">
            <v>-0.12060925126144861</v>
          </cell>
          <cell r="M467">
            <v>0.2331923845817534</v>
          </cell>
          <cell r="N467">
            <v>-2.3138338895591193E-2</v>
          </cell>
          <cell r="O467">
            <v>9.0681597474663589E-3</v>
          </cell>
        </row>
        <row r="468">
          <cell r="A468" t="str">
            <v>Founder</v>
          </cell>
          <cell r="B468">
            <v>146952.52692093141</v>
          </cell>
          <cell r="C468">
            <v>7.944180594190306E-2</v>
          </cell>
          <cell r="D468">
            <v>134108.86478710186</v>
          </cell>
          <cell r="E468">
            <v>7.6483554185521593E-2</v>
          </cell>
          <cell r="F468">
            <v>182596.77319587627</v>
          </cell>
          <cell r="G468">
            <v>9.4192038509617645E-2</v>
          </cell>
          <cell r="H468">
            <v>193700.09784354543</v>
          </cell>
          <cell r="I468">
            <v>8.4477504136183115E-2</v>
          </cell>
          <cell r="J468">
            <v>220238.04734995498</v>
          </cell>
          <cell r="K468">
            <v>0.10011579682969403</v>
          </cell>
          <cell r="L468">
            <v>0.13700534900010575</v>
          </cell>
          <cell r="M468">
            <v>0.49870200917644136</v>
          </cell>
          <cell r="N468">
            <v>1.5638292693510913E-2</v>
          </cell>
          <cell r="O468">
            <v>2.0673990887790969E-2</v>
          </cell>
        </row>
        <row r="469">
          <cell r="A469" t="str">
            <v>Hewlett-Packard</v>
          </cell>
          <cell r="B469">
            <v>113161.50060388054</v>
          </cell>
          <cell r="C469">
            <v>6.1174545000542993E-2</v>
          </cell>
          <cell r="D469">
            <v>133480.69514449019</v>
          </cell>
          <cell r="E469">
            <v>7.6125303096194571E-2</v>
          </cell>
          <cell r="F469">
            <v>151285.83087696397</v>
          </cell>
          <cell r="G469">
            <v>7.8040375842985107E-2</v>
          </cell>
          <cell r="H469">
            <v>193770.25415231794</v>
          </cell>
          <cell r="I469">
            <v>8.4508101074080882E-2</v>
          </cell>
          <cell r="J469">
            <v>157719.09069315408</v>
          </cell>
          <cell r="K469">
            <v>7.169593369536896E-2</v>
          </cell>
          <cell r="L469">
            <v>-0.1860510717544136</v>
          </cell>
          <cell r="M469">
            <v>0.39375220239652386</v>
          </cell>
          <cell r="N469">
            <v>-1.2812167378711922E-2</v>
          </cell>
          <cell r="O469">
            <v>1.0521388694825967E-2</v>
          </cell>
        </row>
        <row r="470">
          <cell r="A470" t="str">
            <v>Acer</v>
          </cell>
          <cell r="B470">
            <v>75424.352148614955</v>
          </cell>
          <cell r="C470">
            <v>4.0774030036979041E-2</v>
          </cell>
          <cell r="D470">
            <v>66069.650191527267</v>
          </cell>
          <cell r="E470">
            <v>3.7680146487438886E-2</v>
          </cell>
          <cell r="F470">
            <v>82769.39130722142</v>
          </cell>
          <cell r="G470">
            <v>4.269636071314474E-2</v>
          </cell>
          <cell r="H470">
            <v>124801.03733860758</v>
          </cell>
          <cell r="I470">
            <v>5.44288839569292E-2</v>
          </cell>
          <cell r="J470">
            <v>151303.29811524646</v>
          </cell>
          <cell r="K470">
            <v>6.8779443134541304E-2</v>
          </cell>
          <cell r="L470">
            <v>0.21235609368160535</v>
          </cell>
          <cell r="M470">
            <v>1.0060271491244741</v>
          </cell>
          <cell r="N470">
            <v>1.4350559177612104E-2</v>
          </cell>
          <cell r="O470">
            <v>2.8005413097562264E-2</v>
          </cell>
        </row>
        <row r="471">
          <cell r="A471" t="str">
            <v>Tongfang</v>
          </cell>
          <cell r="B471">
            <v>119691.20425531914</v>
          </cell>
          <cell r="C471">
            <v>6.470447035265911E-2</v>
          </cell>
          <cell r="D471">
            <v>129256.3242147923</v>
          </cell>
          <cell r="E471">
            <v>7.3716104394720178E-2</v>
          </cell>
          <cell r="F471">
            <v>100980.55927915152</v>
          </cell>
          <cell r="G471">
            <v>5.2090541151793887E-2</v>
          </cell>
          <cell r="H471">
            <v>137647.77358257116</v>
          </cell>
          <cell r="I471">
            <v>6.0031670048769317E-2</v>
          </cell>
          <cell r="J471">
            <v>100164.79854714764</v>
          </cell>
          <cell r="K471">
            <v>4.5532907422208467E-2</v>
          </cell>
          <cell r="L471">
            <v>-0.27231079776919531</v>
          </cell>
          <cell r="M471">
            <v>-0.1631398550098867</v>
          </cell>
          <cell r="N471">
            <v>-1.449876262656085E-2</v>
          </cell>
          <cell r="O471">
            <v>-1.9171562930450643E-2</v>
          </cell>
        </row>
        <row r="472">
          <cell r="A472" t="str">
            <v>ASUS</v>
          </cell>
          <cell r="B472">
            <v>36111.703233830842</v>
          </cell>
          <cell r="C472">
            <v>1.952180735263671E-2</v>
          </cell>
          <cell r="D472">
            <v>30168.873243025831</v>
          </cell>
          <cell r="E472">
            <v>1.720559379174626E-2</v>
          </cell>
          <cell r="F472">
            <v>39060.166913508103</v>
          </cell>
          <cell r="G472">
            <v>2.0149078659580263E-2</v>
          </cell>
          <cell r="H472">
            <v>76322.370437274687</v>
          </cell>
          <cell r="I472">
            <v>3.3286113099983757E-2</v>
          </cell>
          <cell r="J472">
            <v>77016.402176439718</v>
          </cell>
          <cell r="K472">
            <v>3.5010110948715784E-2</v>
          </cell>
          <cell r="L472">
            <v>9.0934248397778195E-3</v>
          </cell>
          <cell r="M472">
            <v>1.1327269355793712</v>
          </cell>
          <cell r="N472">
            <v>1.723997848732027E-3</v>
          </cell>
          <cell r="O472">
            <v>1.5488303596079073E-2</v>
          </cell>
        </row>
        <row r="473">
          <cell r="A473" t="str">
            <v>Hasee</v>
          </cell>
          <cell r="B473">
            <v>0</v>
          </cell>
          <cell r="C473">
            <v>0</v>
          </cell>
          <cell r="D473">
            <v>0</v>
          </cell>
          <cell r="E473">
            <v>0</v>
          </cell>
          <cell r="F473">
            <v>66420.132930641164</v>
          </cell>
          <cell r="G473">
            <v>3.4262641170036655E-2</v>
          </cell>
          <cell r="H473">
            <v>71077.351974756297</v>
          </cell>
          <cell r="I473">
            <v>3.0998628097164388E-2</v>
          </cell>
          <cell r="J473">
            <v>72044.758053057973</v>
          </cell>
          <cell r="K473">
            <v>3.2750101295728223E-2</v>
          </cell>
          <cell r="L473">
            <v>1.3610609447651578E-2</v>
          </cell>
          <cell r="M473" t="str">
            <v>N/A</v>
          </cell>
          <cell r="N473">
            <v>1.7514731985638354E-3</v>
          </cell>
          <cell r="O473">
            <v>3.2750101295728223E-2</v>
          </cell>
        </row>
        <row r="474">
          <cell r="A474" t="str">
            <v>Haier</v>
          </cell>
          <cell r="B474">
            <v>7202</v>
          </cell>
          <cell r="C474">
            <v>3.8933654179449991E-3</v>
          </cell>
          <cell r="D474">
            <v>7004</v>
          </cell>
          <cell r="E474">
            <v>3.9944474540575944E-3</v>
          </cell>
          <cell r="F474">
            <v>14807.082851355637</v>
          </cell>
          <cell r="G474">
            <v>7.6381925799633302E-3</v>
          </cell>
          <cell r="H474">
            <v>20423.63868728383</v>
          </cell>
          <cell r="I474">
            <v>8.9072645852482299E-3</v>
          </cell>
          <cell r="J474">
            <v>56745.933911458247</v>
          </cell>
          <cell r="K474">
            <v>2.579556284098139E-2</v>
          </cell>
          <cell r="L474">
            <v>1.7784438796789628</v>
          </cell>
          <cell r="M474">
            <v>6.8791910457453831</v>
          </cell>
          <cell r="N474">
            <v>1.688829825573316E-2</v>
          </cell>
          <cell r="O474">
            <v>2.1902197423036389E-2</v>
          </cell>
        </row>
        <row r="475">
          <cell r="A475" t="str">
            <v>TCL</v>
          </cell>
          <cell r="B475">
            <v>55175.314410696432</v>
          </cell>
          <cell r="C475">
            <v>2.9827500840162155E-2</v>
          </cell>
          <cell r="D475">
            <v>50904.558793969845</v>
          </cell>
          <cell r="E475">
            <v>2.9031351409836949E-2</v>
          </cell>
          <cell r="F475">
            <v>42480.205459911398</v>
          </cell>
          <cell r="G475">
            <v>2.1913296048688382E-2</v>
          </cell>
          <cell r="H475">
            <v>48995.592605122663</v>
          </cell>
          <cell r="I475">
            <v>2.1368215210180987E-2</v>
          </cell>
          <cell r="J475">
            <v>45764.218286047078</v>
          </cell>
          <cell r="K475">
            <v>2.0803495286694815E-2</v>
          </cell>
          <cell r="L475">
            <v>-6.5952346879823875E-2</v>
          </cell>
          <cell r="M475">
            <v>-0.17056714991414523</v>
          </cell>
          <cell r="N475">
            <v>-5.647199234861712E-4</v>
          </cell>
          <cell r="O475">
            <v>-9.0240055534673395E-3</v>
          </cell>
        </row>
        <row r="476">
          <cell r="A476" t="str">
            <v>Dell</v>
          </cell>
          <cell r="B476">
            <v>12243.262498627868</v>
          </cell>
          <cell r="C476">
            <v>6.6186468779478791E-3</v>
          </cell>
          <cell r="D476">
            <v>13808.504915724623</v>
          </cell>
          <cell r="E476">
            <v>7.8751209744371796E-3</v>
          </cell>
          <cell r="F476">
            <v>18753.989121409399</v>
          </cell>
          <cell r="G476">
            <v>9.6741932215735245E-3</v>
          </cell>
          <cell r="H476">
            <v>26258.545218161591</v>
          </cell>
          <cell r="I476">
            <v>1.1452014670994732E-2</v>
          </cell>
          <cell r="J476">
            <v>44709.357518117555</v>
          </cell>
          <cell r="K476">
            <v>2.032397674938306E-2</v>
          </cell>
          <cell r="L476">
            <v>0.70265934942940222</v>
          </cell>
          <cell r="M476">
            <v>2.6517519348399365</v>
          </cell>
          <cell r="N476">
            <v>8.8719620783883277E-3</v>
          </cell>
          <cell r="O476">
            <v>1.370532987143518E-2</v>
          </cell>
        </row>
        <row r="477">
          <cell r="A477" t="str">
            <v>Others</v>
          </cell>
          <cell r="B477">
            <v>830205.05405849626</v>
          </cell>
          <cell r="C477">
            <v>0.4488047274749386</v>
          </cell>
          <cell r="D477">
            <v>763320.33390971588</v>
          </cell>
          <cell r="E477">
            <v>0.43532880702685001</v>
          </cell>
          <cell r="F477">
            <v>660538.01645752182</v>
          </cell>
          <cell r="G477">
            <v>0.34073670193772326</v>
          </cell>
          <cell r="H477">
            <v>763762.25326847332</v>
          </cell>
          <cell r="I477">
            <v>0.33309600577312248</v>
          </cell>
          <cell r="J477">
            <v>714693.69343193015</v>
          </cell>
          <cell r="K477">
            <v>0.3248854113449321</v>
          </cell>
          <cell r="L477">
            <v>-6.4245856124150236E-2</v>
          </cell>
          <cell r="M477">
            <v>-0.13913594004503271</v>
          </cell>
          <cell r="N477">
            <v>-8.2105944281903875E-3</v>
          </cell>
          <cell r="O477">
            <v>-0.12391931613000651</v>
          </cell>
        </row>
        <row r="478">
          <cell r="A478" t="str">
            <v>Total</v>
          </cell>
          <cell r="B478">
            <v>1849813.5229755465</v>
          </cell>
          <cell r="C478">
            <v>1</v>
          </cell>
          <cell r="D478">
            <v>1753434.0057184319</v>
          </cell>
          <cell r="E478">
            <v>1</v>
          </cell>
          <cell r="F478">
            <v>1938558.460832461</v>
          </cell>
          <cell r="G478">
            <v>1</v>
          </cell>
          <cell r="H478">
            <v>2292919.2786198859</v>
          </cell>
          <cell r="I478">
            <v>1</v>
          </cell>
          <cell r="J478">
            <v>2199833.13646896</v>
          </cell>
          <cell r="K478">
            <v>1</v>
          </cell>
          <cell r="L478">
            <v>-4.0597217276202913E-2</v>
          </cell>
          <cell r="M478">
            <v>0.18921886403467525</v>
          </cell>
          <cell r="N478">
            <v>0</v>
          </cell>
          <cell r="O478">
            <v>0</v>
          </cell>
        </row>
        <row r="482">
          <cell r="A482" t="str">
            <v>Table II-22: Total Consumer Desktop and Consumer Notebook Value of Shipments by Vendor - Quarterly Comparison</v>
          </cell>
        </row>
        <row r="483">
          <cell r="A483" t="str">
            <v>End-user Revenue (US$M)</v>
          </cell>
        </row>
        <row r="485">
          <cell r="B485" t="str">
            <v>4Q 2004</v>
          </cell>
          <cell r="C485" t="str">
            <v>% Share</v>
          </cell>
          <cell r="D485" t="str">
            <v>1Q 2005</v>
          </cell>
          <cell r="E485" t="str">
            <v>% Share</v>
          </cell>
          <cell r="F485" t="str">
            <v>2Q 2005</v>
          </cell>
          <cell r="G485" t="str">
            <v>% Share</v>
          </cell>
          <cell r="H485" t="str">
            <v>3Q 2005</v>
          </cell>
          <cell r="I485" t="str">
            <v>% Share</v>
          </cell>
          <cell r="J485" t="str">
            <v>4Q 2005</v>
          </cell>
          <cell r="K485" t="str">
            <v>% Share</v>
          </cell>
          <cell r="L485" t="str">
            <v>Sequential Growth</v>
          </cell>
          <cell r="M485" t="str">
            <v xml:space="preserve">Year-on-Year Growth </v>
          </cell>
          <cell r="N485" t="str">
            <v>Change in Market Share (Seq)</v>
          </cell>
          <cell r="O485" t="str">
            <v>Change in Market Share (YoY)</v>
          </cell>
        </row>
        <row r="486">
          <cell r="A486" t="str">
            <v>Lenovo</v>
          </cell>
          <cell r="B486">
            <v>299.71762474545267</v>
          </cell>
          <cell r="C486">
            <v>0.23676073002805523</v>
          </cell>
          <cell r="D486">
            <v>274.58540790177892</v>
          </cell>
          <cell r="E486">
            <v>0.23519743637697407</v>
          </cell>
          <cell r="F486">
            <v>361.08122050623075</v>
          </cell>
          <cell r="G486">
            <v>0.28551876120145553</v>
          </cell>
          <cell r="H486">
            <v>395.73778589975291</v>
          </cell>
          <cell r="I486">
            <v>0.26193165082751663</v>
          </cell>
          <cell r="J486">
            <v>350.75234516169866</v>
          </cell>
          <cell r="K486">
            <v>0.24593187626892857</v>
          </cell>
          <cell r="L486">
            <v>-0.11367486841261554</v>
          </cell>
          <cell r="M486">
            <v>0.17027600715703417</v>
          </cell>
          <cell r="N486">
            <v>-1.5999774558588059E-2</v>
          </cell>
          <cell r="O486">
            <v>9.1711462408733402E-3</v>
          </cell>
        </row>
        <row r="487">
          <cell r="A487" t="str">
            <v>Hewlett-Packard</v>
          </cell>
          <cell r="B487">
            <v>100.50069848570588</v>
          </cell>
          <cell r="C487">
            <v>7.9390121825547402E-2</v>
          </cell>
          <cell r="D487">
            <v>109.73311583919786</v>
          </cell>
          <cell r="E487">
            <v>9.3992421987219743E-2</v>
          </cell>
          <cell r="F487">
            <v>118.50529325538251</v>
          </cell>
          <cell r="G487">
            <v>9.3706021262072697E-2</v>
          </cell>
          <cell r="H487">
            <v>151.75465782462095</v>
          </cell>
          <cell r="I487">
            <v>0.10044365097559084</v>
          </cell>
          <cell r="J487">
            <v>118.82553044180584</v>
          </cell>
          <cell r="K487">
            <v>8.3315153992005536E-2</v>
          </cell>
          <cell r="L487">
            <v>-0.21698923680398974</v>
          </cell>
          <cell r="M487">
            <v>0.18233536912886517</v>
          </cell>
          <cell r="N487">
            <v>-1.7128496983585303E-2</v>
          </cell>
          <cell r="O487">
            <v>3.9250321664581339E-3</v>
          </cell>
        </row>
        <row r="488">
          <cell r="A488" t="str">
            <v>Founder</v>
          </cell>
          <cell r="B488">
            <v>87.035037402219331</v>
          </cell>
          <cell r="C488">
            <v>6.8752977109268851E-2</v>
          </cell>
          <cell r="D488">
            <v>78.273954349964811</v>
          </cell>
          <cell r="E488">
            <v>6.7045927672840303E-2</v>
          </cell>
          <cell r="F488">
            <v>101.6058899283868</v>
          </cell>
          <cell r="G488">
            <v>8.0343108906224189E-2</v>
          </cell>
          <cell r="H488">
            <v>104.22635272914232</v>
          </cell>
          <cell r="I488">
            <v>6.8985529314582281E-2</v>
          </cell>
          <cell r="J488">
            <v>118.11690052432276</v>
          </cell>
          <cell r="K488">
            <v>8.2818294348468241E-2</v>
          </cell>
          <cell r="L488">
            <v>0.13327289530392017</v>
          </cell>
          <cell r="M488">
            <v>0.35711897242559076</v>
          </cell>
          <cell r="N488">
            <v>1.383276503388596E-2</v>
          </cell>
          <cell r="O488">
            <v>1.406531723919939E-2</v>
          </cell>
        </row>
        <row r="489">
          <cell r="A489" t="str">
            <v>Acer</v>
          </cell>
          <cell r="B489">
            <v>69.811176627069599</v>
          </cell>
          <cell r="C489">
            <v>5.5147057689316874E-2</v>
          </cell>
          <cell r="D489">
            <v>55.541902951848385</v>
          </cell>
          <cell r="E489">
            <v>4.7574680991228295E-2</v>
          </cell>
          <cell r="F489">
            <v>68.098870462175668</v>
          </cell>
          <cell r="G489">
            <v>5.3848009891844476E-2</v>
          </cell>
          <cell r="H489">
            <v>103.77319641894226</v>
          </cell>
          <cell r="I489">
            <v>6.8685593385684973E-2</v>
          </cell>
          <cell r="J489">
            <v>117.67025133337727</v>
          </cell>
          <cell r="K489">
            <v>8.2505123887661819E-2</v>
          </cell>
          <cell r="L489">
            <v>0.13391757596375142</v>
          </cell>
          <cell r="M489">
            <v>0.68555032329522558</v>
          </cell>
          <cell r="N489">
            <v>1.3819530501976846E-2</v>
          </cell>
          <cell r="O489">
            <v>2.7358066198344945E-2</v>
          </cell>
        </row>
        <row r="490">
          <cell r="A490" t="str">
            <v>ASUS</v>
          </cell>
          <cell r="B490">
            <v>48.84543995514133</v>
          </cell>
          <cell r="C490">
            <v>3.8585258481687798E-2</v>
          </cell>
          <cell r="D490">
            <v>42.748993337227681</v>
          </cell>
          <cell r="E490">
            <v>3.6616853449870299E-2</v>
          </cell>
          <cell r="F490">
            <v>53.504541793698252</v>
          </cell>
          <cell r="G490">
            <v>4.2307795653761006E-2</v>
          </cell>
          <cell r="H490">
            <v>90.886483828729851</v>
          </cell>
          <cell r="I490">
            <v>6.0156112444612705E-2</v>
          </cell>
          <cell r="J490">
            <v>82.02159851393391</v>
          </cell>
          <cell r="K490">
            <v>5.7509880961192889E-2</v>
          </cell>
          <cell r="L490">
            <v>-9.7537994004711304E-2</v>
          </cell>
          <cell r="M490">
            <v>0.67920687354358766</v>
          </cell>
          <cell r="N490">
            <v>-2.646231483419817E-3</v>
          </cell>
          <cell r="O490">
            <v>1.892462247950509E-2</v>
          </cell>
        </row>
        <row r="491">
          <cell r="A491" t="str">
            <v>Sony</v>
          </cell>
          <cell r="B491">
            <v>45.994745647483157</v>
          </cell>
          <cell r="C491">
            <v>3.6333363999535857E-2</v>
          </cell>
          <cell r="D491">
            <v>48.686194786148391</v>
          </cell>
          <cell r="E491">
            <v>4.1702391573364875E-2</v>
          </cell>
          <cell r="F491">
            <v>37.786996250931082</v>
          </cell>
          <cell r="G491">
            <v>2.9879417001980907E-2</v>
          </cell>
          <cell r="H491">
            <v>50.181368706556022</v>
          </cell>
          <cell r="I491">
            <v>3.3214136265022016E-2</v>
          </cell>
          <cell r="J491">
            <v>57.471364787368628</v>
          </cell>
          <cell r="K491">
            <v>4.0296353734649258E-2</v>
          </cell>
          <cell r="L491">
            <v>0.14527296223110375</v>
          </cell>
          <cell r="M491">
            <v>0.24952022189329082</v>
          </cell>
          <cell r="N491">
            <v>7.0822174696272416E-3</v>
          </cell>
          <cell r="O491">
            <v>3.9629897351134008E-3</v>
          </cell>
        </row>
        <row r="492">
          <cell r="A492" t="str">
            <v>Tongfang</v>
          </cell>
          <cell r="B492">
            <v>63.096181942212127</v>
          </cell>
          <cell r="C492">
            <v>4.9842574694459268E-2</v>
          </cell>
          <cell r="D492">
            <v>65.55799447115281</v>
          </cell>
          <cell r="E492">
            <v>5.6154011793468968E-2</v>
          </cell>
          <cell r="F492">
            <v>50.296060331513658</v>
          </cell>
          <cell r="G492">
            <v>3.9770744152892459E-2</v>
          </cell>
          <cell r="H492">
            <v>64.153721193078411</v>
          </cell>
          <cell r="I492">
            <v>4.2462182529843073E-2</v>
          </cell>
          <cell r="J492">
            <v>47.455820402727653</v>
          </cell>
          <cell r="K492">
            <v>3.3273901407968542E-2</v>
          </cell>
          <cell r="L492">
            <v>-0.26027953608640098</v>
          </cell>
          <cell r="M492">
            <v>-0.24788126726604476</v>
          </cell>
          <cell r="N492">
            <v>-9.1882811218745308E-3</v>
          </cell>
          <cell r="O492">
            <v>-1.6568673286490726E-2</v>
          </cell>
        </row>
        <row r="493">
          <cell r="A493" t="str">
            <v>Hasee</v>
          </cell>
          <cell r="B493">
            <v>0</v>
          </cell>
          <cell r="C493">
            <v>0</v>
          </cell>
          <cell r="D493">
            <v>0</v>
          </cell>
          <cell r="E493">
            <v>0</v>
          </cell>
          <cell r="F493">
            <v>39.41631174555787</v>
          </cell>
          <cell r="G493">
            <v>3.1167770190163813E-2</v>
          </cell>
          <cell r="H493">
            <v>39.092847661854016</v>
          </cell>
          <cell r="I493">
            <v>2.5874845638854217E-2</v>
          </cell>
          <cell r="J493">
            <v>37.385493918581972</v>
          </cell>
          <cell r="K493">
            <v>2.6213038320239513E-2</v>
          </cell>
          <cell r="L493">
            <v>-4.3674325238221123E-2</v>
          </cell>
          <cell r="M493" t="str">
            <v>N/A</v>
          </cell>
          <cell r="N493">
            <v>3.3819268138529646E-4</v>
          </cell>
          <cell r="O493">
            <v>2.6213038320239513E-2</v>
          </cell>
        </row>
        <row r="494">
          <cell r="A494" t="str">
            <v>Haier</v>
          </cell>
          <cell r="B494">
            <v>3.4056713447893041</v>
          </cell>
          <cell r="C494">
            <v>2.6902963564880509E-3</v>
          </cell>
          <cell r="D494">
            <v>3.4713604054787908</v>
          </cell>
          <cell r="E494">
            <v>2.9734102563862257E-3</v>
          </cell>
          <cell r="F494">
            <v>9.0136294430437172</v>
          </cell>
          <cell r="G494">
            <v>7.1273723648621569E-3</v>
          </cell>
          <cell r="H494">
            <v>12.249461061154275</v>
          </cell>
          <cell r="I494">
            <v>8.1076957314060866E-3</v>
          </cell>
          <cell r="J494">
            <v>35.647618379173394</v>
          </cell>
          <cell r="K494">
            <v>2.4994517623160226E-2</v>
          </cell>
          <cell r="L494">
            <v>1.9101376951366298</v>
          </cell>
          <cell r="M494">
            <v>9.467134015651407</v>
          </cell>
          <cell r="N494">
            <v>1.6886821891754139E-2</v>
          </cell>
          <cell r="O494">
            <v>2.2304221266672176E-2</v>
          </cell>
        </row>
        <row r="495">
          <cell r="A495" t="str">
            <v>Dell</v>
          </cell>
          <cell r="B495">
            <v>9.2241476653312535</v>
          </cell>
          <cell r="C495">
            <v>7.2865782817583312E-3</v>
          </cell>
          <cell r="D495">
            <v>10.2803080237996</v>
          </cell>
          <cell r="E495">
            <v>8.8056467051162556E-3</v>
          </cell>
          <cell r="F495">
            <v>13.780142489919118</v>
          </cell>
          <cell r="G495">
            <v>1.0896410528869792E-2</v>
          </cell>
          <cell r="H495">
            <v>18.990737247466068</v>
          </cell>
          <cell r="I495">
            <v>1.2569623965401334E-2</v>
          </cell>
          <cell r="J495">
            <v>29.918238412253494</v>
          </cell>
          <cell r="K495">
            <v>2.0977332322595379E-2</v>
          </cell>
          <cell r="L495">
            <v>0.57541216132856987</v>
          </cell>
          <cell r="M495">
            <v>2.2434691526785184</v>
          </cell>
          <cell r="N495">
            <v>8.407708357194045E-3</v>
          </cell>
          <cell r="O495">
            <v>1.3690754040837048E-2</v>
          </cell>
        </row>
        <row r="496">
          <cell r="A496" t="str">
            <v>Others</v>
          </cell>
          <cell r="B496">
            <v>538.27863839148392</v>
          </cell>
          <cell r="C496">
            <v>0.42521104153388251</v>
          </cell>
          <cell r="D496">
            <v>478.58845861721557</v>
          </cell>
          <cell r="E496">
            <v>0.40993721919353093</v>
          </cell>
          <cell r="F496">
            <v>411.56076063421972</v>
          </cell>
          <cell r="G496">
            <v>0.3254345888458729</v>
          </cell>
          <cell r="H496">
            <v>479.79709283621901</v>
          </cell>
          <cell r="I496">
            <v>0.31756897892148578</v>
          </cell>
          <cell r="J496">
            <v>430.9523357627935</v>
          </cell>
          <cell r="K496">
            <v>0.30216452713313008</v>
          </cell>
          <cell r="L496">
            <v>-0.1018029450422262</v>
          </cell>
          <cell r="M496">
            <v>-0.19938800274409785</v>
          </cell>
          <cell r="N496">
            <v>-1.54044517883557E-2</v>
          </cell>
          <cell r="O496">
            <v>-0.12304651440075243</v>
          </cell>
        </row>
        <row r="497">
          <cell r="A497" t="str">
            <v>Total</v>
          </cell>
          <cell r="B497">
            <v>1265.9093622068883</v>
          </cell>
          <cell r="C497">
            <v>1</v>
          </cell>
          <cell r="D497">
            <v>1167.4676906838129</v>
          </cell>
          <cell r="E497">
            <v>1</v>
          </cell>
          <cell r="F497">
            <v>1264.6497168410592</v>
          </cell>
          <cell r="G497">
            <v>1</v>
          </cell>
          <cell r="H497">
            <v>1510.8437054075162</v>
          </cell>
          <cell r="I497">
            <v>1</v>
          </cell>
          <cell r="J497">
            <v>1426.217497638037</v>
          </cell>
          <cell r="K497">
            <v>1</v>
          </cell>
          <cell r="L497">
            <v>-5.6012549456035954E-2</v>
          </cell>
          <cell r="M497">
            <v>0.12663476566101051</v>
          </cell>
          <cell r="N497">
            <v>0</v>
          </cell>
          <cell r="O497">
            <v>0</v>
          </cell>
        </row>
        <row r="498">
          <cell r="A498" t="str">
            <v>*Historical data for Lenovo includes IBM PCD - for your internal analysis only</v>
          </cell>
        </row>
      </sheetData>
      <sheetData sheetId="3"/>
      <sheetData sheetId="4"/>
      <sheetData sheetId="5"/>
      <sheetData sheetId="6"/>
      <sheetData sheetId="7"/>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Hong KongFF"/>
      <sheetName val="Hong KongBase"/>
      <sheetName val="Hong KongProc"/>
      <sheetName val="Hong KongBand"/>
      <sheetName val="Hong KongSeg"/>
      <sheetName val="Hong KongChan"/>
      <sheetName val="Hong KongForecast"/>
    </sheetNames>
    <sheetDataSet>
      <sheetData sheetId="0"/>
      <sheetData sheetId="1"/>
      <sheetData sheetId="2" refreshError="1">
        <row r="460">
          <cell r="A460" t="str">
            <v>IDC PC Tracker</v>
          </cell>
          <cell r="M460" t="str">
            <v>( Top )</v>
          </cell>
          <cell r="N460" t="str">
            <v xml:space="preserve"> ( Contents Page )</v>
          </cell>
        </row>
        <row r="461">
          <cell r="A461" t="str">
            <v>Hong Kong</v>
          </cell>
        </row>
        <row r="463">
          <cell r="A463" t="str">
            <v>Table II-21: Total Consumer Desktop and Consumer Notebook Unit Shipments by Vendor - Quarterly Comparison</v>
          </cell>
        </row>
        <row r="464">
          <cell r="A464" t="str">
            <v>Units</v>
          </cell>
        </row>
        <row r="466">
          <cell r="B466" t="str">
            <v>4Q 2004</v>
          </cell>
          <cell r="C466" t="str">
            <v>% Share</v>
          </cell>
          <cell r="D466" t="str">
            <v>1Q 2005</v>
          </cell>
          <cell r="E466" t="str">
            <v>% Share</v>
          </cell>
          <cell r="F466" t="str">
            <v>2Q 2005</v>
          </cell>
          <cell r="G466" t="str">
            <v>% Share</v>
          </cell>
          <cell r="H466" t="str">
            <v>3Q 2005</v>
          </cell>
          <cell r="I466" t="str">
            <v>% Share</v>
          </cell>
          <cell r="J466" t="str">
            <v>4Q 2005</v>
          </cell>
          <cell r="K466" t="str">
            <v>% Share</v>
          </cell>
          <cell r="L466" t="str">
            <v>Sequential Growth</v>
          </cell>
          <cell r="M466" t="str">
            <v xml:space="preserve">Year-on-Year Growth </v>
          </cell>
          <cell r="N466" t="str">
            <v>Change in Market Share (Seq)</v>
          </cell>
          <cell r="O466" t="str">
            <v>Change in Market Share (YoY)</v>
          </cell>
        </row>
        <row r="467">
          <cell r="A467" t="str">
            <v>Hewlett-Packard</v>
          </cell>
          <cell r="B467">
            <v>18482.599999999999</v>
          </cell>
          <cell r="C467">
            <v>0.23905475606613008</v>
          </cell>
          <cell r="D467">
            <v>16160.9</v>
          </cell>
          <cell r="E467">
            <v>0.2577718839491388</v>
          </cell>
          <cell r="F467">
            <v>17943.599999999999</v>
          </cell>
          <cell r="G467">
            <v>0.25292561251199397</v>
          </cell>
          <cell r="H467">
            <v>29813.554999999997</v>
          </cell>
          <cell r="I467">
            <v>0.26043444737678523</v>
          </cell>
          <cell r="J467">
            <v>19702.240000000002</v>
          </cell>
          <cell r="K467">
            <v>0.23588682395587501</v>
          </cell>
          <cell r="L467">
            <v>-0.33915160402709421</v>
          </cell>
          <cell r="M467">
            <v>6.5988551394284611E-2</v>
          </cell>
          <cell r="N467">
            <v>-2.4547623420910214E-2</v>
          </cell>
          <cell r="O467">
            <v>-3.1679321102550673E-3</v>
          </cell>
        </row>
        <row r="468">
          <cell r="A468" t="str">
            <v>Lenovo</v>
          </cell>
          <cell r="B468">
            <v>9570.6</v>
          </cell>
          <cell r="C468">
            <v>0.12378655862305654</v>
          </cell>
          <cell r="D468">
            <v>7439</v>
          </cell>
          <cell r="E468">
            <v>0.11865459502240863</v>
          </cell>
          <cell r="F468">
            <v>10420.65</v>
          </cell>
          <cell r="G468">
            <v>0.14688520051846399</v>
          </cell>
          <cell r="H468">
            <v>27504.38</v>
          </cell>
          <cell r="I468">
            <v>0.24026279340860573</v>
          </cell>
          <cell r="J468">
            <v>15620.012583826428</v>
          </cell>
          <cell r="K468">
            <v>0.18701199247139497</v>
          </cell>
          <cell r="L468">
            <v>-0.43208999498165646</v>
          </cell>
          <cell r="M468">
            <v>0.63208289802378403</v>
          </cell>
          <cell r="N468">
            <v>-5.3250800937210768E-2</v>
          </cell>
          <cell r="O468">
            <v>6.3225433848338425E-2</v>
          </cell>
        </row>
        <row r="469">
          <cell r="A469" t="str">
            <v>Dell</v>
          </cell>
          <cell r="B469">
            <v>2976.5</v>
          </cell>
          <cell r="C469">
            <v>3.8498181069267105E-2</v>
          </cell>
          <cell r="D469">
            <v>3540</v>
          </cell>
          <cell r="E469">
            <v>5.6464211100863901E-2</v>
          </cell>
          <cell r="F469">
            <v>6050.5</v>
          </cell>
          <cell r="G469">
            <v>8.52853618283856E-2</v>
          </cell>
          <cell r="H469">
            <v>8651.2999999999993</v>
          </cell>
          <cell r="I469">
            <v>7.5572890740161047E-2</v>
          </cell>
          <cell r="J469">
            <v>8053.12</v>
          </cell>
          <cell r="K469">
            <v>9.64166967682627E-2</v>
          </cell>
          <cell r="L469">
            <v>-6.9143365736941242E-2</v>
          </cell>
          <cell r="M469">
            <v>1.705566941038132</v>
          </cell>
          <cell r="N469">
            <v>2.0843806028101652E-2</v>
          </cell>
          <cell r="O469">
            <v>5.7918515698995594E-2</v>
          </cell>
        </row>
        <row r="470">
          <cell r="A470" t="str">
            <v>Fujitsu</v>
          </cell>
          <cell r="B470">
            <v>4032.3160714285714</v>
          </cell>
          <cell r="C470">
            <v>5.2154152274944715E-2</v>
          </cell>
          <cell r="D470">
            <v>2785.59</v>
          </cell>
          <cell r="E470">
            <v>4.4431113502953527E-2</v>
          </cell>
          <cell r="F470">
            <v>3913.9242857142858</v>
          </cell>
          <cell r="G470">
            <v>5.5169068486248821E-2</v>
          </cell>
          <cell r="H470">
            <v>7890.1</v>
          </cell>
          <cell r="I470">
            <v>6.8923475689080804E-2</v>
          </cell>
          <cell r="J470">
            <v>6582.59</v>
          </cell>
          <cell r="K470">
            <v>7.881064531259914E-2</v>
          </cell>
          <cell r="L470">
            <v>-0.16571526343138876</v>
          </cell>
          <cell r="M470">
            <v>0.63245883591360341</v>
          </cell>
          <cell r="N470">
            <v>9.8871696235183354E-3</v>
          </cell>
          <cell r="O470">
            <v>2.6656493037654425E-2</v>
          </cell>
        </row>
        <row r="471">
          <cell r="A471" t="str">
            <v>NEC</v>
          </cell>
          <cell r="B471">
            <v>7704.8</v>
          </cell>
          <cell r="C471">
            <v>9.9654219889967824E-2</v>
          </cell>
          <cell r="D471">
            <v>3953.21</v>
          </cell>
          <cell r="E471">
            <v>6.3055051967809653E-2</v>
          </cell>
          <cell r="F471">
            <v>3706.8</v>
          </cell>
          <cell r="G471">
            <v>5.2249529662913768E-2</v>
          </cell>
          <cell r="H471">
            <v>7771.89</v>
          </cell>
          <cell r="I471">
            <v>6.7890859618155677E-2</v>
          </cell>
          <cell r="J471">
            <v>5316.75</v>
          </cell>
          <cell r="K471">
            <v>6.365526312071107E-2</v>
          </cell>
          <cell r="L471">
            <v>-0.31589999343788966</v>
          </cell>
          <cell r="M471">
            <v>-0.3099431523206313</v>
          </cell>
          <cell r="N471">
            <v>-4.2355964974446075E-3</v>
          </cell>
          <cell r="O471">
            <v>-3.5998956769256754E-2</v>
          </cell>
        </row>
        <row r="472">
          <cell r="A472" t="str">
            <v>Sony</v>
          </cell>
          <cell r="B472">
            <v>4938.5</v>
          </cell>
          <cell r="C472">
            <v>6.3874774806173568E-2</v>
          </cell>
          <cell r="D472">
            <v>4199</v>
          </cell>
          <cell r="E472">
            <v>6.6975486557211167E-2</v>
          </cell>
          <cell r="F472">
            <v>3808</v>
          </cell>
          <cell r="G472">
            <v>5.3676003279479773E-2</v>
          </cell>
          <cell r="H472">
            <v>5109.22</v>
          </cell>
          <cell r="I472">
            <v>4.4631272158802221E-2</v>
          </cell>
          <cell r="J472">
            <v>5275.75</v>
          </cell>
          <cell r="K472">
            <v>6.3164386967431499E-2</v>
          </cell>
          <cell r="L472">
            <v>3.2594016307772922E-2</v>
          </cell>
          <cell r="M472">
            <v>6.8289966589045292E-2</v>
          </cell>
          <cell r="N472">
            <v>1.8533114808629278E-2</v>
          </cell>
          <cell r="O472">
            <v>-7.1038783874206868E-4</v>
          </cell>
        </row>
        <row r="473">
          <cell r="A473" t="str">
            <v>Toshiba</v>
          </cell>
          <cell r="B473">
            <v>3584.125</v>
          </cell>
          <cell r="C473">
            <v>4.6357229371707366E-2</v>
          </cell>
          <cell r="D473">
            <v>3355.86</v>
          </cell>
          <cell r="E473">
            <v>5.3527115103091848E-2</v>
          </cell>
          <cell r="F473">
            <v>3447.165</v>
          </cell>
          <cell r="G473">
            <v>4.8589821387843457E-2</v>
          </cell>
          <cell r="H473">
            <v>4424.3900000000003</v>
          </cell>
          <cell r="I473">
            <v>3.8648982472213558E-2</v>
          </cell>
          <cell r="J473">
            <v>4107.18</v>
          </cell>
          <cell r="K473">
            <v>4.9173578517726448E-2</v>
          </cell>
          <cell r="L473">
            <v>-7.1695759189402408E-2</v>
          </cell>
          <cell r="M473">
            <v>0.14593659540334114</v>
          </cell>
          <cell r="N473">
            <v>1.0524596045512889E-2</v>
          </cell>
          <cell r="O473">
            <v>2.8163491460190815E-3</v>
          </cell>
        </row>
        <row r="474">
          <cell r="A474" t="str">
            <v>Acer</v>
          </cell>
          <cell r="B474">
            <v>8457</v>
          </cell>
          <cell r="C474">
            <v>0.10938320756015184</v>
          </cell>
          <cell r="D474">
            <v>6130</v>
          </cell>
          <cell r="E474">
            <v>9.7775597188784105E-2</v>
          </cell>
          <cell r="F474">
            <v>5485</v>
          </cell>
          <cell r="G474">
            <v>7.7314306194313689E-2</v>
          </cell>
          <cell r="H474">
            <v>4508.3999999999996</v>
          </cell>
          <cell r="I474">
            <v>3.9382846579466904E-2</v>
          </cell>
          <cell r="J474">
            <v>3331.4</v>
          </cell>
          <cell r="K474">
            <v>3.9885483342330719E-2</v>
          </cell>
          <cell r="L474">
            <v>-0.26106822819625575</v>
          </cell>
          <cell r="M474">
            <v>-0.60607780536833389</v>
          </cell>
          <cell r="N474">
            <v>5.0263676286381453E-4</v>
          </cell>
          <cell r="O474">
            <v>-6.9497724217821119E-2</v>
          </cell>
        </row>
        <row r="475">
          <cell r="A475" t="str">
            <v>Samsung</v>
          </cell>
          <cell r="B475">
            <v>3788.4</v>
          </cell>
          <cell r="C475">
            <v>4.8999331148265247E-2</v>
          </cell>
          <cell r="D475">
            <v>1657.72</v>
          </cell>
          <cell r="E475">
            <v>2.6441201137323195E-2</v>
          </cell>
          <cell r="F475">
            <v>2140.2399999999998</v>
          </cell>
          <cell r="G475">
            <v>3.0167943607897523E-2</v>
          </cell>
          <cell r="H475">
            <v>3573</v>
          </cell>
          <cell r="I475">
            <v>3.1211718309918212E-2</v>
          </cell>
          <cell r="J475">
            <v>1866.57</v>
          </cell>
          <cell r="K475">
            <v>2.234767564456212E-2</v>
          </cell>
          <cell r="L475">
            <v>-0.47759026028547436</v>
          </cell>
          <cell r="M475">
            <v>-0.50729331643965792</v>
          </cell>
          <cell r="N475">
            <v>-8.8640426653560922E-3</v>
          </cell>
          <cell r="O475">
            <v>-2.6651655503703128E-2</v>
          </cell>
        </row>
        <row r="476">
          <cell r="A476" t="str">
            <v>Apple</v>
          </cell>
          <cell r="B476">
            <v>1477.5</v>
          </cell>
          <cell r="C476">
            <v>1.9110049564872215E-2</v>
          </cell>
          <cell r="D476">
            <v>2620</v>
          </cell>
          <cell r="E476">
            <v>4.178989635148684E-2</v>
          </cell>
          <cell r="F476">
            <v>3397.5</v>
          </cell>
          <cell r="G476">
            <v>4.7889763955365684E-2</v>
          </cell>
          <cell r="H476">
            <v>1868</v>
          </cell>
          <cell r="I476">
            <v>1.6317797314001462E-2</v>
          </cell>
          <cell r="J476">
            <v>1742.5</v>
          </cell>
          <cell r="K476">
            <v>2.0862236514381724E-2</v>
          </cell>
          <cell r="L476">
            <v>-6.7184154175588873E-2</v>
          </cell>
          <cell r="M476">
            <v>0.17935702199661585</v>
          </cell>
          <cell r="N476">
            <v>4.5444392003802618E-3</v>
          </cell>
          <cell r="O476">
            <v>1.7521869495095085E-3</v>
          </cell>
        </row>
        <row r="477">
          <cell r="A477" t="str">
            <v>Others</v>
          </cell>
          <cell r="B477">
            <v>12303</v>
          </cell>
          <cell r="C477">
            <v>0.1591275396254635</v>
          </cell>
          <cell r="D477">
            <v>10853.3</v>
          </cell>
          <cell r="E477">
            <v>0.17311384811892822</v>
          </cell>
          <cell r="F477">
            <v>10630.8</v>
          </cell>
          <cell r="G477">
            <v>0.14984738856709362</v>
          </cell>
          <cell r="H477">
            <v>13362</v>
          </cell>
          <cell r="I477">
            <v>0.11672291633280917</v>
          </cell>
          <cell r="J477">
            <v>11926.01</v>
          </cell>
          <cell r="K477">
            <v>0.14278521738472447</v>
          </cell>
          <cell r="L477">
            <v>-0.10746819338422109</v>
          </cell>
          <cell r="M477">
            <v>-3.0642119808171442E-2</v>
          </cell>
          <cell r="N477">
            <v>2.6062301051915301E-2</v>
          </cell>
          <cell r="O477">
            <v>-1.6342322240739032E-2</v>
          </cell>
        </row>
        <row r="478">
          <cell r="A478" t="str">
            <v>Total</v>
          </cell>
          <cell r="B478">
            <v>77315.341071428542</v>
          </cell>
          <cell r="C478">
            <v>1</v>
          </cell>
          <cell r="D478">
            <v>62694.58</v>
          </cell>
          <cell r="E478">
            <v>1</v>
          </cell>
          <cell r="F478">
            <v>70944.179285714272</v>
          </cell>
          <cell r="G478">
            <v>1</v>
          </cell>
          <cell r="H478">
            <v>114476.235</v>
          </cell>
          <cell r="I478">
            <v>1</v>
          </cell>
          <cell r="J478">
            <v>83524.12258382648</v>
          </cell>
          <cell r="K478">
            <v>1</v>
          </cell>
          <cell r="L478">
            <v>-0.27038024456493981</v>
          </cell>
          <cell r="M478">
            <v>8.0304651397216098E-2</v>
          </cell>
          <cell r="N478">
            <v>0</v>
          </cell>
          <cell r="O478">
            <v>0</v>
          </cell>
        </row>
        <row r="482">
          <cell r="A482" t="str">
            <v>Table II-22: Total Consumer Desktop and Consumer Notebook Value of Shipments by Vendor - Quarterly Comparison</v>
          </cell>
        </row>
        <row r="483">
          <cell r="A483" t="str">
            <v>End-user Revenue (US$M)</v>
          </cell>
        </row>
        <row r="485">
          <cell r="B485" t="str">
            <v>4Q 2004</v>
          </cell>
          <cell r="C485" t="str">
            <v>% Share</v>
          </cell>
          <cell r="D485" t="str">
            <v>1Q 2005</v>
          </cell>
          <cell r="E485" t="str">
            <v>% Share</v>
          </cell>
          <cell r="F485" t="str">
            <v>2Q 2005</v>
          </cell>
          <cell r="G485" t="str">
            <v>% Share</v>
          </cell>
          <cell r="H485" t="str">
            <v>3Q 2005</v>
          </cell>
          <cell r="I485" t="str">
            <v>% Share</v>
          </cell>
          <cell r="J485" t="str">
            <v>4Q 2005</v>
          </cell>
          <cell r="K485" t="str">
            <v>% Share</v>
          </cell>
          <cell r="L485" t="str">
            <v>Sequential Growth</v>
          </cell>
          <cell r="M485" t="str">
            <v xml:space="preserve">Year-on-Year Growth </v>
          </cell>
          <cell r="N485" t="str">
            <v>Change in Market Share (Seq)</v>
          </cell>
          <cell r="O485" t="str">
            <v>Change in Market Share (YoY)</v>
          </cell>
        </row>
        <row r="486">
          <cell r="A486" t="str">
            <v>Hewlett-Packard</v>
          </cell>
          <cell r="B486">
            <v>22.247996092946739</v>
          </cell>
          <cell r="C486">
            <v>0.2254529148744468</v>
          </cell>
          <cell r="D486">
            <v>18.067755991844169</v>
          </cell>
          <cell r="E486">
            <v>0.23667506144325837</v>
          </cell>
          <cell r="F486">
            <v>19.174062291377805</v>
          </cell>
          <cell r="G486">
            <v>0.22817434320732244</v>
          </cell>
          <cell r="H486">
            <v>31.507327385134726</v>
          </cell>
          <cell r="I486">
            <v>0.24776233652822616</v>
          </cell>
          <cell r="J486">
            <v>22.242004191242259</v>
          </cell>
          <cell r="K486">
            <v>0.23092572197114331</v>
          </cell>
          <cell r="L486">
            <v>-0.29406883930954675</v>
          </cell>
          <cell r="M486">
            <v>-2.6932320913075625E-4</v>
          </cell>
          <cell r="N486">
            <v>-1.6836614557082852E-2</v>
          </cell>
          <cell r="O486">
            <v>5.4728070966965081E-3</v>
          </cell>
        </row>
        <row r="487">
          <cell r="A487" t="str">
            <v>Lenovo</v>
          </cell>
          <cell r="B487">
            <v>12.973788136075173</v>
          </cell>
          <cell r="C487">
            <v>0.13147154197716562</v>
          </cell>
          <cell r="D487">
            <v>9.0328085054702694</v>
          </cell>
          <cell r="E487">
            <v>0.11832352113911597</v>
          </cell>
          <cell r="F487">
            <v>12.159056442176094</v>
          </cell>
          <cell r="G487">
            <v>0.14469467531467647</v>
          </cell>
          <cell r="H487">
            <v>28.273545448702045</v>
          </cell>
          <cell r="I487">
            <v>0.22233303373146321</v>
          </cell>
          <cell r="J487">
            <v>17.481638540403623</v>
          </cell>
          <cell r="K487">
            <v>0.18150162937073874</v>
          </cell>
          <cell r="L487">
            <v>-0.38169627250599547</v>
          </cell>
          <cell r="M487">
            <v>0.34745830262125454</v>
          </cell>
          <cell r="N487">
            <v>-4.0831404360724466E-2</v>
          </cell>
          <cell r="O487">
            <v>5.0030087393573119E-2</v>
          </cell>
        </row>
        <row r="488">
          <cell r="A488" t="str">
            <v>Sony</v>
          </cell>
          <cell r="B488">
            <v>10.249618291178287</v>
          </cell>
          <cell r="C488">
            <v>0.10386581831651723</v>
          </cell>
          <cell r="D488">
            <v>8.413911080904322</v>
          </cell>
          <cell r="E488">
            <v>0.11021639449581061</v>
          </cell>
          <cell r="F488">
            <v>7.6344605350998815</v>
          </cell>
          <cell r="G488">
            <v>9.085127563823428E-2</v>
          </cell>
          <cell r="H488">
            <v>9.6191685242863372</v>
          </cell>
          <cell r="I488">
            <v>7.5641695657131067E-2</v>
          </cell>
          <cell r="J488">
            <v>10.325147326206656</v>
          </cell>
          <cell r="K488">
            <v>0.10719996634572714</v>
          </cell>
          <cell r="L488">
            <v>7.3392913341508992E-2</v>
          </cell>
          <cell r="M488">
            <v>7.3689607634828125E-3</v>
          </cell>
          <cell r="N488">
            <v>3.1558270688596068E-2</v>
          </cell>
          <cell r="O488">
            <v>3.3341480292099074E-3</v>
          </cell>
        </row>
        <row r="489">
          <cell r="A489" t="str">
            <v>Fujitsu</v>
          </cell>
          <cell r="B489">
            <v>7.3558767350400993</v>
          </cell>
          <cell r="C489">
            <v>7.4541718024558695E-2</v>
          </cell>
          <cell r="D489">
            <v>5.2266691976250623</v>
          </cell>
          <cell r="E489">
            <v>6.8465738304739801E-2</v>
          </cell>
          <cell r="F489">
            <v>6.9823424162393346</v>
          </cell>
          <cell r="G489">
            <v>8.309096792652361E-2</v>
          </cell>
          <cell r="H489">
            <v>11.995038997142784</v>
          </cell>
          <cell r="I489">
            <v>9.4324690011043252E-2</v>
          </cell>
          <cell r="J489">
            <v>10.196102103186375</v>
          </cell>
          <cell r="K489">
            <v>0.10586016526320512</v>
          </cell>
          <cell r="L489">
            <v>-0.149973409372401</v>
          </cell>
          <cell r="M489">
            <v>0.3861164984748473</v>
          </cell>
          <cell r="N489">
            <v>1.1535475252161864E-2</v>
          </cell>
          <cell r="O489">
            <v>3.1318447238646421E-2</v>
          </cell>
        </row>
        <row r="490">
          <cell r="A490" t="str">
            <v>Dell</v>
          </cell>
          <cell r="B490">
            <v>2.8797364666872296</v>
          </cell>
          <cell r="C490">
            <v>2.9182177926159639E-2</v>
          </cell>
          <cell r="D490">
            <v>3.4205335530449728</v>
          </cell>
          <cell r="E490">
            <v>4.480661512149494E-2</v>
          </cell>
          <cell r="F490">
            <v>5.4113180429312395</v>
          </cell>
          <cell r="G490">
            <v>6.4395531920588361E-2</v>
          </cell>
          <cell r="H490">
            <v>7.4482405209915301</v>
          </cell>
          <cell r="I490">
            <v>5.857029547278382E-2</v>
          </cell>
          <cell r="J490">
            <v>6.5404380043585348</v>
          </cell>
          <cell r="K490">
            <v>6.7905542826877871E-2</v>
          </cell>
          <cell r="L490">
            <v>-0.12188147174819564</v>
          </cell>
          <cell r="M490">
            <v>1.2711932428603361</v>
          </cell>
          <cell r="N490">
            <v>9.3352473540940506E-3</v>
          </cell>
          <cell r="O490">
            <v>3.8723364900718232E-2</v>
          </cell>
        </row>
        <row r="491">
          <cell r="A491" t="str">
            <v>NEC</v>
          </cell>
          <cell r="B491">
            <v>10.394822743162656</v>
          </cell>
          <cell r="C491">
            <v>0.10533726620853666</v>
          </cell>
          <cell r="D491">
            <v>5.6581565491227721</v>
          </cell>
          <cell r="E491">
            <v>7.4117923084842413E-2</v>
          </cell>
          <cell r="F491">
            <v>4.5861761364400158</v>
          </cell>
          <cell r="G491">
            <v>5.4576214047028671E-2</v>
          </cell>
          <cell r="H491">
            <v>8.5981137781324257</v>
          </cell>
          <cell r="I491">
            <v>6.7612486878550745E-2</v>
          </cell>
          <cell r="J491">
            <v>6.0625459386968243</v>
          </cell>
          <cell r="K491">
            <v>6.2943868989469617E-2</v>
          </cell>
          <cell r="L491">
            <v>-0.2948981491596806</v>
          </cell>
          <cell r="M491">
            <v>-0.41677255221263387</v>
          </cell>
          <cell r="N491">
            <v>-4.6686178890811281E-3</v>
          </cell>
          <cell r="O491">
            <v>-4.2393397219067042E-2</v>
          </cell>
        </row>
        <row r="492">
          <cell r="A492" t="str">
            <v>Toshiba</v>
          </cell>
          <cell r="B492">
            <v>4.713137640088422</v>
          </cell>
          <cell r="C492">
            <v>4.776118328694233E-2</v>
          </cell>
          <cell r="D492">
            <v>4.9272080963160709</v>
          </cell>
          <cell r="E492">
            <v>6.4543005753770866E-2</v>
          </cell>
          <cell r="F492">
            <v>5.2132285862070828</v>
          </cell>
          <cell r="G492">
            <v>6.2038236372182066E-2</v>
          </cell>
          <cell r="H492">
            <v>5.3610100234240274</v>
          </cell>
          <cell r="I492">
            <v>4.2157062492753791E-2</v>
          </cell>
          <cell r="J492">
            <v>4.94763688723679</v>
          </cell>
          <cell r="K492">
            <v>5.1368420328150428E-2</v>
          </cell>
          <cell r="L492">
            <v>-7.7107323877603884E-2</v>
          </cell>
          <cell r="M492">
            <v>4.9754381275393555E-2</v>
          </cell>
          <cell r="N492">
            <v>9.2113578353966372E-3</v>
          </cell>
          <cell r="O492">
            <v>3.6072370412080987E-3</v>
          </cell>
        </row>
        <row r="493">
          <cell r="A493" t="str">
            <v>Acer</v>
          </cell>
          <cell r="B493">
            <v>8.4235939749126061</v>
          </cell>
          <cell r="C493">
            <v>8.5361567281331568E-2</v>
          </cell>
          <cell r="D493">
            <v>5.7990888806247671</v>
          </cell>
          <cell r="E493">
            <v>7.5964038796867361E-2</v>
          </cell>
          <cell r="F493">
            <v>5.4017357366610179</v>
          </cell>
          <cell r="G493">
            <v>6.4281500975742492E-2</v>
          </cell>
          <cell r="H493">
            <v>4.1636171458724807</v>
          </cell>
          <cell r="I493">
            <v>3.2741193813762094E-2</v>
          </cell>
          <cell r="J493">
            <v>2.9798344530554877</v>
          </cell>
          <cell r="K493">
            <v>3.0937878462286746E-2</v>
          </cell>
          <cell r="L493">
            <v>-0.28431593283991363</v>
          </cell>
          <cell r="M493">
            <v>-0.64625141454703083</v>
          </cell>
          <cell r="N493">
            <v>-1.8033153514753486E-3</v>
          </cell>
          <cell r="O493">
            <v>-5.4423688819044823E-2</v>
          </cell>
        </row>
        <row r="494">
          <cell r="A494" t="str">
            <v>Samsung</v>
          </cell>
          <cell r="B494">
            <v>5.8765385854773742</v>
          </cell>
          <cell r="C494">
            <v>5.9550655615588623E-2</v>
          </cell>
          <cell r="D494">
            <v>2.959554527384876</v>
          </cell>
          <cell r="E494">
            <v>3.8768109882028244E-2</v>
          </cell>
          <cell r="F494">
            <v>3.4467266471524676</v>
          </cell>
          <cell r="G494">
            <v>4.1016586729398695E-2</v>
          </cell>
          <cell r="H494">
            <v>4.7780900409276938</v>
          </cell>
          <cell r="I494">
            <v>3.7573188554260839E-2</v>
          </cell>
          <cell r="J494">
            <v>2.7890622187262251</v>
          </cell>
          <cell r="K494">
            <v>2.8957201920472256E-2</v>
          </cell>
          <cell r="L494">
            <v>-0.41628094179139574</v>
          </cell>
          <cell r="M494">
            <v>-0.52539029938154336</v>
          </cell>
          <cell r="N494">
            <v>-8.6159866337885832E-3</v>
          </cell>
          <cell r="O494">
            <v>-3.0593453695116367E-2</v>
          </cell>
        </row>
        <row r="495">
          <cell r="A495" t="str">
            <v>Apple</v>
          </cell>
          <cell r="B495">
            <v>2.1160571535060662</v>
          </cell>
          <cell r="C495">
            <v>2.1443335898917781E-2</v>
          </cell>
          <cell r="D495">
            <v>3.2072383016375787</v>
          </cell>
          <cell r="E495">
            <v>4.2012595390700049E-2</v>
          </cell>
          <cell r="F495">
            <v>4.1355790710214144</v>
          </cell>
          <cell r="G495">
            <v>4.9214038421925482E-2</v>
          </cell>
          <cell r="H495">
            <v>2.4714329841179952</v>
          </cell>
          <cell r="I495">
            <v>1.9434463711666627E-2</v>
          </cell>
          <cell r="J495">
            <v>2.2427046125675378</v>
          </cell>
          <cell r="K495">
            <v>2.3284690416032438E-2</v>
          </cell>
          <cell r="L495">
            <v>-9.2548886828135446E-2</v>
          </cell>
          <cell r="M495">
            <v>5.9850679766201509E-2</v>
          </cell>
          <cell r="N495">
            <v>3.8502267043658105E-3</v>
          </cell>
          <cell r="O495">
            <v>1.8413545171146566E-3</v>
          </cell>
        </row>
        <row r="496">
          <cell r="A496" t="str">
            <v>Others</v>
          </cell>
          <cell r="B496">
            <v>11.450175716635798</v>
          </cell>
          <cell r="C496">
            <v>0.11603182058983511</v>
          </cell>
          <cell r="D496">
            <v>9.6269984226927221</v>
          </cell>
          <cell r="E496">
            <v>0.12610699658737137</v>
          </cell>
          <cell r="F496">
            <v>9.8878219650284791</v>
          </cell>
          <cell r="G496">
            <v>0.11766662944637736</v>
          </cell>
          <cell r="H496">
            <v>12.951957347679524</v>
          </cell>
          <cell r="I496">
            <v>0.10184955314835835</v>
          </cell>
          <cell r="J496">
            <v>10.509588780991905</v>
          </cell>
          <cell r="K496">
            <v>0.10911491410589626</v>
          </cell>
          <cell r="L496">
            <v>-0.18857138740695401</v>
          </cell>
          <cell r="M496">
            <v>-8.2146069974919911E-2</v>
          </cell>
          <cell r="N496">
            <v>7.2653609575379086E-3</v>
          </cell>
          <cell r="O496">
            <v>-6.9169064839388478E-3</v>
          </cell>
        </row>
        <row r="497">
          <cell r="A497" t="str">
            <v>Total</v>
          </cell>
          <cell r="B497">
            <v>98.681341535710445</v>
          </cell>
          <cell r="C497">
            <v>1</v>
          </cell>
          <cell r="D497">
            <v>76.339923106667584</v>
          </cell>
          <cell r="E497">
            <v>1</v>
          </cell>
          <cell r="F497">
            <v>84.03250787033484</v>
          </cell>
          <cell r="G497">
            <v>1</v>
          </cell>
          <cell r="H497">
            <v>127.16754219641157</v>
          </cell>
          <cell r="I497">
            <v>1</v>
          </cell>
          <cell r="J497">
            <v>96.316703056672225</v>
          </cell>
          <cell r="K497">
            <v>1</v>
          </cell>
          <cell r="L497">
            <v>-0.24259994812268926</v>
          </cell>
          <cell r="M497">
            <v>-2.3962366565340121E-2</v>
          </cell>
          <cell r="N497">
            <v>0</v>
          </cell>
          <cell r="O497">
            <v>0</v>
          </cell>
        </row>
        <row r="498">
          <cell r="A498" t="str">
            <v>*Historical data for Lenovo includes IBM PCD - for your internal analysis only</v>
          </cell>
        </row>
      </sheetData>
      <sheetData sheetId="3"/>
      <sheetData sheetId="4"/>
      <sheetData sheetId="5"/>
      <sheetData sheetId="6"/>
      <sheetData sheetId="7"/>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Base"/>
      <sheetName val="APEJBase"/>
      <sheetName val="ANZBase"/>
      <sheetName val="ASEANBase"/>
      <sheetName val="APXPRCXHKBase"/>
      <sheetName val="GCDBase"/>
      <sheetName val="AustraliaBase"/>
      <sheetName val="Hong KongBase"/>
      <sheetName val="IndiaBase"/>
      <sheetName val="IndonesiaBase"/>
      <sheetName val="JapanBase"/>
      <sheetName val="KoreaBase"/>
      <sheetName val="MalaysiaBase"/>
      <sheetName val="New ZealandBase"/>
      <sheetName val="PhilippinesBase"/>
      <sheetName val="PRCBase"/>
      <sheetName val="SingaporeBase"/>
      <sheetName val="TaiwanBase"/>
      <sheetName val="ThailandBase"/>
      <sheetName val="Vietnam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460">
          <cell r="A460" t="str">
            <v>IDC PC Tracker</v>
          </cell>
          <cell r="M460" t="str">
            <v>( Top )</v>
          </cell>
          <cell r="N460" t="str">
            <v xml:space="preserve"> ( Contents Page )</v>
          </cell>
        </row>
        <row r="461">
          <cell r="A461" t="str">
            <v>Indonesia</v>
          </cell>
        </row>
        <row r="463">
          <cell r="A463" t="str">
            <v>Table II-21: Total Consumer Desktop and Consumer Notebook Unit Shipments by Vendor - Quarterly Comparison</v>
          </cell>
        </row>
        <row r="464">
          <cell r="A464" t="str">
            <v>Units</v>
          </cell>
        </row>
        <row r="466">
          <cell r="B466" t="str">
            <v>1Q 2005</v>
          </cell>
          <cell r="C466" t="str">
            <v>% Share</v>
          </cell>
          <cell r="D466" t="str">
            <v>2Q 2005</v>
          </cell>
          <cell r="E466" t="str">
            <v>% Share</v>
          </cell>
          <cell r="F466" t="str">
            <v>3Q 2005</v>
          </cell>
          <cell r="G466" t="str">
            <v>% Share</v>
          </cell>
          <cell r="H466" t="str">
            <v>4Q 2005</v>
          </cell>
          <cell r="I466" t="str">
            <v>% Share</v>
          </cell>
          <cell r="J466" t="str">
            <v>1Q 2006</v>
          </cell>
          <cell r="K466" t="str">
            <v>% Share</v>
          </cell>
          <cell r="L466" t="str">
            <v>Sequential Growth</v>
          </cell>
          <cell r="M466" t="str">
            <v xml:space="preserve">Year-on-Year Growth </v>
          </cell>
          <cell r="N466" t="str">
            <v>Change in Market Share (Seq)</v>
          </cell>
          <cell r="O466" t="str">
            <v>Change in Market Share (YoY)</v>
          </cell>
        </row>
        <row r="467">
          <cell r="A467" t="str">
            <v>Acer</v>
          </cell>
          <cell r="B467">
            <v>6040.7518210798971</v>
          </cell>
          <cell r="C467">
            <v>0.14046289707014897</v>
          </cell>
          <cell r="D467">
            <v>7022.55</v>
          </cell>
          <cell r="E467">
            <v>0.15625764872685133</v>
          </cell>
          <cell r="F467">
            <v>9874.6</v>
          </cell>
          <cell r="G467">
            <v>0.18334305013498309</v>
          </cell>
          <cell r="H467">
            <v>12377.03</v>
          </cell>
          <cell r="I467">
            <v>0.21697894238229926</v>
          </cell>
          <cell r="J467">
            <v>15281.47</v>
          </cell>
          <cell r="K467">
            <v>0.22104760927446335</v>
          </cell>
          <cell r="L467">
            <v>0.23466372788948542</v>
          </cell>
          <cell r="M467">
            <v>1.5297298171849332</v>
          </cell>
          <cell r="N467">
            <v>4.0686668921640912E-3</v>
          </cell>
          <cell r="O467">
            <v>8.0584712204314374E-2</v>
          </cell>
        </row>
        <row r="468">
          <cell r="A468" t="str">
            <v>Hewlett-Packard</v>
          </cell>
          <cell r="B468">
            <v>7122.4</v>
          </cell>
          <cell r="C468">
            <v>0.16561397781668555</v>
          </cell>
          <cell r="D468">
            <v>7099.75</v>
          </cell>
          <cell r="E468">
            <v>0.15797541370990065</v>
          </cell>
          <cell r="F468">
            <v>10422.4</v>
          </cell>
          <cell r="G468">
            <v>0.1935141277344751</v>
          </cell>
          <cell r="H468">
            <v>9447.6</v>
          </cell>
          <cell r="I468">
            <v>0.1656237607932606</v>
          </cell>
          <cell r="J468">
            <v>10349.32</v>
          </cell>
          <cell r="K468">
            <v>0.14970368973772741</v>
          </cell>
          <cell r="L468">
            <v>9.544434565392268E-2</v>
          </cell>
          <cell r="M468">
            <v>0.45306638211838712</v>
          </cell>
          <cell r="N468">
            <v>-1.5920071055533197E-2</v>
          </cell>
          <cell r="O468">
            <v>-1.591028807895814E-2</v>
          </cell>
        </row>
        <row r="469">
          <cell r="A469" t="str">
            <v>Toshiba</v>
          </cell>
          <cell r="B469">
            <v>2035.4</v>
          </cell>
          <cell r="C469">
            <v>4.7328244755711811E-2</v>
          </cell>
          <cell r="D469">
            <v>2359.5</v>
          </cell>
          <cell r="E469">
            <v>5.2500861107575694E-2</v>
          </cell>
          <cell r="F469">
            <v>2664.85</v>
          </cell>
          <cell r="G469">
            <v>4.9478634795557253E-2</v>
          </cell>
          <cell r="H469">
            <v>3093.07</v>
          </cell>
          <cell r="I469">
            <v>5.4223917798891845E-2</v>
          </cell>
          <cell r="J469">
            <v>3832.99</v>
          </cell>
          <cell r="K469">
            <v>5.5444487727484677E-2</v>
          </cell>
          <cell r="L469">
            <v>0.23921864037994611</v>
          </cell>
          <cell r="M469">
            <v>0.88316301464085667</v>
          </cell>
          <cell r="N469">
            <v>1.2205699285928323E-3</v>
          </cell>
          <cell r="O469">
            <v>8.1162429717728662E-3</v>
          </cell>
        </row>
        <row r="470">
          <cell r="A470" t="str">
            <v>Zyrex</v>
          </cell>
          <cell r="B470">
            <v>2377.8000000000002</v>
          </cell>
          <cell r="C470">
            <v>5.5289918630309298E-2</v>
          </cell>
          <cell r="D470">
            <v>1815.65</v>
          </cell>
          <cell r="E470">
            <v>4.0399740822195301E-2</v>
          </cell>
          <cell r="F470">
            <v>3612.75</v>
          </cell>
          <cell r="G470">
            <v>6.7078423872881959E-2</v>
          </cell>
          <cell r="H470">
            <v>3661.95</v>
          </cell>
          <cell r="I470">
            <v>6.419682573742333E-2</v>
          </cell>
          <cell r="J470">
            <v>3699.98</v>
          </cell>
          <cell r="K470">
            <v>5.3520488105092572E-2</v>
          </cell>
          <cell r="L470">
            <v>1.0385177296249326E-2</v>
          </cell>
          <cell r="M470">
            <v>0.55605181259988212</v>
          </cell>
          <cell r="N470">
            <v>-1.0676337632330758E-2</v>
          </cell>
          <cell r="O470">
            <v>-1.7694305252167267E-3</v>
          </cell>
        </row>
        <row r="471">
          <cell r="A471" t="str">
            <v>NEC</v>
          </cell>
          <cell r="B471">
            <v>1119</v>
          </cell>
          <cell r="C471">
            <v>2.6019605916105686E-2</v>
          </cell>
          <cell r="D471">
            <v>1475.87</v>
          </cell>
          <cell r="E471">
            <v>3.2839349812603405E-2</v>
          </cell>
          <cell r="F471">
            <v>2230.5</v>
          </cell>
          <cell r="G471">
            <v>4.1413998878544932E-2</v>
          </cell>
          <cell r="H471">
            <v>1468.2</v>
          </cell>
          <cell r="I471">
            <v>2.5738685549416277E-2</v>
          </cell>
          <cell r="J471">
            <v>1565.8</v>
          </cell>
          <cell r="K471">
            <v>2.264941439547077E-2</v>
          </cell>
          <cell r="L471">
            <v>6.6475956954093363E-2</v>
          </cell>
          <cell r="M471">
            <v>0.39928507596067919</v>
          </cell>
          <cell r="N471">
            <v>-3.0892711539455067E-3</v>
          </cell>
          <cell r="O471">
            <v>-3.3701915206349152E-3</v>
          </cell>
        </row>
        <row r="472">
          <cell r="A472" t="str">
            <v>ASUS</v>
          </cell>
          <cell r="B472">
            <v>367.2</v>
          </cell>
          <cell r="C472">
            <v>8.538337169252912E-3</v>
          </cell>
          <cell r="D472">
            <v>258</v>
          </cell>
          <cell r="E472">
            <v>5.7407171713305914E-3</v>
          </cell>
          <cell r="F472">
            <v>384.5</v>
          </cell>
          <cell r="G472">
            <v>7.1390641420311703E-3</v>
          </cell>
          <cell r="H472">
            <v>644.4</v>
          </cell>
          <cell r="I472">
            <v>1.1296832153687405E-2</v>
          </cell>
          <cell r="J472">
            <v>1087.4349999999999</v>
          </cell>
          <cell r="K472">
            <v>1.5729828805172281E-2</v>
          </cell>
          <cell r="L472">
            <v>0.68751551831160773</v>
          </cell>
          <cell r="M472">
            <v>1.9614242919389979</v>
          </cell>
          <cell r="N472">
            <v>4.4329966514848763E-3</v>
          </cell>
          <cell r="O472">
            <v>7.1914916359193688E-3</v>
          </cell>
        </row>
        <row r="473">
          <cell r="A473" t="str">
            <v>Mugen</v>
          </cell>
          <cell r="B473">
            <v>435.85</v>
          </cell>
          <cell r="C473">
            <v>1.0134624878047064E-2</v>
          </cell>
          <cell r="D473">
            <v>653.29999999999995</v>
          </cell>
          <cell r="E473">
            <v>1.4536474914846026E-2</v>
          </cell>
          <cell r="F473">
            <v>813.5</v>
          </cell>
          <cell r="G473">
            <v>1.51043658765731E-2</v>
          </cell>
          <cell r="H473">
            <v>1003.79</v>
          </cell>
          <cell r="I473">
            <v>1.7597217795701243E-2</v>
          </cell>
          <cell r="J473">
            <v>1020.85</v>
          </cell>
          <cell r="K473">
            <v>1.4766671787978245E-2</v>
          </cell>
          <cell r="L473">
            <v>1.699558672630741E-2</v>
          </cell>
          <cell r="M473">
            <v>1.342204887002409</v>
          </cell>
          <cell r="N473">
            <v>-2.8305460077229973E-3</v>
          </cell>
          <cell r="O473">
            <v>4.6320469099311815E-3</v>
          </cell>
        </row>
        <row r="474">
          <cell r="A474" t="str">
            <v>Apple</v>
          </cell>
          <cell r="B474">
            <v>194.2</v>
          </cell>
          <cell r="C474">
            <v>4.5156456379872425E-3</v>
          </cell>
          <cell r="D474">
            <v>227.45</v>
          </cell>
          <cell r="E474">
            <v>5.0609539558881507E-3</v>
          </cell>
          <cell r="F474">
            <v>542.5</v>
          </cell>
          <cell r="G474">
            <v>1.0072671773867127E-2</v>
          </cell>
          <cell r="H474">
            <v>682.9</v>
          </cell>
          <cell r="I474">
            <v>1.197176703561938E-2</v>
          </cell>
          <cell r="J474">
            <v>766.54499999999996</v>
          </cell>
          <cell r="K474">
            <v>1.1088130896523274E-2</v>
          </cell>
          <cell r="L474">
            <v>0.12248499048176886</v>
          </cell>
          <cell r="M474">
            <v>2.9471936148300721</v>
          </cell>
          <cell r="N474">
            <v>-8.836361390961063E-4</v>
          </cell>
          <cell r="O474">
            <v>6.5724852585360314E-3</v>
          </cell>
        </row>
        <row r="475">
          <cell r="A475" t="str">
            <v>Relion</v>
          </cell>
          <cell r="B475">
            <v>412.15</v>
          </cell>
          <cell r="C475">
            <v>9.5835393908158695E-3</v>
          </cell>
          <cell r="D475">
            <v>434</v>
          </cell>
          <cell r="E475">
            <v>9.6568653192150248E-3</v>
          </cell>
          <cell r="F475">
            <v>808.5</v>
          </cell>
          <cell r="G475">
            <v>1.501153019202133E-2</v>
          </cell>
          <cell r="H475">
            <v>625.63</v>
          </cell>
          <cell r="I475">
            <v>1.0967779485275374E-2</v>
          </cell>
          <cell r="J475">
            <v>728.95</v>
          </cell>
          <cell r="K475">
            <v>1.0544316402847375E-2</v>
          </cell>
          <cell r="L475">
            <v>0.1651455333024312</v>
          </cell>
          <cell r="M475">
            <v>0.76865218973674643</v>
          </cell>
          <cell r="N475">
            <v>-4.2346308242799911E-4</v>
          </cell>
          <cell r="O475">
            <v>9.6077701203150546E-4</v>
          </cell>
        </row>
        <row r="476">
          <cell r="A476" t="str">
            <v>Fujitsu</v>
          </cell>
          <cell r="B476">
            <v>60.5</v>
          </cell>
          <cell r="C476">
            <v>1.4067794083327918E-3</v>
          </cell>
          <cell r="D476">
            <v>390</v>
          </cell>
          <cell r="E476">
            <v>8.677828282243916E-3</v>
          </cell>
          <cell r="F476">
            <v>279.5</v>
          </cell>
          <cell r="G476">
            <v>5.1895147664439848E-3</v>
          </cell>
          <cell r="H476">
            <v>357</v>
          </cell>
          <cell r="I476">
            <v>6.2584870870055929E-3</v>
          </cell>
          <cell r="J476">
            <v>621.875</v>
          </cell>
          <cell r="K476">
            <v>8.9954684999255241E-3</v>
          </cell>
          <cell r="L476">
            <v>0.74194677871148462</v>
          </cell>
          <cell r="M476">
            <v>9.2789256198347108</v>
          </cell>
          <cell r="N476">
            <v>2.7369814129199312E-3</v>
          </cell>
          <cell r="O476">
            <v>7.5886890915927326E-3</v>
          </cell>
        </row>
        <row r="477">
          <cell r="A477" t="str">
            <v>Others</v>
          </cell>
          <cell r="B477">
            <v>22840.78</v>
          </cell>
          <cell r="C477">
            <v>0.53110642932660279</v>
          </cell>
          <cell r="D477">
            <v>23206.05</v>
          </cell>
          <cell r="E477">
            <v>0.51635414617734987</v>
          </cell>
          <cell r="F477">
            <v>22225</v>
          </cell>
          <cell r="G477">
            <v>0.41265461783262097</v>
          </cell>
          <cell r="H477">
            <v>23680.97</v>
          </cell>
          <cell r="I477">
            <v>0.41514578418141956</v>
          </cell>
          <cell r="J477">
            <v>30176.815199999997</v>
          </cell>
          <cell r="K477">
            <v>0.43650989436731458</v>
          </cell>
          <cell r="L477">
            <v>0.27430655078740451</v>
          </cell>
          <cell r="M477">
            <v>0.32118146578181639</v>
          </cell>
          <cell r="N477">
            <v>2.1364110185895013E-2</v>
          </cell>
          <cell r="O477">
            <v>-9.4596534959288214E-2</v>
          </cell>
        </row>
        <row r="478">
          <cell r="A478" t="str">
            <v>Total</v>
          </cell>
          <cell r="B478">
            <v>43006.031821079901</v>
          </cell>
          <cell r="C478">
            <v>1</v>
          </cell>
          <cell r="D478">
            <v>44942.12</v>
          </cell>
          <cell r="E478">
            <v>1</v>
          </cell>
          <cell r="F478">
            <v>53858.6</v>
          </cell>
          <cell r="G478">
            <v>1</v>
          </cell>
          <cell r="H478">
            <v>57042.54</v>
          </cell>
          <cell r="I478">
            <v>1</v>
          </cell>
          <cell r="J478">
            <v>69132.030199999994</v>
          </cell>
          <cell r="K478">
            <v>1</v>
          </cell>
          <cell r="L478">
            <v>0.21193814651311094</v>
          </cell>
          <cell r="M478">
            <v>0.6074961411834825</v>
          </cell>
          <cell r="N478">
            <v>0</v>
          </cell>
          <cell r="O478">
            <v>0</v>
          </cell>
        </row>
        <row r="482">
          <cell r="A482" t="str">
            <v>Table II-22: Total Consumer Desktop and Consumer Notebook Value of Shipments by Vendor - Quarterly Comparison</v>
          </cell>
        </row>
        <row r="483">
          <cell r="A483" t="str">
            <v>End-user Revenue (US$M)</v>
          </cell>
        </row>
        <row r="485">
          <cell r="B485" t="str">
            <v>1Q 2005</v>
          </cell>
          <cell r="C485" t="str">
            <v>% Share</v>
          </cell>
          <cell r="D485" t="str">
            <v>2Q 2005</v>
          </cell>
          <cell r="E485" t="str">
            <v>% Share</v>
          </cell>
          <cell r="F485" t="str">
            <v>3Q 2005</v>
          </cell>
          <cell r="G485" t="str">
            <v>% Share</v>
          </cell>
          <cell r="H485" t="str">
            <v>4Q 2005</v>
          </cell>
          <cell r="I485" t="str">
            <v>% Share</v>
          </cell>
          <cell r="J485" t="str">
            <v>1Q 2006</v>
          </cell>
          <cell r="K485" t="str">
            <v>% Share</v>
          </cell>
          <cell r="L485" t="str">
            <v>Sequential Growth</v>
          </cell>
          <cell r="M485" t="str">
            <v xml:space="preserve">Year-on-Year Growth </v>
          </cell>
          <cell r="N485" t="str">
            <v>Change in Market Share (Seq)</v>
          </cell>
          <cell r="O485" t="str">
            <v>Change in Market Share (YoY)</v>
          </cell>
        </row>
        <row r="486">
          <cell r="A486" t="str">
            <v>Acer</v>
          </cell>
          <cell r="B486">
            <v>5.8917935327763935</v>
          </cell>
          <cell r="C486">
            <v>0.14978369220319543</v>
          </cell>
          <cell r="D486">
            <v>7.1760166027491863</v>
          </cell>
          <cell r="E486">
            <v>0.18145723567374814</v>
          </cell>
          <cell r="F486">
            <v>8.0253938672614602</v>
          </cell>
          <cell r="G486">
            <v>0.17596963371940613</v>
          </cell>
          <cell r="H486">
            <v>11.54306303191548</v>
          </cell>
          <cell r="I486">
            <v>0.23324922222036024</v>
          </cell>
          <cell r="J486">
            <v>15.526397943848194</v>
          </cell>
          <cell r="K486">
            <v>0.24784210821608479</v>
          </cell>
          <cell r="L486">
            <v>0.34508474058568073</v>
          </cell>
          <cell r="M486">
            <v>1.6352583228644946</v>
          </cell>
          <cell r="N486">
            <v>1.4592885995724558E-2</v>
          </cell>
          <cell r="O486">
            <v>9.8058416012889366E-2</v>
          </cell>
        </row>
        <row r="487">
          <cell r="A487" t="str">
            <v>Hewlett-Packard</v>
          </cell>
          <cell r="B487">
            <v>10.238256686068393</v>
          </cell>
          <cell r="C487">
            <v>0.26028133532383513</v>
          </cell>
          <cell r="D487">
            <v>9.2749874126045242</v>
          </cell>
          <cell r="E487">
            <v>0.23453312192104619</v>
          </cell>
          <cell r="F487">
            <v>12.282877356347088</v>
          </cell>
          <cell r="G487">
            <v>0.26932178845875548</v>
          </cell>
          <cell r="H487">
            <v>10.66818970890116</v>
          </cell>
          <cell r="I487">
            <v>0.21557076706766673</v>
          </cell>
          <cell r="J487">
            <v>11.375675676028273</v>
          </cell>
          <cell r="K487">
            <v>0.18158567441886048</v>
          </cell>
          <cell r="L487">
            <v>6.6317340282842085E-2</v>
          </cell>
          <cell r="M487">
            <v>0.11109498665994688</v>
          </cell>
          <cell r="N487">
            <v>-3.3985092648806253E-2</v>
          </cell>
          <cell r="O487">
            <v>-7.8695660904974651E-2</v>
          </cell>
        </row>
        <row r="488">
          <cell r="A488" t="str">
            <v>Toshiba</v>
          </cell>
          <cell r="B488">
            <v>3.0560187664767295</v>
          </cell>
          <cell r="C488">
            <v>7.7691414632691219E-2</v>
          </cell>
          <cell r="D488">
            <v>3.772907529996119</v>
          </cell>
          <cell r="E488">
            <v>9.540409516102305E-2</v>
          </cell>
          <cell r="F488">
            <v>4.3906497358546721</v>
          </cell>
          <cell r="G488">
            <v>9.6272038305853097E-2</v>
          </cell>
          <cell r="H488">
            <v>5.2044990118794354</v>
          </cell>
          <cell r="I488">
            <v>0.10516665665006485</v>
          </cell>
          <cell r="J488">
            <v>6.8120357540947269</v>
          </cell>
          <cell r="K488">
            <v>0.10873798988303783</v>
          </cell>
          <cell r="L488">
            <v>0.30887444469602876</v>
          </cell>
          <cell r="M488">
            <v>1.229055602936723</v>
          </cell>
          <cell r="N488">
            <v>3.5713332329729841E-3</v>
          </cell>
          <cell r="O488">
            <v>3.1046575250346611E-2</v>
          </cell>
        </row>
        <row r="489">
          <cell r="A489" t="str">
            <v>Zyrex</v>
          </cell>
          <cell r="B489">
            <v>1.8033151581692839</v>
          </cell>
          <cell r="C489">
            <v>4.5844648339077476E-2</v>
          </cell>
          <cell r="D489">
            <v>1.1133963014319226</v>
          </cell>
          <cell r="E489">
            <v>2.8154033951065721E-2</v>
          </cell>
          <cell r="F489">
            <v>2.1483071836910348</v>
          </cell>
          <cell r="G489">
            <v>4.7105081007055849E-2</v>
          </cell>
          <cell r="H489">
            <v>2.2522722950338161</v>
          </cell>
          <cell r="I489">
            <v>4.5511382861947967E-2</v>
          </cell>
          <cell r="J489">
            <v>2.424130967144309</v>
          </cell>
          <cell r="K489">
            <v>3.8695499861704202E-2</v>
          </cell>
          <cell r="L489">
            <v>7.6304571383058573E-2</v>
          </cell>
          <cell r="M489">
            <v>0.34426362256349807</v>
          </cell>
          <cell r="N489">
            <v>-6.8158830002437651E-3</v>
          </cell>
          <cell r="O489">
            <v>-7.1491484773732739E-3</v>
          </cell>
        </row>
        <row r="490">
          <cell r="A490" t="str">
            <v>NEC</v>
          </cell>
          <cell r="B490">
            <v>1.5717246076526181</v>
          </cell>
          <cell r="C490">
            <v>3.995705442683619E-2</v>
          </cell>
          <cell r="D490">
            <v>1.7599187434716987</v>
          </cell>
          <cell r="E490">
            <v>4.4502404032683719E-2</v>
          </cell>
          <cell r="F490">
            <v>2.698466118748331</v>
          </cell>
          <cell r="G490">
            <v>5.9168198143825894E-2</v>
          </cell>
          <cell r="H490">
            <v>1.8712327971093463</v>
          </cell>
          <cell r="I490">
            <v>3.781176567365209E-2</v>
          </cell>
          <cell r="J490">
            <v>2.2070670457192074</v>
          </cell>
          <cell r="K490">
            <v>3.523058932043064E-2</v>
          </cell>
          <cell r="L490">
            <v>0.17947219027405525</v>
          </cell>
          <cell r="M490">
            <v>0.40423267216988967</v>
          </cell>
          <cell r="N490">
            <v>-2.5811763532214496E-3</v>
          </cell>
          <cell r="O490">
            <v>-4.7264651064055502E-3</v>
          </cell>
        </row>
        <row r="491">
          <cell r="A491" t="str">
            <v>ASUS</v>
          </cell>
          <cell r="B491">
            <v>0.57527936898340171</v>
          </cell>
          <cell r="C491">
            <v>1.4624997881426707E-2</v>
          </cell>
          <cell r="D491">
            <v>0.3670308029716719</v>
          </cell>
          <cell r="E491">
            <v>9.2809700145956419E-3</v>
          </cell>
          <cell r="F491">
            <v>0.5613830598282632</v>
          </cell>
          <cell r="G491">
            <v>1.2309224076496102E-2</v>
          </cell>
          <cell r="H491">
            <v>0.97692907659718231</v>
          </cell>
          <cell r="I491">
            <v>1.9740682923649826E-2</v>
          </cell>
          <cell r="J491">
            <v>1.6353457349706022</v>
          </cell>
          <cell r="K491">
            <v>2.6104414950789408E-2</v>
          </cell>
          <cell r="L491">
            <v>0.67396566869194041</v>
          </cell>
          <cell r="M491">
            <v>1.8426983881943908</v>
          </cell>
          <cell r="N491">
            <v>6.3637320271395827E-3</v>
          </cell>
          <cell r="O491">
            <v>1.1479417069362702E-2</v>
          </cell>
        </row>
        <row r="492">
          <cell r="A492" t="str">
            <v>Fujitsu</v>
          </cell>
          <cell r="B492">
            <v>0.12796486178731967</v>
          </cell>
          <cell r="C492">
            <v>3.2531773837879605E-3</v>
          </cell>
          <cell r="D492">
            <v>0.7450954839339391</v>
          </cell>
          <cell r="E492">
            <v>1.8840949556310799E-2</v>
          </cell>
          <cell r="F492">
            <v>0.51229785776512116</v>
          </cell>
          <cell r="G492">
            <v>1.1232952285857923E-2</v>
          </cell>
          <cell r="H492">
            <v>0.68033026722358403</v>
          </cell>
          <cell r="I492">
            <v>1.3747348103715418E-2</v>
          </cell>
          <cell r="J492">
            <v>1.190660168980475</v>
          </cell>
          <cell r="K492">
            <v>1.9006064865544833E-2</v>
          </cell>
          <cell r="L492">
            <v>0.75012082563890381</v>
          </cell>
          <cell r="M492">
            <v>8.3045868400919129</v>
          </cell>
          <cell r="N492">
            <v>5.2587167618294156E-3</v>
          </cell>
          <cell r="O492">
            <v>1.5752887481756874E-2</v>
          </cell>
        </row>
        <row r="493">
          <cell r="A493" t="str">
            <v>Apple</v>
          </cell>
          <cell r="B493">
            <v>0.40127217987763519</v>
          </cell>
          <cell r="C493">
            <v>1.020131278296409E-2</v>
          </cell>
          <cell r="D493">
            <v>0.29126741150083613</v>
          </cell>
          <cell r="E493">
            <v>7.3651696001569419E-3</v>
          </cell>
          <cell r="F493">
            <v>0.67513852509759864</v>
          </cell>
          <cell r="G493">
            <v>1.4803495122641808E-2</v>
          </cell>
          <cell r="H493">
            <v>0.88617026710627933</v>
          </cell>
          <cell r="I493">
            <v>1.790673108046336E-2</v>
          </cell>
          <cell r="J493">
            <v>0.99519719283388675</v>
          </cell>
          <cell r="K493">
            <v>1.5885962169377949E-2</v>
          </cell>
          <cell r="L493">
            <v>0.12303157731033609</v>
          </cell>
          <cell r="M493">
            <v>1.4801051324748311</v>
          </cell>
          <cell r="N493">
            <v>-2.0207689110854112E-3</v>
          </cell>
          <cell r="O493">
            <v>5.6846493864138592E-3</v>
          </cell>
        </row>
        <row r="494">
          <cell r="A494" t="str">
            <v>Mugen</v>
          </cell>
          <cell r="B494">
            <v>0.3841544767181424</v>
          </cell>
          <cell r="C494">
            <v>9.7661392204480731E-3</v>
          </cell>
          <cell r="D494">
            <v>0.43367756714541789</v>
          </cell>
          <cell r="E494">
            <v>1.0966241699855541E-2</v>
          </cell>
          <cell r="F494">
            <v>0.52889962667154233</v>
          </cell>
          <cell r="G494">
            <v>1.1596972699295159E-2</v>
          </cell>
          <cell r="H494">
            <v>0.62106257333747683</v>
          </cell>
          <cell r="I494">
            <v>1.2549733271022705E-2</v>
          </cell>
          <cell r="J494">
            <v>0.67267124421291724</v>
          </cell>
          <cell r="K494">
            <v>1.0737600562925277E-2</v>
          </cell>
          <cell r="L494">
            <v>8.3097377125955108E-2</v>
          </cell>
          <cell r="M494">
            <v>0.75104361651487972</v>
          </cell>
          <cell r="N494">
            <v>-1.8121327080974272E-3</v>
          </cell>
          <cell r="O494">
            <v>9.7146134247720443E-4</v>
          </cell>
        </row>
        <row r="495">
          <cell r="A495" t="str">
            <v>Relion</v>
          </cell>
          <cell r="B495">
            <v>0.35006448942151858</v>
          </cell>
          <cell r="C495">
            <v>8.8994889999264824E-3</v>
          </cell>
          <cell r="D495">
            <v>0.34824194806044623</v>
          </cell>
          <cell r="E495">
            <v>8.805863299770041E-3</v>
          </cell>
          <cell r="F495">
            <v>0.60681150031692055</v>
          </cell>
          <cell r="G495">
            <v>1.3305315503964035E-2</v>
          </cell>
          <cell r="H495">
            <v>0.47653576478459003</v>
          </cell>
          <cell r="I495">
            <v>9.6292982364270634E-3</v>
          </cell>
          <cell r="J495">
            <v>0.62380906537084679</v>
          </cell>
          <cell r="K495">
            <v>9.9576317987568747E-3</v>
          </cell>
          <cell r="L495">
            <v>0.30904983732507296</v>
          </cell>
          <cell r="M495">
            <v>0.78198327514364863</v>
          </cell>
          <cell r="N495">
            <v>3.2833356232981128E-4</v>
          </cell>
          <cell r="O495">
            <v>1.0581427988303922E-3</v>
          </cell>
        </row>
        <row r="496">
          <cell r="A496" t="str">
            <v>Others</v>
          </cell>
          <cell r="B496">
            <v>14.935503039126182</v>
          </cell>
          <cell r="C496">
            <v>0.37969673880581117</v>
          </cell>
          <cell r="D496">
            <v>14.264059570387566</v>
          </cell>
          <cell r="E496">
            <v>0.3606899150897443</v>
          </cell>
          <cell r="F496">
            <v>13.176472742491576</v>
          </cell>
          <cell r="G496">
            <v>0.28891530067684856</v>
          </cell>
          <cell r="H496">
            <v>14.307824628445623</v>
          </cell>
          <cell r="I496">
            <v>0.28911641191102977</v>
          </cell>
          <cell r="J496">
            <v>19.183336966045914</v>
          </cell>
          <cell r="K496">
            <v>0.30621646395248781</v>
          </cell>
          <cell r="L496">
            <v>0.34075846358273121</v>
          </cell>
          <cell r="M496">
            <v>0.28441184175663725</v>
          </cell>
          <cell r="N496">
            <v>1.7100052041458036E-2</v>
          </cell>
          <cell r="O496">
            <v>-7.3480274853323369E-2</v>
          </cell>
        </row>
        <row r="497">
          <cell r="A497" t="str">
            <v>Total</v>
          </cell>
          <cell r="B497">
            <v>39.33534716705762</v>
          </cell>
          <cell r="C497">
            <v>1</v>
          </cell>
          <cell r="D497">
            <v>39.546599374253326</v>
          </cell>
          <cell r="E497">
            <v>1</v>
          </cell>
          <cell r="F497">
            <v>45.606697574073607</v>
          </cell>
          <cell r="G497">
            <v>1</v>
          </cell>
          <cell r="H497">
            <v>49.48810942233397</v>
          </cell>
          <cell r="I497">
            <v>1</v>
          </cell>
          <cell r="J497">
            <v>62.646327759249345</v>
          </cell>
          <cell r="K497">
            <v>1</v>
          </cell>
          <cell r="L497">
            <v>0.26588646223323043</v>
          </cell>
          <cell r="M497">
            <v>0.5926217072189488</v>
          </cell>
          <cell r="N497">
            <v>0</v>
          </cell>
          <cell r="O497">
            <v>0</v>
          </cell>
        </row>
        <row r="498">
          <cell r="A498" t="str">
            <v>*Historical data for Lenovo includes IBM PCD - for your internal analysis only</v>
          </cell>
        </row>
      </sheetData>
      <sheetData sheetId="10" refreshError="1">
        <row r="460">
          <cell r="A460" t="str">
            <v>IDC PC Tracker</v>
          </cell>
          <cell r="M460" t="str">
            <v>( Top )</v>
          </cell>
          <cell r="N460" t="str">
            <v xml:space="preserve"> ( Contents Page )</v>
          </cell>
        </row>
        <row r="461">
          <cell r="A461" t="str">
            <v>Japan</v>
          </cell>
        </row>
        <row r="463">
          <cell r="A463" t="str">
            <v>Table II-21: Total Consumer Desktop and Consumer Notebook Unit Shipments by Vendor - Quarterly Comparison</v>
          </cell>
        </row>
        <row r="464">
          <cell r="A464" t="str">
            <v>Units</v>
          </cell>
        </row>
        <row r="466">
          <cell r="B466" t="str">
            <v>1Q 2005</v>
          </cell>
          <cell r="C466" t="str">
            <v>% Share</v>
          </cell>
          <cell r="D466" t="str">
            <v>2Q 2005</v>
          </cell>
          <cell r="E466" t="str">
            <v>% Share</v>
          </cell>
          <cell r="F466" t="str">
            <v>3Q 2005</v>
          </cell>
          <cell r="G466" t="str">
            <v>% Share</v>
          </cell>
          <cell r="H466" t="str">
            <v>4Q 2005</v>
          </cell>
          <cell r="I466" t="str">
            <v>% Share</v>
          </cell>
          <cell r="J466" t="str">
            <v>1Q 2006</v>
          </cell>
          <cell r="K466" t="str">
            <v>% Share</v>
          </cell>
          <cell r="L466" t="str">
            <v>Sequential Growth</v>
          </cell>
          <cell r="M466" t="str">
            <v xml:space="preserve">Year-on-Year Growth </v>
          </cell>
          <cell r="N466" t="str">
            <v>Change in Market Share (Seq)</v>
          </cell>
          <cell r="O466" t="str">
            <v>Change in Market Share (YoY)</v>
          </cell>
        </row>
        <row r="467">
          <cell r="A467" t="str">
            <v>NEC</v>
          </cell>
          <cell r="B467">
            <v>330705.7</v>
          </cell>
          <cell r="C467">
            <v>0.21993160856698996</v>
          </cell>
          <cell r="D467">
            <v>274093.7</v>
          </cell>
          <cell r="E467">
            <v>0.19343009082445276</v>
          </cell>
          <cell r="F467">
            <v>262949.5</v>
          </cell>
          <cell r="G467">
            <v>0.19810325265028014</v>
          </cell>
          <cell r="H467">
            <v>285897.09600000008</v>
          </cell>
          <cell r="I467">
            <v>0.20233295121552333</v>
          </cell>
          <cell r="J467">
            <v>283777.90000000002</v>
          </cell>
          <cell r="K467">
            <v>0.17785432481446112</v>
          </cell>
          <cell r="L467">
            <v>-7.4124432519596661E-3</v>
          </cell>
          <cell r="M467">
            <v>-0.14190199927004576</v>
          </cell>
          <cell r="N467">
            <v>-2.4478626401062215E-2</v>
          </cell>
          <cell r="O467">
            <v>-4.2077283752528838E-2</v>
          </cell>
        </row>
        <row r="468">
          <cell r="A468" t="str">
            <v>Fujitsu</v>
          </cell>
          <cell r="B468">
            <v>267273.26</v>
          </cell>
          <cell r="C468">
            <v>0.17774667324676693</v>
          </cell>
          <cell r="D468">
            <v>240886.5</v>
          </cell>
          <cell r="E468">
            <v>0.16999550727865886</v>
          </cell>
          <cell r="F468">
            <v>219778.24299999996</v>
          </cell>
          <cell r="G468">
            <v>0.1655785038574466</v>
          </cell>
          <cell r="H468">
            <v>248097.77500000005</v>
          </cell>
          <cell r="I468">
            <v>0.17558189890027734</v>
          </cell>
          <cell r="J468">
            <v>252259.44199999998</v>
          </cell>
          <cell r="K468">
            <v>0.15810051711208911</v>
          </cell>
          <cell r="L468">
            <v>1.6774301986383966E-2</v>
          </cell>
          <cell r="M468">
            <v>-5.6174037013654199E-2</v>
          </cell>
          <cell r="N468">
            <v>-1.7481381788188227E-2</v>
          </cell>
          <cell r="O468">
            <v>-1.9646156134677822E-2</v>
          </cell>
        </row>
        <row r="469">
          <cell r="A469" t="str">
            <v>Sony</v>
          </cell>
          <cell r="B469">
            <v>181311.7</v>
          </cell>
          <cell r="C469">
            <v>0.1205790339658963</v>
          </cell>
          <cell r="D469">
            <v>178282.3</v>
          </cell>
          <cell r="E469">
            <v>0.12581522844703227</v>
          </cell>
          <cell r="F469">
            <v>167472.47200000007</v>
          </cell>
          <cell r="G469">
            <v>0.12617191298170555</v>
          </cell>
          <cell r="H469">
            <v>168573.32</v>
          </cell>
          <cell r="I469">
            <v>0.11930144730046084</v>
          </cell>
          <cell r="J469">
            <v>238433.24</v>
          </cell>
          <cell r="K469">
            <v>0.14943511426902645</v>
          </cell>
          <cell r="L469">
            <v>0.41441860432006661</v>
          </cell>
          <cell r="M469">
            <v>0.31504607810747998</v>
          </cell>
          <cell r="N469">
            <v>3.0133666968565606E-2</v>
          </cell>
          <cell r="O469">
            <v>2.8856080303130152E-2</v>
          </cell>
        </row>
        <row r="470">
          <cell r="A470" t="str">
            <v>Toshiba</v>
          </cell>
          <cell r="B470">
            <v>145722.4</v>
          </cell>
          <cell r="C470">
            <v>9.6910823841991026E-2</v>
          </cell>
          <cell r="D470">
            <v>152010.5</v>
          </cell>
          <cell r="E470">
            <v>0.10727501150617645</v>
          </cell>
          <cell r="F470">
            <v>159328.66</v>
          </cell>
          <cell r="G470">
            <v>0.12003645485696146</v>
          </cell>
          <cell r="H470">
            <v>137622.04999999999</v>
          </cell>
          <cell r="I470">
            <v>9.7396846342329771E-2</v>
          </cell>
          <cell r="J470">
            <v>203347.54</v>
          </cell>
          <cell r="K470">
            <v>0.12744558131334971</v>
          </cell>
          <cell r="L470">
            <v>0.47757964657553087</v>
          </cell>
          <cell r="M470">
            <v>0.39544462622081444</v>
          </cell>
          <cell r="N470">
            <v>3.0048734971019939E-2</v>
          </cell>
          <cell r="O470">
            <v>3.0534757471358684E-2</v>
          </cell>
        </row>
        <row r="471">
          <cell r="A471" t="str">
            <v>Dell</v>
          </cell>
          <cell r="B471">
            <v>93195</v>
          </cell>
          <cell r="C471">
            <v>6.1978146310754934E-2</v>
          </cell>
          <cell r="D471">
            <v>107420.4</v>
          </cell>
          <cell r="E471">
            <v>7.5807425447571547E-2</v>
          </cell>
          <cell r="F471">
            <v>89296</v>
          </cell>
          <cell r="G471">
            <v>6.7274621357558836E-2</v>
          </cell>
          <cell r="H471">
            <v>94285</v>
          </cell>
          <cell r="I471">
            <v>6.6726673940597184E-2</v>
          </cell>
          <cell r="J471">
            <v>153132.5</v>
          </cell>
          <cell r="K471">
            <v>9.5973919726132534E-2</v>
          </cell>
          <cell r="L471">
            <v>0.62414487988545364</v>
          </cell>
          <cell r="M471">
            <v>0.64314072643382159</v>
          </cell>
          <cell r="N471">
            <v>2.924724578553535E-2</v>
          </cell>
          <cell r="O471">
            <v>3.39957734153776E-2</v>
          </cell>
        </row>
        <row r="472">
          <cell r="A472" t="str">
            <v>Sharp</v>
          </cell>
          <cell r="B472">
            <v>77400</v>
          </cell>
          <cell r="C472">
            <v>5.1473882981409216E-2</v>
          </cell>
          <cell r="D472">
            <v>66800</v>
          </cell>
          <cell r="E472">
            <v>4.7141288059789205E-2</v>
          </cell>
          <cell r="F472">
            <v>67400</v>
          </cell>
          <cell r="G472">
            <v>5.0778416496813576E-2</v>
          </cell>
          <cell r="H472">
            <v>71000</v>
          </cell>
          <cell r="I472">
            <v>5.0247588161238803E-2</v>
          </cell>
          <cell r="J472">
            <v>69760</v>
          </cell>
          <cell r="K472">
            <v>4.3721225997714434E-2</v>
          </cell>
          <cell r="L472">
            <v>-1.7464788732394321E-2</v>
          </cell>
          <cell r="M472">
            <v>-9.8708010335917362E-2</v>
          </cell>
          <cell r="N472">
            <v>-6.5263621635243685E-3</v>
          </cell>
          <cell r="O472">
            <v>-7.752656983694782E-3</v>
          </cell>
        </row>
        <row r="473">
          <cell r="A473" t="str">
            <v>Gateway</v>
          </cell>
          <cell r="B473">
            <v>36100</v>
          </cell>
          <cell r="C473">
            <v>2.4007844646367862E-2</v>
          </cell>
          <cell r="D473">
            <v>42750</v>
          </cell>
          <cell r="E473">
            <v>3.0169012942454915E-2</v>
          </cell>
          <cell r="F473">
            <v>28500</v>
          </cell>
          <cell r="G473">
            <v>2.1471585610670429E-2</v>
          </cell>
          <cell r="H473">
            <v>61227.5</v>
          </cell>
          <cell r="I473">
            <v>4.3331467663975332E-2</v>
          </cell>
          <cell r="J473">
            <v>56891.7</v>
          </cell>
          <cell r="K473">
            <v>3.565617650651047E-2</v>
          </cell>
          <cell r="L473">
            <v>-7.0814584949573378E-2</v>
          </cell>
          <cell r="M473">
            <v>0.57594736842105254</v>
          </cell>
          <cell r="N473">
            <v>-7.6752911574648613E-3</v>
          </cell>
          <cell r="O473">
            <v>1.1648331860142608E-2</v>
          </cell>
        </row>
        <row r="474">
          <cell r="A474" t="str">
            <v>Apple</v>
          </cell>
          <cell r="B474">
            <v>71385.5</v>
          </cell>
          <cell r="C474">
            <v>4.747401645438485E-2</v>
          </cell>
          <cell r="D474">
            <v>52333.75</v>
          </cell>
          <cell r="E474">
            <v>3.6932341077829237E-2</v>
          </cell>
          <cell r="F474">
            <v>49381.75</v>
          </cell>
          <cell r="G474">
            <v>3.7203665709814898E-2</v>
          </cell>
          <cell r="H474">
            <v>58768.65</v>
          </cell>
          <cell r="I474">
            <v>4.1591308760450516E-2</v>
          </cell>
          <cell r="J474">
            <v>54136</v>
          </cell>
          <cell r="K474">
            <v>3.3929075266804311E-2</v>
          </cell>
          <cell r="L474">
            <v>-7.8828593135966241E-2</v>
          </cell>
          <cell r="M474">
            <v>-0.24163870814100907</v>
          </cell>
          <cell r="N474">
            <v>-7.6622334936462047E-3</v>
          </cell>
          <cell r="O474">
            <v>-1.3544941187580539E-2</v>
          </cell>
        </row>
        <row r="475">
          <cell r="A475" t="str">
            <v>Sotec</v>
          </cell>
          <cell r="B475">
            <v>42418</v>
          </cell>
          <cell r="C475">
            <v>2.8209549978106152E-2</v>
          </cell>
          <cell r="D475">
            <v>53693.26</v>
          </cell>
          <cell r="E475">
            <v>3.7891758031873612E-2</v>
          </cell>
          <cell r="F475">
            <v>47529</v>
          </cell>
          <cell r="G475">
            <v>3.5807824297879119E-2</v>
          </cell>
          <cell r="H475">
            <v>46146</v>
          </cell>
          <cell r="I475">
            <v>3.2658101454767968E-2</v>
          </cell>
          <cell r="J475">
            <v>49713.599999999999</v>
          </cell>
          <cell r="K475">
            <v>3.1157390205848283E-2</v>
          </cell>
          <cell r="L475">
            <v>7.7311142894292084E-2</v>
          </cell>
          <cell r="M475">
            <v>0.17199302183035492</v>
          </cell>
          <cell r="N475">
            <v>-1.5007112489196853E-3</v>
          </cell>
          <cell r="O475">
            <v>2.9478402277421309E-3</v>
          </cell>
        </row>
        <row r="476">
          <cell r="A476" t="str">
            <v>Hitachi</v>
          </cell>
          <cell r="B476">
            <v>66383.45</v>
          </cell>
          <cell r="C476">
            <v>4.4147466888917693E-2</v>
          </cell>
          <cell r="D476">
            <v>61981.33</v>
          </cell>
          <cell r="E476">
            <v>4.3740714548785246E-2</v>
          </cell>
          <cell r="F476">
            <v>65360.666420921538</v>
          </cell>
          <cell r="G476">
            <v>4.9242005074641715E-2</v>
          </cell>
          <cell r="H476">
            <v>60664</v>
          </cell>
          <cell r="I476">
            <v>4.2932671664977329E-2</v>
          </cell>
          <cell r="J476">
            <v>48450.44</v>
          </cell>
          <cell r="K476">
            <v>3.0365720139459627E-2</v>
          </cell>
          <cell r="L476">
            <v>-0.20133126730845308</v>
          </cell>
          <cell r="M476">
            <v>-0.27014278408247827</v>
          </cell>
          <cell r="N476">
            <v>-1.2566951525517702E-2</v>
          </cell>
          <cell r="O476">
            <v>-1.3781746749458066E-2</v>
          </cell>
        </row>
        <row r="477">
          <cell r="A477" t="str">
            <v>Others</v>
          </cell>
          <cell r="B477">
            <v>191780.16499999957</v>
          </cell>
          <cell r="C477">
            <v>0.1275409531184151</v>
          </cell>
          <cell r="D477">
            <v>186765.1203640548</v>
          </cell>
          <cell r="E477">
            <v>0.13180162183537589</v>
          </cell>
          <cell r="F477">
            <v>170339.30999999819</v>
          </cell>
          <cell r="G477">
            <v>0.12833175710622774</v>
          </cell>
          <cell r="H477">
            <v>180721.75199999963</v>
          </cell>
          <cell r="I477">
            <v>0.12789904459540163</v>
          </cell>
          <cell r="J477">
            <v>185661.31235000025</v>
          </cell>
          <cell r="K477">
            <v>0.11636095464860395</v>
          </cell>
          <cell r="L477">
            <v>2.7332406283891331E-2</v>
          </cell>
          <cell r="M477">
            <v>-3.1905555248632367E-2</v>
          </cell>
          <cell r="N477">
            <v>-1.1538089946797683E-2</v>
          </cell>
          <cell r="O477">
            <v>-1.1179998469811145E-2</v>
          </cell>
        </row>
        <row r="478">
          <cell r="A478" t="str">
            <v>Total</v>
          </cell>
          <cell r="B478">
            <v>1503675.1749999996</v>
          </cell>
          <cell r="C478">
            <v>1</v>
          </cell>
          <cell r="D478">
            <v>1417016.8603640548</v>
          </cell>
          <cell r="E478">
            <v>1</v>
          </cell>
          <cell r="F478">
            <v>1327335.6014209196</v>
          </cell>
          <cell r="G478">
            <v>1</v>
          </cell>
          <cell r="H478">
            <v>1413003.1429999997</v>
          </cell>
          <cell r="I478">
            <v>1</v>
          </cell>
          <cell r="J478">
            <v>1595563.6743500002</v>
          </cell>
          <cell r="K478">
            <v>1</v>
          </cell>
          <cell r="L478">
            <v>0.12920037174326415</v>
          </cell>
          <cell r="M478">
            <v>6.1109274714201911E-2</v>
          </cell>
          <cell r="N478">
            <v>0</v>
          </cell>
          <cell r="O478">
            <v>0</v>
          </cell>
        </row>
        <row r="482">
          <cell r="A482" t="str">
            <v>Table II-22: Total Consumer Desktop and Consumer Notebook Value of Shipments by Vendor - Quarterly Comparison</v>
          </cell>
        </row>
        <row r="483">
          <cell r="A483" t="str">
            <v>End-user Revenue (US$M)</v>
          </cell>
        </row>
        <row r="485">
          <cell r="B485" t="str">
            <v>1Q 2005</v>
          </cell>
          <cell r="C485" t="str">
            <v>% Share</v>
          </cell>
          <cell r="D485" t="str">
            <v>2Q 2005</v>
          </cell>
          <cell r="E485" t="str">
            <v>% Share</v>
          </cell>
          <cell r="F485" t="str">
            <v>3Q 2005</v>
          </cell>
          <cell r="G485" t="str">
            <v>% Share</v>
          </cell>
          <cell r="H485" t="str">
            <v>4Q 2005</v>
          </cell>
          <cell r="I485" t="str">
            <v>% Share</v>
          </cell>
          <cell r="J485" t="str">
            <v>1Q 2006</v>
          </cell>
          <cell r="K485" t="str">
            <v>% Share</v>
          </cell>
          <cell r="L485" t="str">
            <v>Sequential Growth</v>
          </cell>
          <cell r="M485" t="str">
            <v xml:space="preserve">Year-on-Year Growth </v>
          </cell>
          <cell r="N485" t="str">
            <v>Change in Market Share (Seq)</v>
          </cell>
          <cell r="O485" t="str">
            <v>Change in Market Share (YoY)</v>
          </cell>
        </row>
        <row r="486">
          <cell r="A486" t="str">
            <v>NEC</v>
          </cell>
          <cell r="B486">
            <v>525.80451908858595</v>
          </cell>
          <cell r="C486">
            <v>0.24042549371528457</v>
          </cell>
          <cell r="D486">
            <v>416.43068908938568</v>
          </cell>
          <cell r="E486">
            <v>0.21432528499537537</v>
          </cell>
          <cell r="F486">
            <v>382.70909227668778</v>
          </cell>
          <cell r="G486">
            <v>0.2186460233828042</v>
          </cell>
          <cell r="H486">
            <v>385.45735712733352</v>
          </cell>
          <cell r="I486">
            <v>0.22465545088125491</v>
          </cell>
          <cell r="J486">
            <v>378.96782571084378</v>
          </cell>
          <cell r="K486">
            <v>0.19602959965662731</v>
          </cell>
          <cell r="L486">
            <v>-1.6835925677625485E-2</v>
          </cell>
          <cell r="M486">
            <v>-0.27926099538335003</v>
          </cell>
          <cell r="N486">
            <v>-2.8625851224627602E-2</v>
          </cell>
          <cell r="O486">
            <v>-4.4395894058657265E-2</v>
          </cell>
        </row>
        <row r="487">
          <cell r="A487" t="str">
            <v>Fujitsu</v>
          </cell>
          <cell r="B487">
            <v>451.22526568485625</v>
          </cell>
          <cell r="C487">
            <v>0.20632393473365074</v>
          </cell>
          <cell r="D487">
            <v>378.71179035658429</v>
          </cell>
          <cell r="E487">
            <v>0.19491241766252582</v>
          </cell>
          <cell r="F487">
            <v>334.77068029791411</v>
          </cell>
          <cell r="G487">
            <v>0.1912582676226991</v>
          </cell>
          <cell r="H487">
            <v>353.73586124750335</v>
          </cell>
          <cell r="I487">
            <v>0.20616726579997507</v>
          </cell>
          <cell r="J487">
            <v>359.83135221040504</v>
          </cell>
          <cell r="K487">
            <v>0.18613082993364574</v>
          </cell>
          <cell r="L487">
            <v>1.7231758582251233E-2</v>
          </cell>
          <cell r="M487">
            <v>-0.20254609044494942</v>
          </cell>
          <cell r="N487">
            <v>-2.0036435866329333E-2</v>
          </cell>
          <cell r="O487">
            <v>-2.0193104800004996E-2</v>
          </cell>
        </row>
        <row r="488">
          <cell r="A488" t="str">
            <v>Sony</v>
          </cell>
          <cell r="B488">
            <v>310.49076177042764</v>
          </cell>
          <cell r="C488">
            <v>0.14197271416017077</v>
          </cell>
          <cell r="D488">
            <v>274.13623171791647</v>
          </cell>
          <cell r="E488">
            <v>0.14109028832380135</v>
          </cell>
          <cell r="F488">
            <v>264.8507236282278</v>
          </cell>
          <cell r="G488">
            <v>0.15131220731360068</v>
          </cell>
          <cell r="H488">
            <v>231.35850113610854</v>
          </cell>
          <cell r="I488">
            <v>0.13484227872909388</v>
          </cell>
          <cell r="J488">
            <v>317.78574200754184</v>
          </cell>
          <cell r="K488">
            <v>0.16438179590964722</v>
          </cell>
          <cell r="L488">
            <v>0.37356414589057185</v>
          </cell>
          <cell r="M488">
            <v>2.3494999321454824E-2</v>
          </cell>
          <cell r="N488">
            <v>2.9539517180553337E-2</v>
          </cell>
          <cell r="O488">
            <v>2.240908174947645E-2</v>
          </cell>
        </row>
        <row r="489">
          <cell r="A489" t="str">
            <v>Toshiba</v>
          </cell>
          <cell r="B489">
            <v>217.69416214718908</v>
          </cell>
          <cell r="C489">
            <v>9.9541225898735944E-2</v>
          </cell>
          <cell r="D489">
            <v>216.10071116481672</v>
          </cell>
          <cell r="E489">
            <v>0.11122102122055916</v>
          </cell>
          <cell r="F489">
            <v>204.76384004110923</v>
          </cell>
          <cell r="G489">
            <v>0.11698389262519307</v>
          </cell>
          <cell r="H489">
            <v>160.99520659483704</v>
          </cell>
          <cell r="I489">
            <v>9.3832560355919914E-2</v>
          </cell>
          <cell r="J489">
            <v>247.77058659928946</v>
          </cell>
          <cell r="K489">
            <v>0.12816488789421954</v>
          </cell>
          <cell r="L489">
            <v>0.53899356285080358</v>
          </cell>
          <cell r="M489">
            <v>0.13815907673153349</v>
          </cell>
          <cell r="N489">
            <v>3.4332327538299623E-2</v>
          </cell>
          <cell r="O489">
            <v>2.8623661995483593E-2</v>
          </cell>
        </row>
        <row r="490">
          <cell r="A490" t="str">
            <v>Dell</v>
          </cell>
          <cell r="B490">
            <v>122.0288479065902</v>
          </cell>
          <cell r="C490">
            <v>5.5798010363821919E-2</v>
          </cell>
          <cell r="D490">
            <v>134.51867882299098</v>
          </cell>
          <cell r="E490">
            <v>6.9233019878970695E-2</v>
          </cell>
          <cell r="F490">
            <v>112.02127546620019</v>
          </cell>
          <cell r="G490">
            <v>6.3999018861163118E-2</v>
          </cell>
          <cell r="H490">
            <v>102.89389580327516</v>
          </cell>
          <cell r="I490">
            <v>5.9969472957750597E-2</v>
          </cell>
          <cell r="J490">
            <v>163.64968287452643</v>
          </cell>
          <cell r="K490">
            <v>8.4651465484315111E-2</v>
          </cell>
          <cell r="L490">
            <v>0.59047027617081826</v>
          </cell>
          <cell r="M490">
            <v>0.34107373528426543</v>
          </cell>
          <cell r="N490">
            <v>2.4681992526564514E-2</v>
          </cell>
          <cell r="O490">
            <v>2.8853455120493192E-2</v>
          </cell>
        </row>
        <row r="491">
          <cell r="A491" t="str">
            <v>Sharp</v>
          </cell>
          <cell r="B491">
            <v>112.4426839161232</v>
          </cell>
          <cell r="C491">
            <v>5.1414711767912721E-2</v>
          </cell>
          <cell r="D491">
            <v>90.139851339601904</v>
          </cell>
          <cell r="E491">
            <v>4.639247258660642E-2</v>
          </cell>
          <cell r="F491">
            <v>79.199610281961</v>
          </cell>
          <cell r="G491">
            <v>4.5247631140937612E-2</v>
          </cell>
          <cell r="H491">
            <v>93.211918890793456</v>
          </cell>
          <cell r="I491">
            <v>5.4326542946229399E-2</v>
          </cell>
          <cell r="J491">
            <v>80.340528040943468</v>
          </cell>
          <cell r="K491">
            <v>4.1557938377821353E-2</v>
          </cell>
          <cell r="L491">
            <v>-0.13808739271777071</v>
          </cell>
          <cell r="M491">
            <v>-0.28549795110837439</v>
          </cell>
          <cell r="N491">
            <v>-1.2768604568408046E-2</v>
          </cell>
          <cell r="O491">
            <v>-9.8567733900913682E-3</v>
          </cell>
        </row>
        <row r="492">
          <cell r="A492" t="str">
            <v>Hitachi</v>
          </cell>
          <cell r="B492">
            <v>96.634620731834971</v>
          </cell>
          <cell r="C492">
            <v>4.4186433467161584E-2</v>
          </cell>
          <cell r="D492">
            <v>92.664363250560939</v>
          </cell>
          <cell r="E492">
            <v>4.7691768601445458E-2</v>
          </cell>
          <cell r="F492">
            <v>81.414149988156424</v>
          </cell>
          <cell r="G492">
            <v>4.6512822666705936E-2</v>
          </cell>
          <cell r="H492">
            <v>73.886182388152321</v>
          </cell>
          <cell r="I492">
            <v>4.3062957059661566E-2</v>
          </cell>
          <cell r="J492">
            <v>71.058069791536496</v>
          </cell>
          <cell r="K492">
            <v>3.6756378849522486E-2</v>
          </cell>
          <cell r="L492">
            <v>-3.8276610121208754E-2</v>
          </cell>
          <cell r="M492">
            <v>-0.26467275130384638</v>
          </cell>
          <cell r="N492">
            <v>-6.3065782101390799E-3</v>
          </cell>
          <cell r="O492">
            <v>-7.430054617639098E-3</v>
          </cell>
        </row>
        <row r="493">
          <cell r="A493" t="str">
            <v>Apple</v>
          </cell>
          <cell r="B493">
            <v>86.486907200719443</v>
          </cell>
          <cell r="C493">
            <v>3.9546364872793574E-2</v>
          </cell>
          <cell r="D493">
            <v>72.983821739801826</v>
          </cell>
          <cell r="E493">
            <v>3.7562741662099566E-2</v>
          </cell>
          <cell r="F493">
            <v>63.935926912878529</v>
          </cell>
          <cell r="G493">
            <v>3.6527316577803795E-2</v>
          </cell>
          <cell r="H493">
            <v>73.149823496152976</v>
          </cell>
          <cell r="I493">
            <v>4.2633786268564469E-2</v>
          </cell>
          <cell r="J493">
            <v>68.265866900378839</v>
          </cell>
          <cell r="K493">
            <v>3.5312049337150243E-2</v>
          </cell>
          <cell r="L493">
            <v>-6.6766485035073098E-2</v>
          </cell>
          <cell r="M493">
            <v>-0.21067975361927416</v>
          </cell>
          <cell r="N493">
            <v>-7.3217369314142258E-3</v>
          </cell>
          <cell r="O493">
            <v>-4.2343155356433307E-3</v>
          </cell>
        </row>
        <row r="494">
          <cell r="A494" t="str">
            <v>Panasonic</v>
          </cell>
          <cell r="B494">
            <v>43.465751708223394</v>
          </cell>
          <cell r="C494">
            <v>1.9874828828534568E-2</v>
          </cell>
          <cell r="D494">
            <v>46.455522952023387</v>
          </cell>
          <cell r="E494">
            <v>2.3909364648589719E-2</v>
          </cell>
          <cell r="F494">
            <v>31.77595984255391</v>
          </cell>
          <cell r="G494">
            <v>1.8153964457481742E-2</v>
          </cell>
          <cell r="H494">
            <v>41.348975659160914</v>
          </cell>
          <cell r="I494">
            <v>2.4099352622080513E-2</v>
          </cell>
          <cell r="J494">
            <v>41.308744153504954</v>
          </cell>
          <cell r="K494">
            <v>2.1367873548474466E-2</v>
          </cell>
          <cell r="L494">
            <v>-9.7297466296597523E-4</v>
          </cell>
          <cell r="M494">
            <v>-4.962545153246134E-2</v>
          </cell>
          <cell r="N494">
            <v>-2.7314790736060468E-3</v>
          </cell>
          <cell r="O494">
            <v>1.4930447199398983E-3</v>
          </cell>
        </row>
        <row r="495">
          <cell r="A495" t="str">
            <v>Sotec</v>
          </cell>
          <cell r="B495">
            <v>31.558335171505266</v>
          </cell>
          <cell r="C495">
            <v>1.4430131425255545E-2</v>
          </cell>
          <cell r="D495">
            <v>37.838741794015988</v>
          </cell>
          <cell r="E495">
            <v>1.9474547220817706E-2</v>
          </cell>
          <cell r="F495">
            <v>35.145912385089382</v>
          </cell>
          <cell r="G495">
            <v>2.0079256375765842E-2</v>
          </cell>
          <cell r="H495">
            <v>34.010966810092661</v>
          </cell>
          <cell r="I495">
            <v>1.9822553500009308E-2</v>
          </cell>
          <cell r="J495">
            <v>37.338774952914427</v>
          </cell>
          <cell r="K495">
            <v>1.9314318021481786E-2</v>
          </cell>
          <cell r="L495">
            <v>9.7845149813096333E-2</v>
          </cell>
          <cell r="M495">
            <v>0.18316681631002041</v>
          </cell>
          <cell r="N495">
            <v>-5.0823547852752241E-4</v>
          </cell>
          <cell r="O495">
            <v>4.8841865962262407E-3</v>
          </cell>
        </row>
        <row r="496">
          <cell r="A496" t="str">
            <v>Others</v>
          </cell>
          <cell r="B496">
            <v>189.14304056935021</v>
          </cell>
          <cell r="C496">
            <v>8.6486150766678108E-2</v>
          </cell>
          <cell r="D496">
            <v>183.00401558549333</v>
          </cell>
          <cell r="E496">
            <v>9.4187073199208909E-2</v>
          </cell>
          <cell r="F496">
            <v>159.77209156127333</v>
          </cell>
          <cell r="G496">
            <v>9.127959897584495E-2</v>
          </cell>
          <cell r="H496">
            <v>165.72253124343206</v>
          </cell>
          <cell r="I496">
            <v>9.6587778879460379E-2</v>
          </cell>
          <cell r="J496">
            <v>166.90018972094208</v>
          </cell>
          <cell r="K496">
            <v>8.6332862987094597E-2</v>
          </cell>
          <cell r="L496">
            <v>7.1062061909985541E-3</v>
          </cell>
          <cell r="M496">
            <v>-0.11759803998843232</v>
          </cell>
          <cell r="N496">
            <v>-1.0254915892365782E-2</v>
          </cell>
          <cell r="O496">
            <v>-1.5328777958351081E-4</v>
          </cell>
        </row>
        <row r="497">
          <cell r="A497" t="str">
            <v>Total</v>
          </cell>
          <cell r="B497">
            <v>2186.9748958954056</v>
          </cell>
          <cell r="C497">
            <v>1</v>
          </cell>
          <cell r="D497">
            <v>1942.9844178131912</v>
          </cell>
          <cell r="E497">
            <v>1</v>
          </cell>
          <cell r="F497">
            <v>1750.3592626820516</v>
          </cell>
          <cell r="G497">
            <v>1</v>
          </cell>
          <cell r="H497">
            <v>1715.771220396842</v>
          </cell>
          <cell r="I497">
            <v>1</v>
          </cell>
          <cell r="J497">
            <v>1933.2173629628271</v>
          </cell>
          <cell r="K497">
            <v>1</v>
          </cell>
          <cell r="L497">
            <v>0.12673376262581892</v>
          </cell>
          <cell r="M497">
            <v>-0.11603129665952716</v>
          </cell>
          <cell r="N497">
            <v>0</v>
          </cell>
          <cell r="O497">
            <v>0</v>
          </cell>
        </row>
        <row r="498">
          <cell r="A498" t="str">
            <v>*Historical data for Lenovo includes IBM PCD - for your internal analysis only</v>
          </cell>
        </row>
      </sheetData>
      <sheetData sheetId="11" refreshError="1">
        <row r="460">
          <cell r="A460" t="str">
            <v>IDC PC Tracker</v>
          </cell>
          <cell r="M460" t="str">
            <v>( Top )</v>
          </cell>
          <cell r="N460" t="str">
            <v xml:space="preserve"> ( Contents Page )</v>
          </cell>
        </row>
        <row r="461">
          <cell r="A461" t="str">
            <v>Korea</v>
          </cell>
        </row>
        <row r="463">
          <cell r="A463" t="str">
            <v>Table II-21: Total Consumer Desktop and Consumer Notebook Unit Shipments by Vendor - Quarterly Comparison</v>
          </cell>
        </row>
        <row r="464">
          <cell r="A464" t="str">
            <v>Units</v>
          </cell>
        </row>
        <row r="466">
          <cell r="B466" t="str">
            <v>1Q 2005</v>
          </cell>
          <cell r="C466" t="str">
            <v>% Share</v>
          </cell>
          <cell r="D466" t="str">
            <v>2Q 2005</v>
          </cell>
          <cell r="E466" t="str">
            <v>% Share</v>
          </cell>
          <cell r="F466" t="str">
            <v>3Q 2005</v>
          </cell>
          <cell r="G466" t="str">
            <v>% Share</v>
          </cell>
          <cell r="H466" t="str">
            <v>4Q 2005</v>
          </cell>
          <cell r="I466" t="str">
            <v>% Share</v>
          </cell>
          <cell r="J466" t="str">
            <v>1Q 2006</v>
          </cell>
          <cell r="K466" t="str">
            <v>% Share</v>
          </cell>
          <cell r="L466" t="str">
            <v>Sequential Growth</v>
          </cell>
          <cell r="M466" t="str">
            <v xml:space="preserve">Year-on-Year Growth </v>
          </cell>
          <cell r="N466" t="str">
            <v>Change in Market Share (Seq)</v>
          </cell>
          <cell r="O466" t="str">
            <v>Change in Market Share (YoY)</v>
          </cell>
        </row>
        <row r="467">
          <cell r="A467" t="str">
            <v>Samsung</v>
          </cell>
          <cell r="B467">
            <v>167013.67499999999</v>
          </cell>
          <cell r="C467">
            <v>0.28685739489802348</v>
          </cell>
          <cell r="D467">
            <v>138342.98000000001</v>
          </cell>
          <cell r="E467">
            <v>0.30686865231000088</v>
          </cell>
          <cell r="F467">
            <v>163750.01300000001</v>
          </cell>
          <cell r="G467">
            <v>0.31768980115691187</v>
          </cell>
          <cell r="H467">
            <v>158152.25</v>
          </cell>
          <cell r="I467">
            <v>0.29608827921968756</v>
          </cell>
          <cell r="J467">
            <v>220909.28</v>
          </cell>
          <cell r="K467">
            <v>0.31146789441617073</v>
          </cell>
          <cell r="L467">
            <v>0.39681401940219008</v>
          </cell>
          <cell r="M467">
            <v>0.32270174882386127</v>
          </cell>
          <cell r="N467">
            <v>1.5379615196483176E-2</v>
          </cell>
          <cell r="O467">
            <v>2.4610499518147255E-2</v>
          </cell>
        </row>
        <row r="468">
          <cell r="A468" t="str">
            <v>Jooyontech</v>
          </cell>
          <cell r="B468">
            <v>87030</v>
          </cell>
          <cell r="C468">
            <v>0.14947996969694238</v>
          </cell>
          <cell r="D468">
            <v>80750</v>
          </cell>
          <cell r="E468">
            <v>0.17911746352458627</v>
          </cell>
          <cell r="F468">
            <v>89300</v>
          </cell>
          <cell r="G468">
            <v>0.17325005796068074</v>
          </cell>
          <cell r="H468">
            <v>96400</v>
          </cell>
          <cell r="I468">
            <v>0.180477420439974</v>
          </cell>
          <cell r="J468">
            <v>109800</v>
          </cell>
          <cell r="K468">
            <v>0.15481094685970434</v>
          </cell>
          <cell r="L468">
            <v>0.13900414937759331</v>
          </cell>
          <cell r="M468">
            <v>0.26163391933815916</v>
          </cell>
          <cell r="N468">
            <v>-2.5666473580269661E-2</v>
          </cell>
          <cell r="O468">
            <v>5.3309771627619573E-3</v>
          </cell>
        </row>
        <row r="469">
          <cell r="A469" t="str">
            <v>LG Electronics</v>
          </cell>
          <cell r="B469">
            <v>58300</v>
          </cell>
          <cell r="C469">
            <v>0.10013423225705781</v>
          </cell>
          <cell r="D469">
            <v>53585.04</v>
          </cell>
          <cell r="E469">
            <v>0.11886088480078634</v>
          </cell>
          <cell r="F469">
            <v>64849.4</v>
          </cell>
          <cell r="G469">
            <v>0.12581368766758533</v>
          </cell>
          <cell r="H469">
            <v>55736.29</v>
          </cell>
          <cell r="I469">
            <v>0.10434794444081244</v>
          </cell>
          <cell r="J469">
            <v>89373.28</v>
          </cell>
          <cell r="K469">
            <v>0.12601058379560545</v>
          </cell>
          <cell r="L469">
            <v>0.60350249361771291</v>
          </cell>
          <cell r="M469">
            <v>0.53298936535162955</v>
          </cell>
          <cell r="N469">
            <v>2.1662639354793012E-2</v>
          </cell>
          <cell r="O469">
            <v>2.5876351538547643E-2</v>
          </cell>
        </row>
        <row r="470">
          <cell r="A470" t="str">
            <v>Trigem</v>
          </cell>
          <cell r="B470">
            <v>119025</v>
          </cell>
          <cell r="C470">
            <v>0.20443356765688345</v>
          </cell>
          <cell r="D470">
            <v>62000</v>
          </cell>
          <cell r="E470">
            <v>0.13752672122011578</v>
          </cell>
          <cell r="F470">
            <v>63183</v>
          </cell>
          <cell r="G470">
            <v>0.12258072130044448</v>
          </cell>
          <cell r="H470">
            <v>79560</v>
          </cell>
          <cell r="I470">
            <v>0.14895003703531465</v>
          </cell>
          <cell r="J470">
            <v>83850</v>
          </cell>
          <cell r="K470">
            <v>0.11822311379040264</v>
          </cell>
          <cell r="L470">
            <v>5.3921568627451011E-2</v>
          </cell>
          <cell r="M470">
            <v>-0.29552614996849402</v>
          </cell>
          <cell r="N470">
            <v>-3.0726923244912011E-2</v>
          </cell>
          <cell r="O470">
            <v>-8.621045386648081E-2</v>
          </cell>
        </row>
        <row r="471">
          <cell r="A471" t="str">
            <v>Hewlett-Packard</v>
          </cell>
          <cell r="B471">
            <v>62740.480000000003</v>
          </cell>
          <cell r="C471">
            <v>0.10776105996979915</v>
          </cell>
          <cell r="D471">
            <v>42648.72</v>
          </cell>
          <cell r="E471">
            <v>9.460223590056091E-2</v>
          </cell>
          <cell r="F471">
            <v>53339.6</v>
          </cell>
          <cell r="G471">
            <v>0.10348363708398127</v>
          </cell>
          <cell r="H471">
            <v>48491.3</v>
          </cell>
          <cell r="I471">
            <v>9.0784074043370452E-2</v>
          </cell>
          <cell r="J471">
            <v>67725.48</v>
          </cell>
          <cell r="K471">
            <v>9.5488576369107181E-2</v>
          </cell>
          <cell r="L471">
            <v>0.39665218296890359</v>
          </cell>
          <cell r="M471">
            <v>7.9454285335400554E-2</v>
          </cell>
          <cell r="N471">
            <v>4.7045023257367286E-3</v>
          </cell>
          <cell r="O471">
            <v>-1.2272483600691969E-2</v>
          </cell>
        </row>
        <row r="472">
          <cell r="A472" t="str">
            <v>Toshiba</v>
          </cell>
          <cell r="B472">
            <v>11955</v>
          </cell>
          <cell r="C472">
            <v>2.0533529101768887E-2</v>
          </cell>
          <cell r="D472">
            <v>9765</v>
          </cell>
          <cell r="E472">
            <v>2.1660458592168235E-2</v>
          </cell>
          <cell r="F472">
            <v>14556.08</v>
          </cell>
          <cell r="G472">
            <v>2.8240108663833214E-2</v>
          </cell>
          <cell r="H472">
            <v>14280</v>
          </cell>
          <cell r="I472">
            <v>2.6734622031979551E-2</v>
          </cell>
          <cell r="J472">
            <v>21900</v>
          </cell>
          <cell r="K472">
            <v>3.0877593226115895E-2</v>
          </cell>
          <cell r="L472">
            <v>0.53361344537815136</v>
          </cell>
          <cell r="M472">
            <v>0.83186951066499382</v>
          </cell>
          <cell r="N472">
            <v>4.1429711941363447E-3</v>
          </cell>
          <cell r="O472">
            <v>1.0344064124347008E-2</v>
          </cell>
        </row>
        <row r="473">
          <cell r="A473" t="str">
            <v>Fujitsu</v>
          </cell>
          <cell r="B473">
            <v>10353</v>
          </cell>
          <cell r="C473">
            <v>1.7781984675082668E-2</v>
          </cell>
          <cell r="D473">
            <v>6840</v>
          </cell>
          <cell r="E473">
            <v>1.5172302792670837E-2</v>
          </cell>
          <cell r="F473">
            <v>9728</v>
          </cell>
          <cell r="G473">
            <v>1.8873197803376287E-2</v>
          </cell>
          <cell r="H473">
            <v>9880</v>
          </cell>
          <cell r="I473">
            <v>1.8497063422686134E-2</v>
          </cell>
          <cell r="J473">
            <v>20800</v>
          </cell>
          <cell r="K473">
            <v>2.9326663885991353E-2</v>
          </cell>
          <cell r="L473">
            <v>1.1052631578947367</v>
          </cell>
          <cell r="M473">
            <v>1.009079493866512</v>
          </cell>
          <cell r="N473">
            <v>1.0829600463305219E-2</v>
          </cell>
          <cell r="O473">
            <v>1.1544679210908685E-2</v>
          </cell>
        </row>
        <row r="474">
          <cell r="A474" t="str">
            <v>Sony</v>
          </cell>
          <cell r="B474">
            <v>5890</v>
          </cell>
          <cell r="C474">
            <v>1.0116477324083542E-2</v>
          </cell>
          <cell r="D474">
            <v>4750</v>
          </cell>
          <cell r="E474">
            <v>1.0536321383799193E-2</v>
          </cell>
          <cell r="F474">
            <v>5225</v>
          </cell>
          <cell r="G474">
            <v>1.0136971476422811E-2</v>
          </cell>
          <cell r="H474">
            <v>7600</v>
          </cell>
          <cell r="I474">
            <v>1.422851032514318E-2</v>
          </cell>
          <cell r="J474">
            <v>11400</v>
          </cell>
          <cell r="K474">
            <v>1.6073267706745262E-2</v>
          </cell>
          <cell r="L474">
            <v>0.5</v>
          </cell>
          <cell r="M474">
            <v>0.93548387096774199</v>
          </cell>
          <cell r="N474">
            <v>1.8447573816020822E-3</v>
          </cell>
          <cell r="O474">
            <v>5.95679038266172E-3</v>
          </cell>
        </row>
        <row r="475">
          <cell r="A475" t="str">
            <v>Dell</v>
          </cell>
          <cell r="B475">
            <v>7078.12</v>
          </cell>
          <cell r="C475">
            <v>1.2157154580159965E-2</v>
          </cell>
          <cell r="D475">
            <v>7950.59</v>
          </cell>
          <cell r="E475">
            <v>1.7635783459120005E-2</v>
          </cell>
          <cell r="F475">
            <v>5494.85</v>
          </cell>
          <cell r="G475">
            <v>1.0660504826262561E-2</v>
          </cell>
          <cell r="H475">
            <v>9390.6</v>
          </cell>
          <cell r="I475">
            <v>1.7580822244643361E-2</v>
          </cell>
          <cell r="J475">
            <v>9634.6299999999992</v>
          </cell>
          <cell r="K475">
            <v>1.3584209407494656E-2</v>
          </cell>
          <cell r="L475">
            <v>2.598662492279491E-2</v>
          </cell>
          <cell r="M475">
            <v>0.36118489090323402</v>
          </cell>
          <cell r="N475">
            <v>-3.9966128371487046E-3</v>
          </cell>
          <cell r="O475">
            <v>1.4270548273346909E-3</v>
          </cell>
        </row>
        <row r="476">
          <cell r="A476" t="str">
            <v>Lenovo</v>
          </cell>
          <cell r="B476">
            <v>1397.25</v>
          </cell>
          <cell r="C476">
            <v>2.39987231597211E-3</v>
          </cell>
          <cell r="D476">
            <v>1518</v>
          </cell>
          <cell r="E476">
            <v>3.3671864969699317E-3</v>
          </cell>
          <cell r="F476">
            <v>5007</v>
          </cell>
          <cell r="G476">
            <v>9.7140318052533984E-3</v>
          </cell>
          <cell r="H476">
            <v>3966</v>
          </cell>
          <cell r="I476">
            <v>7.4250357828312954E-3</v>
          </cell>
          <cell r="J476">
            <v>4242</v>
          </cell>
          <cell r="K476">
            <v>5.9809475098257367E-3</v>
          </cell>
          <cell r="L476">
            <v>6.9591527987897139E-2</v>
          </cell>
          <cell r="M476">
            <v>2.0359634997316158</v>
          </cell>
          <cell r="N476">
            <v>-1.4440882730055588E-3</v>
          </cell>
          <cell r="O476">
            <v>3.5810751938536267E-3</v>
          </cell>
        </row>
        <row r="477">
          <cell r="A477" t="str">
            <v>Others</v>
          </cell>
          <cell r="B477">
            <v>51435.95</v>
          </cell>
          <cell r="C477">
            <v>8.8344757524226547E-2</v>
          </cell>
          <cell r="D477">
            <v>42671.15</v>
          </cell>
          <cell r="E477">
            <v>9.4651989519221588E-2</v>
          </cell>
          <cell r="F477">
            <v>41007.000000000116</v>
          </cell>
          <cell r="G477">
            <v>7.9557280255248108E-2</v>
          </cell>
          <cell r="H477">
            <v>50682.400000000001</v>
          </cell>
          <cell r="I477">
            <v>9.4886191013557497E-2</v>
          </cell>
          <cell r="J477">
            <v>69617.5</v>
          </cell>
          <cell r="K477">
            <v>9.8156203032836675E-2</v>
          </cell>
          <cell r="L477">
            <v>0.37360306536391263</v>
          </cell>
          <cell r="M477">
            <v>0.35347942441036007</v>
          </cell>
          <cell r="N477">
            <v>3.2700120192791782E-3</v>
          </cell>
          <cell r="O477">
            <v>9.8114455086101282E-3</v>
          </cell>
        </row>
        <row r="478">
          <cell r="A478" t="str">
            <v>Total</v>
          </cell>
          <cell r="B478">
            <v>582218.47499999998</v>
          </cell>
          <cell r="C478">
            <v>1</v>
          </cell>
          <cell r="D478">
            <v>450821.48</v>
          </cell>
          <cell r="E478">
            <v>1</v>
          </cell>
          <cell r="F478">
            <v>515439.94300000009</v>
          </cell>
          <cell r="G478">
            <v>1</v>
          </cell>
          <cell r="H478">
            <v>534138.84</v>
          </cell>
          <cell r="I478">
            <v>1</v>
          </cell>
          <cell r="J478">
            <v>709252.17</v>
          </cell>
          <cell r="K478">
            <v>1</v>
          </cell>
          <cell r="L478">
            <v>0.32784234525989553</v>
          </cell>
          <cell r="M478">
            <v>0.21818904836367503</v>
          </cell>
          <cell r="N478">
            <v>0</v>
          </cell>
          <cell r="O478">
            <v>0</v>
          </cell>
        </row>
        <row r="482">
          <cell r="A482" t="str">
            <v>Table II-22: Total Consumer Desktop and Consumer Notebook Value of Shipments by Vendor - Quarterly Comparison</v>
          </cell>
        </row>
        <row r="483">
          <cell r="A483" t="str">
            <v>End-user Revenue (US$M)</v>
          </cell>
        </row>
        <row r="485">
          <cell r="B485" t="str">
            <v>1Q 2005</v>
          </cell>
          <cell r="C485" t="str">
            <v>% Share</v>
          </cell>
          <cell r="D485" t="str">
            <v>2Q 2005</v>
          </cell>
          <cell r="E485" t="str">
            <v>% Share</v>
          </cell>
          <cell r="F485" t="str">
            <v>3Q 2005</v>
          </cell>
          <cell r="G485" t="str">
            <v>% Share</v>
          </cell>
          <cell r="H485" t="str">
            <v>4Q 2005</v>
          </cell>
          <cell r="I485" t="str">
            <v>% Share</v>
          </cell>
          <cell r="J485" t="str">
            <v>1Q 2006</v>
          </cell>
          <cell r="K485" t="str">
            <v>% Share</v>
          </cell>
          <cell r="L485" t="str">
            <v>Sequential Growth</v>
          </cell>
          <cell r="M485" t="str">
            <v xml:space="preserve">Year-on-Year Growth </v>
          </cell>
          <cell r="N485" t="str">
            <v>Change in Market Share (Seq)</v>
          </cell>
          <cell r="O485" t="str">
            <v>Change in Market Share (YoY)</v>
          </cell>
        </row>
        <row r="486">
          <cell r="A486" t="str">
            <v>Samsung</v>
          </cell>
          <cell r="B486">
            <v>220.99372071009699</v>
          </cell>
          <cell r="C486">
            <v>0.35969002334358646</v>
          </cell>
          <cell r="D486">
            <v>178.9596607376308</v>
          </cell>
          <cell r="E486">
            <v>0.37547134075824995</v>
          </cell>
          <cell r="F486">
            <v>192.48891005606205</v>
          </cell>
          <cell r="G486">
            <v>0.37132753652048306</v>
          </cell>
          <cell r="H486">
            <v>185.61483386219598</v>
          </cell>
          <cell r="I486">
            <v>0.35546456379311359</v>
          </cell>
          <cell r="J486">
            <v>253.4653087236382</v>
          </cell>
          <cell r="K486">
            <v>0.34666691997841143</v>
          </cell>
          <cell r="L486">
            <v>0.36554446349808289</v>
          </cell>
          <cell r="M486">
            <v>0.14693443736411838</v>
          </cell>
          <cell r="N486">
            <v>-8.7976438147021607E-3</v>
          </cell>
          <cell r="O486">
            <v>-1.3023103365175037E-2</v>
          </cell>
        </row>
        <row r="487">
          <cell r="A487" t="str">
            <v>LG Electronics</v>
          </cell>
          <cell r="B487">
            <v>77.265055820561187</v>
          </cell>
          <cell r="C487">
            <v>0.12575682984313591</v>
          </cell>
          <cell r="D487">
            <v>68.654315152660928</v>
          </cell>
          <cell r="E487">
            <v>0.14404211347383614</v>
          </cell>
          <cell r="F487">
            <v>79.333166472751103</v>
          </cell>
          <cell r="G487">
            <v>0.15304044925038165</v>
          </cell>
          <cell r="H487">
            <v>69.167862704015022</v>
          </cell>
          <cell r="I487">
            <v>0.13246098726591177</v>
          </cell>
          <cell r="J487">
            <v>124.34799452691041</v>
          </cell>
          <cell r="K487">
            <v>0.17007193799107939</v>
          </cell>
          <cell r="L487">
            <v>0.79777124325821225</v>
          </cell>
          <cell r="M487">
            <v>0.60936911526594506</v>
          </cell>
          <cell r="N487">
            <v>3.7610950725167624E-2</v>
          </cell>
          <cell r="O487">
            <v>4.4315108147943483E-2</v>
          </cell>
        </row>
        <row r="488">
          <cell r="A488" t="str">
            <v>Jooyontech</v>
          </cell>
          <cell r="B488">
            <v>63.73438999417683</v>
          </cell>
          <cell r="C488">
            <v>0.10373427874390868</v>
          </cell>
          <cell r="D488">
            <v>58.792061247085179</v>
          </cell>
          <cell r="E488">
            <v>0.12335033477040142</v>
          </cell>
          <cell r="F488">
            <v>66.844847619654175</v>
          </cell>
          <cell r="G488">
            <v>0.12894941629865372</v>
          </cell>
          <cell r="H488">
            <v>73.160883575765055</v>
          </cell>
          <cell r="I488">
            <v>0.14010788376044087</v>
          </cell>
          <cell r="J488">
            <v>87.439799338853021</v>
          </cell>
          <cell r="K488">
            <v>0.11959224744787951</v>
          </cell>
          <cell r="L488">
            <v>0.19517145044183049</v>
          </cell>
          <cell r="M488">
            <v>0.37194063278619383</v>
          </cell>
          <cell r="N488">
            <v>-2.0515636312561356E-2</v>
          </cell>
          <cell r="O488">
            <v>1.5857968703970826E-2</v>
          </cell>
        </row>
        <row r="489">
          <cell r="A489" t="str">
            <v>Trigem</v>
          </cell>
          <cell r="B489">
            <v>98.637210936363815</v>
          </cell>
          <cell r="C489">
            <v>0.16054221174360259</v>
          </cell>
          <cell r="D489">
            <v>53.043557873347048</v>
          </cell>
          <cell r="E489">
            <v>0.1112895258697008</v>
          </cell>
          <cell r="F489">
            <v>50.912909261500182</v>
          </cell>
          <cell r="G489">
            <v>9.8215347407066694E-2</v>
          </cell>
          <cell r="H489">
            <v>71.14927954619472</v>
          </cell>
          <cell r="I489">
            <v>0.13625553029268644</v>
          </cell>
          <cell r="J489">
            <v>74.443609184651905</v>
          </cell>
          <cell r="K489">
            <v>0.10181723423246947</v>
          </cell>
          <cell r="L489">
            <v>4.6301658421127101E-2</v>
          </cell>
          <cell r="M489">
            <v>-0.24527864810898303</v>
          </cell>
          <cell r="N489">
            <v>-3.4438296060216977E-2</v>
          </cell>
          <cell r="O489">
            <v>-5.872497751113312E-2</v>
          </cell>
        </row>
        <row r="490">
          <cell r="A490" t="str">
            <v>Hewlett-Packard</v>
          </cell>
          <cell r="B490">
            <v>64.765129569156741</v>
          </cell>
          <cell r="C490">
            <v>0.10541191347757622</v>
          </cell>
          <cell r="D490">
            <v>47.385065365247364</v>
          </cell>
          <cell r="E490">
            <v>9.9417566792836337E-2</v>
          </cell>
          <cell r="F490">
            <v>53.180961563554852</v>
          </cell>
          <cell r="G490">
            <v>0.10259061387710013</v>
          </cell>
          <cell r="H490">
            <v>42.657951906890268</v>
          </cell>
          <cell r="I490">
            <v>8.1692771808033193E-2</v>
          </cell>
          <cell r="J490">
            <v>63.552196338123458</v>
          </cell>
          <cell r="K490">
            <v>8.6920945013513329E-2</v>
          </cell>
          <cell r="L490">
            <v>0.48980889839341479</v>
          </cell>
          <cell r="M490">
            <v>-1.872818350093941E-2</v>
          </cell>
          <cell r="N490">
            <v>5.2281732054801355E-3</v>
          </cell>
          <cell r="O490">
            <v>-1.8490968464062896E-2</v>
          </cell>
        </row>
        <row r="491">
          <cell r="A491" t="str">
            <v>Fujitsu</v>
          </cell>
          <cell r="B491">
            <v>20.080269739187354</v>
          </cell>
          <cell r="C491">
            <v>3.2682705499621989E-2</v>
          </cell>
          <cell r="D491">
            <v>12.923195016906838</v>
          </cell>
          <cell r="E491">
            <v>2.711387214234939E-2</v>
          </cell>
          <cell r="F491">
            <v>14.532874512039593</v>
          </cell>
          <cell r="G491">
            <v>2.8035155321650844E-2</v>
          </cell>
          <cell r="H491">
            <v>15.169455951283503</v>
          </cell>
          <cell r="I491">
            <v>2.9050501678681121E-2</v>
          </cell>
          <cell r="J491">
            <v>32.1958868010976</v>
          </cell>
          <cell r="K491">
            <v>4.4034621422214357E-2</v>
          </cell>
          <cell r="L491">
            <v>1.1224153921204718</v>
          </cell>
          <cell r="M491">
            <v>0.60335927849944126</v>
          </cell>
          <cell r="N491">
            <v>1.4984119743533236E-2</v>
          </cell>
          <cell r="O491">
            <v>1.1351915922592368E-2</v>
          </cell>
        </row>
        <row r="492">
          <cell r="A492" t="str">
            <v>Toshiba</v>
          </cell>
          <cell r="B492">
            <v>19.332584458009151</v>
          </cell>
          <cell r="C492">
            <v>3.1465770758777302E-2</v>
          </cell>
          <cell r="D492">
            <v>14.861892642419035</v>
          </cell>
          <cell r="E492">
            <v>3.1181411127255584E-2</v>
          </cell>
          <cell r="F492">
            <v>18.209044723814021</v>
          </cell>
          <cell r="G492">
            <v>3.5126801423083956E-2</v>
          </cell>
          <cell r="H492">
            <v>15.355655467272843</v>
          </cell>
          <cell r="I492">
            <v>2.9407085947041799E-2</v>
          </cell>
          <cell r="J492">
            <v>23.263224903806883</v>
          </cell>
          <cell r="K492">
            <v>3.181733455666276E-2</v>
          </cell>
          <cell r="L492">
            <v>0.51496137389818752</v>
          </cell>
          <cell r="M492">
            <v>0.20331686404035532</v>
          </cell>
          <cell r="N492">
            <v>2.4102486096209616E-3</v>
          </cell>
          <cell r="O492">
            <v>3.5156379788545827E-4</v>
          </cell>
        </row>
        <row r="493">
          <cell r="A493" t="str">
            <v>Sony</v>
          </cell>
          <cell r="B493">
            <v>12.472200692746179</v>
          </cell>
          <cell r="C493">
            <v>2.0299790165552889E-2</v>
          </cell>
          <cell r="D493">
            <v>9.4079158445105939</v>
          </cell>
          <cell r="E493">
            <v>1.9738541978228052E-2</v>
          </cell>
          <cell r="F493">
            <v>10.019071815034074</v>
          </cell>
          <cell r="G493">
            <v>1.932764466386588E-2</v>
          </cell>
          <cell r="H493">
            <v>11.427438596309679</v>
          </cell>
          <cell r="I493">
            <v>2.1884293358393727E-2</v>
          </cell>
          <cell r="J493">
            <v>17.399081599284976</v>
          </cell>
          <cell r="K493">
            <v>2.3796889834157647E-2</v>
          </cell>
          <cell r="L493">
            <v>0.52257056142955349</v>
          </cell>
          <cell r="M493">
            <v>0.39502899511585521</v>
          </cell>
          <cell r="N493">
            <v>1.9125964757639204E-3</v>
          </cell>
          <cell r="O493">
            <v>3.4970996686047584E-3</v>
          </cell>
        </row>
        <row r="494">
          <cell r="A494" t="str">
            <v>Dell</v>
          </cell>
          <cell r="B494">
            <v>6.0495081642304127</v>
          </cell>
          <cell r="C494">
            <v>9.8461971037796872E-3</v>
          </cell>
          <cell r="D494">
            <v>6.233724074216096</v>
          </cell>
          <cell r="E494">
            <v>1.3078839814601475E-2</v>
          </cell>
          <cell r="F494">
            <v>4.206632251833395</v>
          </cell>
          <cell r="G494">
            <v>8.1149526519006514E-3</v>
          </cell>
          <cell r="H494">
            <v>6.3312808345518885</v>
          </cell>
          <cell r="I494">
            <v>1.2124817468934276E-2</v>
          </cell>
          <cell r="J494">
            <v>7.2328347900232783</v>
          </cell>
          <cell r="K494">
            <v>9.892417120103629E-3</v>
          </cell>
          <cell r="L494">
            <v>0.14239677231679759</v>
          </cell>
          <cell r="M494">
            <v>0.19560707972751401</v>
          </cell>
          <cell r="N494">
            <v>-2.2324003488306474E-3</v>
          </cell>
          <cell r="O494">
            <v>4.6220016323941793E-5</v>
          </cell>
        </row>
        <row r="495">
          <cell r="A495" t="str">
            <v>Lenovo</v>
          </cell>
          <cell r="B495">
            <v>2.5672688624980018</v>
          </cell>
          <cell r="C495">
            <v>4.1784942762809404E-3</v>
          </cell>
          <cell r="D495">
            <v>2.3593843108741797</v>
          </cell>
          <cell r="E495">
            <v>4.9501724965084768E-3</v>
          </cell>
          <cell r="F495">
            <v>6.8917936632331438</v>
          </cell>
          <cell r="G495">
            <v>1.3294858194326633E-2</v>
          </cell>
          <cell r="H495">
            <v>5.4341651506000979</v>
          </cell>
          <cell r="I495">
            <v>1.0406782177074811E-2</v>
          </cell>
          <cell r="J495">
            <v>6.5260246780651094</v>
          </cell>
          <cell r="K495">
            <v>8.9257061893020621E-3</v>
          </cell>
          <cell r="L495">
            <v>0.20092498060064234</v>
          </cell>
          <cell r="M495">
            <v>1.5420106064446877</v>
          </cell>
          <cell r="N495">
            <v>-1.4810759877727491E-3</v>
          </cell>
          <cell r="O495">
            <v>4.7472119130211217E-3</v>
          </cell>
        </row>
        <row r="496">
          <cell r="A496" t="str">
            <v>Others</v>
          </cell>
          <cell r="B496">
            <v>28.50313470469132</v>
          </cell>
          <cell r="C496">
            <v>4.6391785044177472E-2</v>
          </cell>
          <cell r="D496">
            <v>24.005913479554863</v>
          </cell>
          <cell r="E496">
            <v>5.0366280776032377E-2</v>
          </cell>
          <cell r="F496">
            <v>21.760169595853029</v>
          </cell>
          <cell r="G496">
            <v>4.1977224391486712E-2</v>
          </cell>
          <cell r="H496">
            <v>26.706544798772939</v>
          </cell>
          <cell r="I496">
            <v>5.1144782449688404E-2</v>
          </cell>
          <cell r="J496">
            <v>41.283433870091244</v>
          </cell>
          <cell r="K496">
            <v>5.6463746214206315E-2</v>
          </cell>
          <cell r="L496">
            <v>0.5458171089203594</v>
          </cell>
          <cell r="M496">
            <v>0.44838223226361196</v>
          </cell>
          <cell r="N496">
            <v>5.3189637645179103E-3</v>
          </cell>
          <cell r="O496">
            <v>1.0071961170028843E-2</v>
          </cell>
        </row>
        <row r="497">
          <cell r="A497" t="str">
            <v>Total</v>
          </cell>
          <cell r="B497">
            <v>614.4004736517179</v>
          </cell>
          <cell r="C497">
            <v>1</v>
          </cell>
          <cell r="D497">
            <v>476.62668574445291</v>
          </cell>
          <cell r="E497">
            <v>1</v>
          </cell>
          <cell r="F497">
            <v>518.38038153532966</v>
          </cell>
          <cell r="G497">
            <v>1</v>
          </cell>
          <cell r="H497">
            <v>522.17535239385199</v>
          </cell>
          <cell r="I497">
            <v>1</v>
          </cell>
          <cell r="J497">
            <v>731.14939475454617</v>
          </cell>
          <cell r="K497">
            <v>1</v>
          </cell>
          <cell r="L497">
            <v>0.40019897799211912</v>
          </cell>
          <cell r="M497">
            <v>0.19002088395037453</v>
          </cell>
          <cell r="N497">
            <v>0</v>
          </cell>
          <cell r="O497">
            <v>0</v>
          </cell>
        </row>
        <row r="498">
          <cell r="A498" t="str">
            <v>*Historical data for Lenovo includes IBM PCD - for your internal analysis only</v>
          </cell>
        </row>
      </sheetData>
      <sheetData sheetId="12" refreshError="1">
        <row r="460">
          <cell r="A460" t="str">
            <v>IDC PC Tracker</v>
          </cell>
          <cell r="M460" t="str">
            <v>( Top )</v>
          </cell>
          <cell r="N460" t="str">
            <v xml:space="preserve"> ( Contents Page )</v>
          </cell>
        </row>
        <row r="461">
          <cell r="A461" t="str">
            <v>Malaysia</v>
          </cell>
        </row>
        <row r="463">
          <cell r="A463" t="str">
            <v>Table II-21: Total Consumer Desktop and Consumer Notebook Unit Shipments by Vendor - Quarterly Comparison</v>
          </cell>
        </row>
        <row r="464">
          <cell r="A464" t="str">
            <v>Units</v>
          </cell>
        </row>
        <row r="466">
          <cell r="B466" t="str">
            <v>1Q 2005</v>
          </cell>
          <cell r="C466" t="str">
            <v>% Share</v>
          </cell>
          <cell r="D466" t="str">
            <v>2Q 2005</v>
          </cell>
          <cell r="E466" t="str">
            <v>% Share</v>
          </cell>
          <cell r="F466" t="str">
            <v>3Q 2005</v>
          </cell>
          <cell r="G466" t="str">
            <v>% Share</v>
          </cell>
          <cell r="H466" t="str">
            <v>4Q 2005</v>
          </cell>
          <cell r="I466" t="str">
            <v>% Share</v>
          </cell>
          <cell r="J466" t="str">
            <v>1Q 2006</v>
          </cell>
          <cell r="K466" t="str">
            <v>% Share</v>
          </cell>
          <cell r="L466" t="str">
            <v>Sequential Growth</v>
          </cell>
          <cell r="M466" t="str">
            <v xml:space="preserve">Year-on-Year Growth </v>
          </cell>
          <cell r="N466" t="str">
            <v>Change in Market Share (Seq)</v>
          </cell>
          <cell r="O466" t="str">
            <v>Change in Market Share (YoY)</v>
          </cell>
        </row>
        <row r="467">
          <cell r="A467" t="str">
            <v>Acer</v>
          </cell>
          <cell r="B467">
            <v>15023.36</v>
          </cell>
          <cell r="C467">
            <v>0.15149201386073838</v>
          </cell>
          <cell r="D467">
            <v>14056.4</v>
          </cell>
          <cell r="E467">
            <v>0.14548083769365824</v>
          </cell>
          <cell r="F467">
            <v>28159.05</v>
          </cell>
          <cell r="G467">
            <v>0.22523221857220671</v>
          </cell>
          <cell r="H467">
            <v>19107.45</v>
          </cell>
          <cell r="I467">
            <v>0.17860980402365967</v>
          </cell>
          <cell r="J467">
            <v>37180.99</v>
          </cell>
          <cell r="K467">
            <v>0.28241977627146087</v>
          </cell>
          <cell r="L467">
            <v>0.94588969224046093</v>
          </cell>
          <cell r="M467">
            <v>1.4748784559512651</v>
          </cell>
          <cell r="N467">
            <v>0.1038099722478012</v>
          </cell>
          <cell r="O467">
            <v>0.13092776241072249</v>
          </cell>
        </row>
        <row r="468">
          <cell r="A468" t="str">
            <v>Hewlett-Packard</v>
          </cell>
          <cell r="B468">
            <v>11544.29</v>
          </cell>
          <cell r="C468">
            <v>0.11640989370502894</v>
          </cell>
          <cell r="D468">
            <v>12539.34</v>
          </cell>
          <cell r="E468">
            <v>0.12977957992982531</v>
          </cell>
          <cell r="F468">
            <v>21521.96</v>
          </cell>
          <cell r="G468">
            <v>0.17214496933747017</v>
          </cell>
          <cell r="H468">
            <v>13235.93</v>
          </cell>
          <cell r="I468">
            <v>0.12372487502889594</v>
          </cell>
          <cell r="J468">
            <v>19945.419999999998</v>
          </cell>
          <cell r="K468">
            <v>0.15150164248021156</v>
          </cell>
          <cell r="L468">
            <v>0.50691489000017365</v>
          </cell>
          <cell r="M468">
            <v>0.7277303324847173</v>
          </cell>
          <cell r="N468">
            <v>2.7776767451315618E-2</v>
          </cell>
          <cell r="O468">
            <v>3.5091748775182618E-2</v>
          </cell>
        </row>
        <row r="469">
          <cell r="A469" t="str">
            <v>Dell</v>
          </cell>
          <cell r="B469">
            <v>6502.02</v>
          </cell>
          <cell r="C469">
            <v>6.5564833962761873E-2</v>
          </cell>
          <cell r="D469">
            <v>7572.58</v>
          </cell>
          <cell r="E469">
            <v>7.8374639445536728E-2</v>
          </cell>
          <cell r="F469">
            <v>8843.49</v>
          </cell>
          <cell r="G469">
            <v>7.0735300822333286E-2</v>
          </cell>
          <cell r="H469">
            <v>8167.52</v>
          </cell>
          <cell r="I469">
            <v>7.6347139286473117E-2</v>
          </cell>
          <cell r="J469">
            <v>10274.43</v>
          </cell>
          <cell r="K469">
            <v>7.8042629362929453E-2</v>
          </cell>
          <cell r="L469">
            <v>0.25796202519246969</v>
          </cell>
          <cell r="M469">
            <v>0.58019046388660755</v>
          </cell>
          <cell r="N469">
            <v>1.6954900764563352E-3</v>
          </cell>
          <cell r="O469">
            <v>1.2477795400167579E-2</v>
          </cell>
        </row>
        <row r="470">
          <cell r="A470" t="str">
            <v>FTEC</v>
          </cell>
          <cell r="B470">
            <v>2034.75</v>
          </cell>
          <cell r="C470">
            <v>2.0517938410790755E-2</v>
          </cell>
          <cell r="D470">
            <v>3240</v>
          </cell>
          <cell r="E470">
            <v>3.3533331018429521E-2</v>
          </cell>
          <cell r="F470">
            <v>3797.1</v>
          </cell>
          <cell r="G470">
            <v>3.0371381745496601E-2</v>
          </cell>
          <cell r="H470">
            <v>5645.85</v>
          </cell>
          <cell r="I470">
            <v>5.2775444240177466E-2</v>
          </cell>
          <cell r="J470">
            <v>7080.29</v>
          </cell>
          <cell r="K470">
            <v>5.3780545319989111E-2</v>
          </cell>
          <cell r="L470">
            <v>0.25406980348397479</v>
          </cell>
          <cell r="M470">
            <v>2.4796854650448457</v>
          </cell>
          <cell r="N470">
            <v>1.0051010798116447E-3</v>
          </cell>
          <cell r="O470">
            <v>3.3262606909198356E-2</v>
          </cell>
        </row>
        <row r="471">
          <cell r="A471" t="str">
            <v>Twinhead</v>
          </cell>
          <cell r="B471">
            <v>3774.72</v>
          </cell>
          <cell r="C471">
            <v>3.8063384925902485E-2</v>
          </cell>
          <cell r="D471">
            <v>3300.64</v>
          </cell>
          <cell r="E471">
            <v>3.4160942497737407E-2</v>
          </cell>
          <cell r="F471">
            <v>2423.0500000000002</v>
          </cell>
          <cell r="G471">
            <v>1.938094243986873E-2</v>
          </cell>
          <cell r="H471">
            <v>2491.65</v>
          </cell>
          <cell r="I471">
            <v>2.3291078516262068E-2</v>
          </cell>
          <cell r="J471">
            <v>3316.25</v>
          </cell>
          <cell r="K471">
            <v>2.5189608535443306E-2</v>
          </cell>
          <cell r="L471">
            <v>0.33094535749402998</v>
          </cell>
          <cell r="M471">
            <v>-0.12145801542895895</v>
          </cell>
          <cell r="N471">
            <v>1.8985300191812389E-3</v>
          </cell>
          <cell r="O471">
            <v>-1.2873776390459179E-2</v>
          </cell>
        </row>
        <row r="472">
          <cell r="A472" t="str">
            <v>ASUS</v>
          </cell>
          <cell r="B472">
            <v>198.03</v>
          </cell>
          <cell r="C472">
            <v>1.996887747137925E-3</v>
          </cell>
          <cell r="D472">
            <v>1168.2750000000001</v>
          </cell>
          <cell r="E472">
            <v>1.2091405029492516E-2</v>
          </cell>
          <cell r="F472">
            <v>1977.9</v>
          </cell>
          <cell r="G472">
            <v>1.5820377644628198E-2</v>
          </cell>
          <cell r="H472">
            <v>1254</v>
          </cell>
          <cell r="I472">
            <v>1.17219563178587E-2</v>
          </cell>
          <cell r="J472">
            <v>2426.3000000000002</v>
          </cell>
          <cell r="K472">
            <v>1.8429716453688984E-2</v>
          </cell>
          <cell r="L472">
            <v>0.93484848484848504</v>
          </cell>
          <cell r="M472">
            <v>11.252184012523356</v>
          </cell>
          <cell r="N472">
            <v>6.7077601358302846E-3</v>
          </cell>
          <cell r="O472">
            <v>1.6432828706551061E-2</v>
          </cell>
        </row>
        <row r="473">
          <cell r="A473" t="str">
            <v>Toshiba</v>
          </cell>
          <cell r="B473">
            <v>1337.44</v>
          </cell>
          <cell r="C473">
            <v>1.3486429068990289E-2</v>
          </cell>
          <cell r="D473">
            <v>1225.44</v>
          </cell>
          <cell r="E473">
            <v>1.2683050976303787E-2</v>
          </cell>
          <cell r="F473">
            <v>1410.07</v>
          </cell>
          <cell r="G473">
            <v>1.127854790705338E-2</v>
          </cell>
          <cell r="H473">
            <v>2841.65</v>
          </cell>
          <cell r="I473">
            <v>2.6562756914388499E-2</v>
          </cell>
          <cell r="J473">
            <v>2269.1</v>
          </cell>
          <cell r="K473">
            <v>1.7235654949950819E-2</v>
          </cell>
          <cell r="L473">
            <v>-0.20148505269825634</v>
          </cell>
          <cell r="M473">
            <v>0.69659947362124641</v>
          </cell>
          <cell r="N473">
            <v>-9.3271019644376799E-3</v>
          </cell>
          <cell r="O473">
            <v>3.7492258809605303E-3</v>
          </cell>
        </row>
        <row r="474">
          <cell r="A474" t="str">
            <v>Apple</v>
          </cell>
          <cell r="B474">
            <v>1657.8</v>
          </cell>
          <cell r="C474">
            <v>1.6716863642908916E-2</v>
          </cell>
          <cell r="D474">
            <v>2322.4</v>
          </cell>
          <cell r="E474">
            <v>2.4036360480617504E-2</v>
          </cell>
          <cell r="F474">
            <v>2145.25</v>
          </cell>
          <cell r="G474">
            <v>1.7158938845309998E-2</v>
          </cell>
          <cell r="H474">
            <v>1542.14</v>
          </cell>
          <cell r="I474">
            <v>1.44153889282477E-2</v>
          </cell>
          <cell r="J474">
            <v>1927.1</v>
          </cell>
          <cell r="K474">
            <v>1.4637887556321987E-2</v>
          </cell>
          <cell r="L474">
            <v>0.24962714150466225</v>
          </cell>
          <cell r="M474">
            <v>0.16244420316081554</v>
          </cell>
          <cell r="N474">
            <v>2.2249862807428682E-4</v>
          </cell>
          <cell r="O474">
            <v>-2.0789760865869283E-3</v>
          </cell>
        </row>
        <row r="475">
          <cell r="A475" t="str">
            <v>Sony</v>
          </cell>
          <cell r="B475">
            <v>744.8</v>
          </cell>
          <cell r="C475">
            <v>7.5103872850998668E-3</v>
          </cell>
          <cell r="D475">
            <v>1003.52</v>
          </cell>
          <cell r="E475">
            <v>1.038622479741185E-2</v>
          </cell>
          <cell r="F475">
            <v>1493</v>
          </cell>
          <cell r="G475">
            <v>1.1941869570468628E-2</v>
          </cell>
          <cell r="H475">
            <v>1661</v>
          </cell>
          <cell r="I475">
            <v>1.5526450912251437E-2</v>
          </cell>
          <cell r="J475">
            <v>1563</v>
          </cell>
          <cell r="K475">
            <v>1.1872252737549306E-2</v>
          </cell>
          <cell r="L475">
            <v>-5.9000602046959671E-2</v>
          </cell>
          <cell r="M475">
            <v>1.0985499462943071</v>
          </cell>
          <cell r="N475">
            <v>-3.6541981747021304E-3</v>
          </cell>
          <cell r="O475">
            <v>4.3618654524494394E-3</v>
          </cell>
        </row>
        <row r="476">
          <cell r="A476" t="str">
            <v>Fujitsu</v>
          </cell>
          <cell r="B476">
            <v>666.36</v>
          </cell>
          <cell r="C476">
            <v>6.7194168519054071E-3</v>
          </cell>
          <cell r="D476">
            <v>614</v>
          </cell>
          <cell r="E476">
            <v>6.3547732238628781E-3</v>
          </cell>
          <cell r="F476">
            <v>667.23</v>
          </cell>
          <cell r="G476">
            <v>5.3368878991987834E-3</v>
          </cell>
          <cell r="H476">
            <v>619.84</v>
          </cell>
          <cell r="I476">
            <v>5.7940489665562495E-3</v>
          </cell>
          <cell r="J476">
            <v>1412.04</v>
          </cell>
          <cell r="K476">
            <v>1.0725589095028229E-2</v>
          </cell>
          <cell r="L476">
            <v>1.2780717604543108</v>
          </cell>
          <cell r="M476">
            <v>1.1190347559877543</v>
          </cell>
          <cell r="N476">
            <v>4.9315401284719795E-3</v>
          </cell>
          <cell r="O476">
            <v>4.0061722431228219E-3</v>
          </cell>
        </row>
        <row r="477">
          <cell r="A477" t="str">
            <v>Others</v>
          </cell>
          <cell r="B477">
            <v>55685.75</v>
          </cell>
          <cell r="C477">
            <v>0.5615219505387351</v>
          </cell>
          <cell r="D477">
            <v>49577.69</v>
          </cell>
          <cell r="E477">
            <v>0.51311885490712428</v>
          </cell>
          <cell r="F477">
            <v>52584.2</v>
          </cell>
          <cell r="G477">
            <v>0.42059856521596556</v>
          </cell>
          <cell r="H477">
            <v>50411.7</v>
          </cell>
          <cell r="I477">
            <v>0.4712310568652292</v>
          </cell>
          <cell r="J477">
            <v>44256.59</v>
          </cell>
          <cell r="K477">
            <v>0.33616469723742637</v>
          </cell>
          <cell r="L477">
            <v>-0.12209685450004637</v>
          </cell>
          <cell r="M477">
            <v>-0.20524389094157824</v>
          </cell>
          <cell r="N477">
            <v>-0.13506635962780283</v>
          </cell>
          <cell r="O477">
            <v>-0.22535725330130874</v>
          </cell>
        </row>
        <row r="478">
          <cell r="A478" t="str">
            <v>Total</v>
          </cell>
          <cell r="B478">
            <v>99169.32</v>
          </cell>
          <cell r="C478">
            <v>1</v>
          </cell>
          <cell r="D478">
            <v>96620.284999999989</v>
          </cell>
          <cell r="E478">
            <v>1</v>
          </cell>
          <cell r="F478">
            <v>125022.3</v>
          </cell>
          <cell r="G478">
            <v>1</v>
          </cell>
          <cell r="H478">
            <v>106978.73</v>
          </cell>
          <cell r="I478">
            <v>1</v>
          </cell>
          <cell r="J478">
            <v>131651.51</v>
          </cell>
          <cell r="K478">
            <v>1</v>
          </cell>
          <cell r="L478">
            <v>0.23063257527921688</v>
          </cell>
          <cell r="M478">
            <v>0.32754273196589434</v>
          </cell>
          <cell r="N478">
            <v>0</v>
          </cell>
          <cell r="O478">
            <v>0</v>
          </cell>
        </row>
        <row r="482">
          <cell r="A482" t="str">
            <v>Table II-22: Total Consumer Desktop and Consumer Notebook Value of Shipments by Vendor - Quarterly Comparison</v>
          </cell>
        </row>
        <row r="483">
          <cell r="A483" t="str">
            <v>End-user Revenue (US$M)</v>
          </cell>
        </row>
        <row r="485">
          <cell r="B485" t="str">
            <v>1Q 2005</v>
          </cell>
          <cell r="C485" t="str">
            <v>% Share</v>
          </cell>
          <cell r="D485" t="str">
            <v>2Q 2005</v>
          </cell>
          <cell r="E485" t="str">
            <v>% Share</v>
          </cell>
          <cell r="F485" t="str">
            <v>3Q 2005</v>
          </cell>
          <cell r="G485" t="str">
            <v>% Share</v>
          </cell>
          <cell r="H485" t="str">
            <v>4Q 2005</v>
          </cell>
          <cell r="I485" t="str">
            <v>% Share</v>
          </cell>
          <cell r="J485" t="str">
            <v>1Q 2006</v>
          </cell>
          <cell r="K485" t="str">
            <v>% Share</v>
          </cell>
          <cell r="L485" t="str">
            <v>Sequential Growth</v>
          </cell>
          <cell r="M485" t="str">
            <v xml:space="preserve">Year-on-Year Growth </v>
          </cell>
          <cell r="N485" t="str">
            <v>Change in Market Share (Seq)</v>
          </cell>
          <cell r="O485" t="str">
            <v>Change in Market Share (YoY)</v>
          </cell>
        </row>
        <row r="486">
          <cell r="A486" t="str">
            <v>Acer</v>
          </cell>
          <cell r="B486">
            <v>13.457820964647128</v>
          </cell>
          <cell r="C486">
            <v>0.15584210568731666</v>
          </cell>
          <cell r="D486">
            <v>12.780128648467189</v>
          </cell>
          <cell r="E486">
            <v>0.15166039166686779</v>
          </cell>
          <cell r="F486">
            <v>24.94471407275573</v>
          </cell>
          <cell r="G486">
            <v>0.22098543248712801</v>
          </cell>
          <cell r="H486">
            <v>16.635333376384207</v>
          </cell>
          <cell r="I486">
            <v>0.17803247016042889</v>
          </cell>
          <cell r="J486">
            <v>29.8775638366082</v>
          </cell>
          <cell r="K486">
            <v>0.25347844617519494</v>
          </cell>
          <cell r="L486">
            <v>0.79603036263901283</v>
          </cell>
          <cell r="M486">
            <v>1.2200892637147374</v>
          </cell>
          <cell r="N486">
            <v>7.5445976014766047E-2</v>
          </cell>
          <cell r="O486">
            <v>9.7636340487878281E-2</v>
          </cell>
        </row>
        <row r="487">
          <cell r="A487" t="str">
            <v>Hewlett-Packard</v>
          </cell>
          <cell r="B487">
            <v>14.13318617689578</v>
          </cell>
          <cell r="C487">
            <v>0.16366286189006876</v>
          </cell>
          <cell r="D487">
            <v>13.944406669116004</v>
          </cell>
          <cell r="E487">
            <v>0.16547675185209199</v>
          </cell>
          <cell r="F487">
            <v>23.873666526337882</v>
          </cell>
          <cell r="G487">
            <v>0.21149701323449241</v>
          </cell>
          <cell r="H487">
            <v>13.218470513220032</v>
          </cell>
          <cell r="I487">
            <v>0.14146497121315055</v>
          </cell>
          <cell r="J487">
            <v>20.901558111753076</v>
          </cell>
          <cell r="K487">
            <v>0.17732685642582727</v>
          </cell>
          <cell r="L487">
            <v>0.58123877424767478</v>
          </cell>
          <cell r="M487">
            <v>0.47889922697840692</v>
          </cell>
          <cell r="N487">
            <v>3.586188521267672E-2</v>
          </cell>
          <cell r="O487">
            <v>1.3663994535758506E-2</v>
          </cell>
        </row>
        <row r="488">
          <cell r="A488" t="str">
            <v>Dell</v>
          </cell>
          <cell r="B488">
            <v>6.2584124457878838</v>
          </cell>
          <cell r="C488">
            <v>7.2472666739542016E-2</v>
          </cell>
          <cell r="D488">
            <v>7.0170760504091136</v>
          </cell>
          <cell r="E488">
            <v>8.3270875547006518E-2</v>
          </cell>
          <cell r="F488">
            <v>8.667663199660737</v>
          </cell>
          <cell r="G488">
            <v>7.678690143503368E-2</v>
          </cell>
          <cell r="H488">
            <v>7.4085664938039493</v>
          </cell>
          <cell r="I488">
            <v>7.9286982917464693E-2</v>
          </cell>
          <cell r="J488">
            <v>9.3701656165079719</v>
          </cell>
          <cell r="K488">
            <v>7.9495605259706198E-2</v>
          </cell>
          <cell r="L488">
            <v>0.26477445054243343</v>
          </cell>
          <cell r="M488">
            <v>0.49721126526494741</v>
          </cell>
          <cell r="N488">
            <v>2.0862234224150455E-4</v>
          </cell>
          <cell r="O488">
            <v>7.022938520164182E-3</v>
          </cell>
        </row>
        <row r="489">
          <cell r="A489" t="str">
            <v>FTEC</v>
          </cell>
          <cell r="B489">
            <v>1.9820719542646865</v>
          </cell>
          <cell r="C489">
            <v>2.2952472602200558E-2</v>
          </cell>
          <cell r="D489">
            <v>3.1769927517166989</v>
          </cell>
          <cell r="E489">
            <v>3.7701026202576073E-2</v>
          </cell>
          <cell r="F489">
            <v>3.7129964483553763</v>
          </cell>
          <cell r="G489">
            <v>3.2893466871169376E-2</v>
          </cell>
          <cell r="H489">
            <v>5.2445796748398026</v>
          </cell>
          <cell r="I489">
            <v>5.6127848678428807E-2</v>
          </cell>
          <cell r="J489">
            <v>6.9457390015512992</v>
          </cell>
          <cell r="K489">
            <v>5.892699750487896E-2</v>
          </cell>
          <cell r="L489">
            <v>0.32436523652650173</v>
          </cell>
          <cell r="M489">
            <v>2.5042819644396035</v>
          </cell>
          <cell r="N489">
            <v>2.7991488264501527E-3</v>
          </cell>
          <cell r="O489">
            <v>3.5974524902678398E-2</v>
          </cell>
        </row>
        <row r="490">
          <cell r="A490" t="str">
            <v>Apple</v>
          </cell>
          <cell r="B490">
            <v>2.1914930214220001</v>
          </cell>
          <cell r="C490">
            <v>2.5377576946121846E-2</v>
          </cell>
          <cell r="D490">
            <v>2.7889927648714776</v>
          </cell>
          <cell r="E490">
            <v>3.3096672710505134E-2</v>
          </cell>
          <cell r="F490">
            <v>2.9428436348697296</v>
          </cell>
          <cell r="G490">
            <v>2.6070676596929028E-2</v>
          </cell>
          <cell r="H490">
            <v>2.5594105438754431</v>
          </cell>
          <cell r="I490">
            <v>2.7390985859511042E-2</v>
          </cell>
          <cell r="J490">
            <v>3.3464668342783779</v>
          </cell>
          <cell r="K490">
            <v>2.8391110398711939E-2</v>
          </cell>
          <cell r="L490">
            <v>0.30751467062848747</v>
          </cell>
          <cell r="M490">
            <v>0.5270260053609237</v>
          </cell>
          <cell r="N490">
            <v>1.0001245392008973E-3</v>
          </cell>
          <cell r="O490">
            <v>3.0135334525900927E-3</v>
          </cell>
        </row>
        <row r="491">
          <cell r="A491" t="str">
            <v>Twinhead</v>
          </cell>
          <cell r="B491">
            <v>3.7022001945065051</v>
          </cell>
          <cell r="C491">
            <v>4.2871626506514104E-2</v>
          </cell>
          <cell r="D491">
            <v>3.2292946196953354</v>
          </cell>
          <cell r="E491">
            <v>3.8321686760910925E-2</v>
          </cell>
          <cell r="F491">
            <v>2.6559857006546688</v>
          </cell>
          <cell r="G491">
            <v>2.3529399736830058E-2</v>
          </cell>
          <cell r="H491">
            <v>2.8217283403060955</v>
          </cell>
          <cell r="I491">
            <v>3.0198328772872023E-2</v>
          </cell>
          <cell r="J491">
            <v>3.2308103535893875</v>
          </cell>
          <cell r="K491">
            <v>2.7409891676346897E-2</v>
          </cell>
          <cell r="L491">
            <v>0.14497569005488153</v>
          </cell>
          <cell r="M491">
            <v>-0.12732694510053444</v>
          </cell>
          <cell r="N491">
            <v>-2.7884370965251259E-3</v>
          </cell>
          <cell r="O491">
            <v>-1.5461734830167207E-2</v>
          </cell>
        </row>
        <row r="492">
          <cell r="A492" t="str">
            <v>Sony</v>
          </cell>
          <cell r="B492">
            <v>1.6557556577736889</v>
          </cell>
          <cell r="C492">
            <v>1.9173716821540846E-2</v>
          </cell>
          <cell r="D492">
            <v>2.0392059880554605</v>
          </cell>
          <cell r="E492">
            <v>2.4199034872391979E-2</v>
          </cell>
          <cell r="F492">
            <v>3.0845657186779398</v>
          </cell>
          <cell r="G492">
            <v>2.7326193733424892E-2</v>
          </cell>
          <cell r="H492">
            <v>3.4653301911772485</v>
          </cell>
          <cell r="I492">
            <v>3.7086199590843E-2</v>
          </cell>
          <cell r="J492">
            <v>3.2028059805285123</v>
          </cell>
          <cell r="K492">
            <v>2.7172305204825966E-2</v>
          </cell>
          <cell r="L492">
            <v>-7.5757343792843823E-2</v>
          </cell>
          <cell r="M492">
            <v>0.93434699467370108</v>
          </cell>
          <cell r="N492">
            <v>-9.9138943860170338E-3</v>
          </cell>
          <cell r="O492">
            <v>7.9985883832851198E-3</v>
          </cell>
        </row>
        <row r="493">
          <cell r="A493" t="str">
            <v>ASUS</v>
          </cell>
          <cell r="B493">
            <v>0.25902364831121039</v>
          </cell>
          <cell r="C493">
            <v>2.9995042200123686E-3</v>
          </cell>
          <cell r="D493">
            <v>1.4051893564682048</v>
          </cell>
          <cell r="E493">
            <v>1.6675228710913002E-2</v>
          </cell>
          <cell r="F493">
            <v>2.4548413952132311</v>
          </cell>
          <cell r="G493">
            <v>2.1747460637401905E-2</v>
          </cell>
          <cell r="H493">
            <v>1.4922415664883755</v>
          </cell>
          <cell r="I493">
            <v>1.5970070821372251E-2</v>
          </cell>
          <cell r="J493">
            <v>2.7202899860917942</v>
          </cell>
          <cell r="K493">
            <v>2.3078684814844964E-2</v>
          </cell>
          <cell r="L493">
            <v>0.82295551014124979</v>
          </cell>
          <cell r="M493">
            <v>9.5020912330886258</v>
          </cell>
          <cell r="N493">
            <v>7.1086139934727136E-3</v>
          </cell>
          <cell r="O493">
            <v>2.0079180594832595E-2</v>
          </cell>
        </row>
        <row r="494">
          <cell r="A494" t="str">
            <v>Toshiba</v>
          </cell>
          <cell r="B494">
            <v>2.1811181390458669</v>
          </cell>
          <cell r="C494">
            <v>2.5257435392745397E-2</v>
          </cell>
          <cell r="D494">
            <v>2.0272888421163406</v>
          </cell>
          <cell r="E494">
            <v>2.4057615402338764E-2</v>
          </cell>
          <cell r="F494">
            <v>2.3406900712979404</v>
          </cell>
          <cell r="G494">
            <v>2.0736193095476061E-2</v>
          </cell>
          <cell r="H494">
            <v>4.0431466757902541</v>
          </cell>
          <cell r="I494">
            <v>4.3270030941112474E-2</v>
          </cell>
          <cell r="J494">
            <v>2.4845682170749974</v>
          </cell>
          <cell r="K494">
            <v>2.1078843460081115E-2</v>
          </cell>
          <cell r="L494">
            <v>-0.38548649942575341</v>
          </cell>
          <cell r="M494">
            <v>0.13912592472495566</v>
          </cell>
          <cell r="N494">
            <v>-2.2191187481031358E-2</v>
          </cell>
          <cell r="O494">
            <v>-4.1785919326642815E-3</v>
          </cell>
        </row>
        <row r="495">
          <cell r="A495" t="str">
            <v>Fujitsu</v>
          </cell>
          <cell r="B495">
            <v>1.2069600946247865</v>
          </cell>
          <cell r="C495">
            <v>1.3976646228316177E-2</v>
          </cell>
          <cell r="D495">
            <v>1.1674898050461733</v>
          </cell>
          <cell r="E495">
            <v>1.3854474080087923E-2</v>
          </cell>
          <cell r="F495">
            <v>1.1566962102096532</v>
          </cell>
          <cell r="G495">
            <v>1.0247181487984227E-2</v>
          </cell>
          <cell r="H495">
            <v>1.1212543957527936</v>
          </cell>
          <cell r="I495">
            <v>1.1999740867080689E-2</v>
          </cell>
          <cell r="J495">
            <v>1.9775103562640419</v>
          </cell>
          <cell r="K495">
            <v>1.6777012180189513E-2</v>
          </cell>
          <cell r="L495">
            <v>0.7636589553224189</v>
          </cell>
          <cell r="M495">
            <v>0.63842231824474704</v>
          </cell>
          <cell r="N495">
            <v>4.7772713131088249E-3</v>
          </cell>
          <cell r="O495">
            <v>2.8003659518733362E-3</v>
          </cell>
        </row>
        <row r="496">
          <cell r="A496" t="str">
            <v>Others</v>
          </cell>
          <cell r="B496">
            <v>39.327444913917752</v>
          </cell>
          <cell r="C496">
            <v>0.45541338696562134</v>
          </cell>
          <cell r="D496">
            <v>34.692005474997885</v>
          </cell>
          <cell r="E496">
            <v>0.41168624219430988</v>
          </cell>
          <cell r="F496">
            <v>37.044787002040849</v>
          </cell>
          <cell r="G496">
            <v>0.32818008068413029</v>
          </cell>
          <cell r="H496">
            <v>35.429822320256669</v>
          </cell>
          <cell r="I496">
            <v>0.37917237017773558</v>
          </cell>
          <cell r="J496">
            <v>33.812755989727421</v>
          </cell>
          <cell r="K496">
            <v>0.28686424689939211</v>
          </cell>
          <cell r="L496">
            <v>-4.5641389784918718E-2</v>
          </cell>
          <cell r="M496">
            <v>-0.14022494815671882</v>
          </cell>
          <cell r="N496">
            <v>-9.2308123278343479E-2</v>
          </cell>
          <cell r="O496">
            <v>-0.16854914006622923</v>
          </cell>
        </row>
        <row r="497">
          <cell r="A497" t="str">
            <v>Total</v>
          </cell>
          <cell r="B497">
            <v>86.355487211197286</v>
          </cell>
          <cell r="C497">
            <v>1</v>
          </cell>
          <cell r="D497">
            <v>84.268070970959883</v>
          </cell>
          <cell r="E497">
            <v>1</v>
          </cell>
          <cell r="F497">
            <v>112.87944998007374</v>
          </cell>
          <cell r="G497">
            <v>1</v>
          </cell>
          <cell r="H497">
            <v>93.439884091894868</v>
          </cell>
          <cell r="I497">
            <v>1</v>
          </cell>
          <cell r="J497">
            <v>117.87023428397509</v>
          </cell>
          <cell r="K497">
            <v>1</v>
          </cell>
          <cell r="L497">
            <v>0.26145527072843788</v>
          </cell>
          <cell r="M497">
            <v>0.36494203310674456</v>
          </cell>
          <cell r="N497">
            <v>0</v>
          </cell>
          <cell r="O497">
            <v>0</v>
          </cell>
        </row>
        <row r="498">
          <cell r="A498" t="str">
            <v>*Historical data for Lenovo includes IBM PCD - for your internal analysis only</v>
          </cell>
        </row>
      </sheetData>
      <sheetData sheetId="13" refreshError="1">
        <row r="460">
          <cell r="A460" t="str">
            <v>IDC PC Tracker</v>
          </cell>
          <cell r="M460" t="str">
            <v>( Top )</v>
          </cell>
          <cell r="N460" t="str">
            <v xml:space="preserve"> ( Contents Page )</v>
          </cell>
        </row>
        <row r="461">
          <cell r="A461" t="str">
            <v>New Zealand</v>
          </cell>
        </row>
        <row r="463">
          <cell r="A463" t="str">
            <v>Table II-21: Total Consumer Desktop and Consumer Notebook Unit Shipments by Vendor - Quarterly Comparison</v>
          </cell>
        </row>
        <row r="464">
          <cell r="A464" t="str">
            <v>Units</v>
          </cell>
        </row>
        <row r="466">
          <cell r="B466" t="str">
            <v>1Q 2005</v>
          </cell>
          <cell r="C466" t="str">
            <v>% Share</v>
          </cell>
          <cell r="D466" t="str">
            <v>2Q 2005</v>
          </cell>
          <cell r="E466" t="str">
            <v>% Share</v>
          </cell>
          <cell r="F466" t="str">
            <v>3Q 2005</v>
          </cell>
          <cell r="G466" t="str">
            <v>% Share</v>
          </cell>
          <cell r="H466" t="str">
            <v>4Q 2005</v>
          </cell>
          <cell r="I466" t="str">
            <v>% Share</v>
          </cell>
          <cell r="J466" t="str">
            <v>1Q 2006</v>
          </cell>
          <cell r="K466" t="str">
            <v>% Share</v>
          </cell>
          <cell r="L466" t="str">
            <v>Sequential Growth</v>
          </cell>
          <cell r="M466" t="str">
            <v xml:space="preserve">Year-on-Year Growth </v>
          </cell>
          <cell r="N466" t="str">
            <v>Change in Market Share (Seq)</v>
          </cell>
          <cell r="O466" t="str">
            <v>Change in Market Share (YoY)</v>
          </cell>
        </row>
        <row r="467">
          <cell r="A467" t="str">
            <v>Hewlett-Packard</v>
          </cell>
          <cell r="B467">
            <v>13952.41</v>
          </cell>
          <cell r="C467">
            <v>0.28978327954749278</v>
          </cell>
          <cell r="D467">
            <v>14739.91</v>
          </cell>
          <cell r="E467">
            <v>0.31178809448717631</v>
          </cell>
          <cell r="F467">
            <v>19598.96</v>
          </cell>
          <cell r="G467">
            <v>0.32236101843196924</v>
          </cell>
          <cell r="H467">
            <v>17313.349999999999</v>
          </cell>
          <cell r="I467">
            <v>0.35601146089854624</v>
          </cell>
          <cell r="J467">
            <v>15426.09</v>
          </cell>
          <cell r="K467">
            <v>0.30913735429988193</v>
          </cell>
          <cell r="L467">
            <v>-0.10900605602035418</v>
          </cell>
          <cell r="M467">
            <v>0.10562189614554041</v>
          </cell>
          <cell r="N467">
            <v>-4.6874106598664311E-2</v>
          </cell>
          <cell r="O467">
            <v>1.935407475238915E-2</v>
          </cell>
        </row>
        <row r="468">
          <cell r="A468" t="str">
            <v>Acer</v>
          </cell>
          <cell r="B468">
            <v>5674.02</v>
          </cell>
          <cell r="C468">
            <v>0.11784602974095981</v>
          </cell>
          <cell r="D468">
            <v>8481.8700000000008</v>
          </cell>
          <cell r="E468">
            <v>0.17941399133291494</v>
          </cell>
          <cell r="F468">
            <v>12543.11</v>
          </cell>
          <cell r="G468">
            <v>0.20630736089589541</v>
          </cell>
          <cell r="H468">
            <v>5455.37</v>
          </cell>
          <cell r="I468">
            <v>0.11217784215314207</v>
          </cell>
          <cell r="J468">
            <v>8208.9500000000007</v>
          </cell>
          <cell r="K468">
            <v>0.16450656547317019</v>
          </cell>
          <cell r="L468">
            <v>0.50474669912398262</v>
          </cell>
          <cell r="M468">
            <v>0.44676085033186341</v>
          </cell>
          <cell r="N468">
            <v>5.2328723320028123E-2</v>
          </cell>
          <cell r="O468">
            <v>4.6660535732210379E-2</v>
          </cell>
        </row>
        <row r="469">
          <cell r="A469" t="str">
            <v>Dell</v>
          </cell>
          <cell r="B469">
            <v>5157.3999999999996</v>
          </cell>
          <cell r="C469">
            <v>0.10711613878449953</v>
          </cell>
          <cell r="D469">
            <v>4614.6499999999996</v>
          </cell>
          <cell r="E469">
            <v>9.7612056669630132E-2</v>
          </cell>
          <cell r="F469">
            <v>7684.64</v>
          </cell>
          <cell r="G469">
            <v>0.12639590961372688</v>
          </cell>
          <cell r="H469">
            <v>3606.45</v>
          </cell>
          <cell r="I469">
            <v>7.4158815778434681E-2</v>
          </cell>
          <cell r="J469">
            <v>4672.5</v>
          </cell>
          <cell r="K469">
            <v>9.3636448897043784E-2</v>
          </cell>
          <cell r="L469">
            <v>0.29559539159006776</v>
          </cell>
          <cell r="M469">
            <v>-9.4020242757978711E-2</v>
          </cell>
          <cell r="N469">
            <v>1.9477633118609103E-2</v>
          </cell>
          <cell r="O469">
            <v>-1.3479689887455751E-2</v>
          </cell>
        </row>
        <row r="470">
          <cell r="A470" t="str">
            <v>NEC</v>
          </cell>
          <cell r="B470">
            <v>5222.01</v>
          </cell>
          <cell r="C470">
            <v>0.10845805015977905</v>
          </cell>
          <cell r="D470">
            <v>1750.67</v>
          </cell>
          <cell r="E470">
            <v>3.7031302319747196E-2</v>
          </cell>
          <cell r="F470">
            <v>1849.24</v>
          </cell>
          <cell r="G470">
            <v>3.0416047061942821E-2</v>
          </cell>
          <cell r="H470">
            <v>2386.5100000000002</v>
          </cell>
          <cell r="I470">
            <v>4.9073397785465538E-2</v>
          </cell>
          <cell r="J470">
            <v>4410.4799999999996</v>
          </cell>
          <cell r="K470">
            <v>8.8385593393565248E-2</v>
          </cell>
          <cell r="L470">
            <v>0.8480877934724762</v>
          </cell>
          <cell r="M470">
            <v>-0.15540567712432585</v>
          </cell>
          <cell r="N470">
            <v>3.9312195608099711E-2</v>
          </cell>
          <cell r="O470">
            <v>-2.0072456766213803E-2</v>
          </cell>
        </row>
        <row r="471">
          <cell r="A471" t="str">
            <v>Toshiba</v>
          </cell>
          <cell r="B471">
            <v>1983.32</v>
          </cell>
          <cell r="C471">
            <v>4.1192379953866994E-2</v>
          </cell>
          <cell r="D471">
            <v>1740.56</v>
          </cell>
          <cell r="E471">
            <v>3.681744907130366E-2</v>
          </cell>
          <cell r="F471">
            <v>3537.68</v>
          </cell>
          <cell r="G471">
            <v>5.8187277676285322E-2</v>
          </cell>
          <cell r="H471">
            <v>4296.93</v>
          </cell>
          <cell r="I471">
            <v>8.8357038162966181E-2</v>
          </cell>
          <cell r="J471">
            <v>2719.48</v>
          </cell>
          <cell r="K471">
            <v>5.4498116649873224E-2</v>
          </cell>
          <cell r="L471">
            <v>-0.36711093734363842</v>
          </cell>
          <cell r="M471">
            <v>0.37117560454187926</v>
          </cell>
          <cell r="N471">
            <v>-3.3858921513092957E-2</v>
          </cell>
          <cell r="O471">
            <v>1.330573669600623E-2</v>
          </cell>
        </row>
        <row r="472">
          <cell r="A472" t="str">
            <v>ASUS</v>
          </cell>
          <cell r="B472">
            <v>1829.7</v>
          </cell>
          <cell r="C472">
            <v>3.8001783676658553E-2</v>
          </cell>
          <cell r="D472">
            <v>1809.47</v>
          </cell>
          <cell r="E472">
            <v>3.8275077889329781E-2</v>
          </cell>
          <cell r="F472">
            <v>3226.2</v>
          </cell>
          <cell r="G472">
            <v>5.3064097159503318E-2</v>
          </cell>
          <cell r="H472">
            <v>2438.4</v>
          </cell>
          <cell r="I472">
            <v>5.0140402998554025E-2</v>
          </cell>
          <cell r="J472">
            <v>1681.8</v>
          </cell>
          <cell r="K472">
            <v>3.3703109631899035E-2</v>
          </cell>
          <cell r="L472">
            <v>-0.3102854330708662</v>
          </cell>
          <cell r="M472">
            <v>-8.0832923430070536E-2</v>
          </cell>
          <cell r="N472">
            <v>-1.643729336665499E-2</v>
          </cell>
          <cell r="O472">
            <v>-4.2986740447595179E-3</v>
          </cell>
        </row>
        <row r="473">
          <cell r="A473" t="str">
            <v>Apple</v>
          </cell>
          <cell r="B473">
            <v>1909.15</v>
          </cell>
          <cell r="C473">
            <v>3.9651913049293698E-2</v>
          </cell>
          <cell r="D473">
            <v>1778.83</v>
          </cell>
          <cell r="E473">
            <v>3.7626960823819396E-2</v>
          </cell>
          <cell r="F473">
            <v>1168.33</v>
          </cell>
          <cell r="G473">
            <v>1.9216532339706934E-2</v>
          </cell>
          <cell r="H473">
            <v>1338.22</v>
          </cell>
          <cell r="I473">
            <v>2.7517589444194947E-2</v>
          </cell>
          <cell r="J473">
            <v>1529.96</v>
          </cell>
          <cell r="K473">
            <v>3.0660250691176269E-2</v>
          </cell>
          <cell r="L473">
            <v>0.14327987924257601</v>
          </cell>
          <cell r="M473">
            <v>-0.19861718565853914</v>
          </cell>
          <cell r="N473">
            <v>3.1426612469813223E-3</v>
          </cell>
          <cell r="O473">
            <v>-8.991662358117429E-3</v>
          </cell>
        </row>
        <row r="474">
          <cell r="A474" t="str">
            <v>Sony</v>
          </cell>
          <cell r="B474">
            <v>605.73</v>
          </cell>
          <cell r="C474">
            <v>1.258065279907219E-2</v>
          </cell>
          <cell r="D474">
            <v>755.17</v>
          </cell>
          <cell r="E474">
            <v>1.5973843484382258E-2</v>
          </cell>
          <cell r="F474">
            <v>471.4</v>
          </cell>
          <cell r="G474">
            <v>7.753522844519827E-3</v>
          </cell>
          <cell r="H474">
            <v>909.36</v>
          </cell>
          <cell r="I474">
            <v>1.869901446471665E-2</v>
          </cell>
          <cell r="J474">
            <v>1052.3800000000001</v>
          </cell>
          <cell r="K474">
            <v>2.1089593598773881E-2</v>
          </cell>
          <cell r="L474">
            <v>0.15727544646784564</v>
          </cell>
          <cell r="M474">
            <v>0.73737473791953523</v>
          </cell>
          <cell r="N474">
            <v>2.3905791340572309E-3</v>
          </cell>
          <cell r="O474">
            <v>8.5089407997016916E-3</v>
          </cell>
        </row>
        <row r="475">
          <cell r="A475" t="str">
            <v>Fujitsu</v>
          </cell>
          <cell r="B475">
            <v>0</v>
          </cell>
          <cell r="C475">
            <v>0</v>
          </cell>
          <cell r="D475">
            <v>125</v>
          </cell>
          <cell r="E475">
            <v>2.6440807176500423E-3</v>
          </cell>
          <cell r="F475">
            <v>130.69999999999999</v>
          </cell>
          <cell r="G475">
            <v>2.1497357568492602E-3</v>
          </cell>
          <cell r="H475">
            <v>68.650000000000006</v>
          </cell>
          <cell r="I475">
            <v>1.4116382323862916E-3</v>
          </cell>
          <cell r="J475">
            <v>77.400000000000006</v>
          </cell>
          <cell r="K475">
            <v>1.5510885274759101E-3</v>
          </cell>
          <cell r="L475">
            <v>0.1274581209031318</v>
          </cell>
          <cell r="M475" t="str">
            <v>N/A</v>
          </cell>
          <cell r="N475">
            <v>1.3945029508961849E-4</v>
          </cell>
          <cell r="O475">
            <v>1.5510885274759101E-3</v>
          </cell>
        </row>
        <row r="476">
          <cell r="A476" t="str">
            <v>Total Peripherals</v>
          </cell>
          <cell r="B476">
            <v>45.95</v>
          </cell>
          <cell r="C476">
            <v>9.5435424383366705E-4</v>
          </cell>
          <cell r="D476">
            <v>38</v>
          </cell>
          <cell r="E476">
            <v>8.038005381656129E-4</v>
          </cell>
          <cell r="F476">
            <v>30.9</v>
          </cell>
          <cell r="G476">
            <v>5.0823898153513501E-4</v>
          </cell>
          <cell r="H476">
            <v>20.2</v>
          </cell>
          <cell r="I476">
            <v>4.1536915213697144E-4</v>
          </cell>
          <cell r="J476">
            <v>29.65</v>
          </cell>
          <cell r="K476">
            <v>5.9418313746331685E-4</v>
          </cell>
          <cell r="L476">
            <v>0.46782178217821779</v>
          </cell>
          <cell r="M476">
            <v>-0.35473340587595215</v>
          </cell>
          <cell r="N476">
            <v>1.7881398532634541E-4</v>
          </cell>
          <cell r="O476">
            <v>-3.601711063703502E-4</v>
          </cell>
        </row>
        <row r="477">
          <cell r="A477" t="str">
            <v>Others</v>
          </cell>
          <cell r="B477">
            <v>11768.05</v>
          </cell>
          <cell r="C477">
            <v>0.24441541804454364</v>
          </cell>
          <cell r="D477">
            <v>11441.28</v>
          </cell>
          <cell r="E477">
            <v>0.24201334266588076</v>
          </cell>
          <cell r="F477">
            <v>10557.01</v>
          </cell>
          <cell r="G477">
            <v>0.17364025923806592</v>
          </cell>
          <cell r="H477">
            <v>10798</v>
          </cell>
          <cell r="I477">
            <v>0.22203743092945633</v>
          </cell>
          <cell r="J477">
            <v>10091.75</v>
          </cell>
          <cell r="K477">
            <v>0.2022376956996772</v>
          </cell>
          <cell r="L477">
            <v>-6.5405630672346726E-2</v>
          </cell>
          <cell r="M477">
            <v>-0.14244501000590548</v>
          </cell>
          <cell r="N477">
            <v>-1.9799735229779125E-2</v>
          </cell>
          <cell r="O477">
            <v>-4.2177722344866442E-2</v>
          </cell>
        </row>
        <row r="478">
          <cell r="A478" t="str">
            <v>Total</v>
          </cell>
          <cell r="B478">
            <v>48147.74</v>
          </cell>
          <cell r="C478">
            <v>1</v>
          </cell>
          <cell r="D478">
            <v>47275.41</v>
          </cell>
          <cell r="E478">
            <v>1</v>
          </cell>
          <cell r="F478">
            <v>60798.17</v>
          </cell>
          <cell r="G478">
            <v>1</v>
          </cell>
          <cell r="H478">
            <v>48631.44</v>
          </cell>
          <cell r="I478">
            <v>1</v>
          </cell>
          <cell r="J478">
            <v>49900.44</v>
          </cell>
          <cell r="K478">
            <v>1</v>
          </cell>
          <cell r="L478">
            <v>2.609423039909986E-2</v>
          </cell>
          <cell r="M478">
            <v>3.6402539350756768E-2</v>
          </cell>
          <cell r="N478">
            <v>0</v>
          </cell>
          <cell r="O478">
            <v>0</v>
          </cell>
        </row>
        <row r="482">
          <cell r="A482" t="str">
            <v>Table II-22: Total Consumer Desktop and Consumer Notebook Value of Shipments by Vendor - Quarterly Comparison</v>
          </cell>
        </row>
        <row r="483">
          <cell r="A483" t="str">
            <v>End-user Revenue (US$M)</v>
          </cell>
        </row>
        <row r="485">
          <cell r="B485" t="str">
            <v>1Q 2005</v>
          </cell>
          <cell r="C485" t="str">
            <v>% Share</v>
          </cell>
          <cell r="D485" t="str">
            <v>2Q 2005</v>
          </cell>
          <cell r="E485" t="str">
            <v>% Share</v>
          </cell>
          <cell r="F485" t="str">
            <v>3Q 2005</v>
          </cell>
          <cell r="G485" t="str">
            <v>% Share</v>
          </cell>
          <cell r="H485" t="str">
            <v>4Q 2005</v>
          </cell>
          <cell r="I485" t="str">
            <v>% Share</v>
          </cell>
          <cell r="J485" t="str">
            <v>1Q 2006</v>
          </cell>
          <cell r="K485" t="str">
            <v>% Share</v>
          </cell>
          <cell r="L485" t="str">
            <v>Sequential Growth</v>
          </cell>
          <cell r="M485" t="str">
            <v xml:space="preserve">Year-on-Year Growth </v>
          </cell>
          <cell r="N485" t="str">
            <v>Change in Market Share (Seq)</v>
          </cell>
          <cell r="O485" t="str">
            <v>Change in Market Share (YoY)</v>
          </cell>
        </row>
        <row r="486">
          <cell r="A486" t="str">
            <v>Hewlett-Packard</v>
          </cell>
          <cell r="B486">
            <v>17.095724768053408</v>
          </cell>
          <cell r="C486">
            <v>0.30695925859480155</v>
          </cell>
          <cell r="D486">
            <v>18.218938063224147</v>
          </cell>
          <cell r="E486">
            <v>0.33111343973288004</v>
          </cell>
          <cell r="F486">
            <v>22.215273905170033</v>
          </cell>
          <cell r="G486">
            <v>0.3325433892832238</v>
          </cell>
          <cell r="H486">
            <v>22.242121211322324</v>
          </cell>
          <cell r="I486">
            <v>0.37821925230064218</v>
          </cell>
          <cell r="J486">
            <v>17.539520280547798</v>
          </cell>
          <cell r="K486">
            <v>0.31261980972045034</v>
          </cell>
          <cell r="L486">
            <v>-0.21142771798135307</v>
          </cell>
          <cell r="M486">
            <v>2.5959444160197576E-2</v>
          </cell>
          <cell r="N486">
            <v>-6.5599442580191847E-2</v>
          </cell>
          <cell r="O486">
            <v>5.6605511256487828E-3</v>
          </cell>
        </row>
        <row r="487">
          <cell r="A487" t="str">
            <v>Acer</v>
          </cell>
          <cell r="B487">
            <v>5.7570371040561845</v>
          </cell>
          <cell r="C487">
            <v>0.10336946020949937</v>
          </cell>
          <cell r="D487">
            <v>8.9899299885567139</v>
          </cell>
          <cell r="E487">
            <v>0.1633842011613936</v>
          </cell>
          <cell r="F487">
            <v>11.918495051147357</v>
          </cell>
          <cell r="G487">
            <v>0.17840953734725226</v>
          </cell>
          <cell r="H487">
            <v>5.0494307770223381</v>
          </cell>
          <cell r="I487">
            <v>8.5863749904261016E-2</v>
          </cell>
          <cell r="J487">
            <v>7.7408577449807199</v>
          </cell>
          <cell r="K487">
            <v>0.13797101839739523</v>
          </cell>
          <cell r="L487">
            <v>0.53301591541879167</v>
          </cell>
          <cell r="M487">
            <v>0.34459056022529588</v>
          </cell>
          <cell r="N487">
            <v>5.2107268493134212E-2</v>
          </cell>
          <cell r="O487">
            <v>3.4601558187895856E-2</v>
          </cell>
        </row>
        <row r="488">
          <cell r="A488" t="str">
            <v>NEC</v>
          </cell>
          <cell r="B488">
            <v>5.2707880679375094</v>
          </cell>
          <cell r="C488">
            <v>9.4638701751200885E-2</v>
          </cell>
          <cell r="D488">
            <v>2.4263682091260192</v>
          </cell>
          <cell r="E488">
            <v>4.409714336775393E-2</v>
          </cell>
          <cell r="F488">
            <v>2.4104711570362176</v>
          </cell>
          <cell r="G488">
            <v>3.6082663295172304E-2</v>
          </cell>
          <cell r="H488">
            <v>2.9424183377272093</v>
          </cell>
          <cell r="I488">
            <v>5.0034763010120352E-2</v>
          </cell>
          <cell r="J488">
            <v>5.8062137189203566</v>
          </cell>
          <cell r="K488">
            <v>0.10348843063958985</v>
          </cell>
          <cell r="L488">
            <v>0.97327947711378382</v>
          </cell>
          <cell r="M488">
            <v>0.10158360459223736</v>
          </cell>
          <cell r="N488">
            <v>5.3453667629469494E-2</v>
          </cell>
          <cell r="O488">
            <v>8.8497288883889608E-3</v>
          </cell>
        </row>
        <row r="489">
          <cell r="A489" t="str">
            <v>Toshiba</v>
          </cell>
          <cell r="B489">
            <v>3.2284784459653153</v>
          </cell>
          <cell r="C489">
            <v>5.7968373006022075E-2</v>
          </cell>
          <cell r="D489">
            <v>2.8261775497067654</v>
          </cell>
          <cell r="E489">
            <v>5.1363332293674131E-2</v>
          </cell>
          <cell r="F489">
            <v>6.3980321468067451</v>
          </cell>
          <cell r="G489">
            <v>9.5772994018632651E-2</v>
          </cell>
          <cell r="H489">
            <v>7.3758935756903012</v>
          </cell>
          <cell r="I489">
            <v>0.12542441104163213</v>
          </cell>
          <cell r="J489">
            <v>4.7961584031378806</v>
          </cell>
          <cell r="K489">
            <v>8.548546957928968E-2</v>
          </cell>
          <cell r="L489">
            <v>-0.34975222270760409</v>
          </cell>
          <cell r="M489">
            <v>0.48557857312992803</v>
          </cell>
          <cell r="N489">
            <v>-3.9938941462342448E-2</v>
          </cell>
          <cell r="O489">
            <v>2.7517096573267605E-2</v>
          </cell>
        </row>
        <row r="490">
          <cell r="A490" t="str">
            <v>Dell</v>
          </cell>
          <cell r="B490">
            <v>5.5764998516554396</v>
          </cell>
          <cell r="C490">
            <v>0.10012785554531846</v>
          </cell>
          <cell r="D490">
            <v>4.7534033686167927</v>
          </cell>
          <cell r="E490">
            <v>8.6388994482482731E-2</v>
          </cell>
          <cell r="F490">
            <v>7.2537634089024046</v>
          </cell>
          <cell r="G490">
            <v>0.10858254907645597</v>
          </cell>
          <cell r="H490">
            <v>3.5496962258914948</v>
          </cell>
          <cell r="I490">
            <v>6.0361304557933183E-2</v>
          </cell>
          <cell r="J490">
            <v>4.5106502288071928</v>
          </cell>
          <cell r="K490">
            <v>8.0396646754877454E-2</v>
          </cell>
          <cell r="L490">
            <v>0.27071443350743563</v>
          </cell>
          <cell r="M490">
            <v>-0.19113236818823531</v>
          </cell>
          <cell r="N490">
            <v>2.0035342196944271E-2</v>
          </cell>
          <cell r="O490">
            <v>-1.9731208790441004E-2</v>
          </cell>
        </row>
        <row r="491">
          <cell r="A491" t="str">
            <v>Apple</v>
          </cell>
          <cell r="B491">
            <v>3.0636531818833315</v>
          </cell>
          <cell r="C491">
            <v>5.500888216566626E-2</v>
          </cell>
          <cell r="D491">
            <v>2.3960934773279932</v>
          </cell>
          <cell r="E491">
            <v>4.3546926305274888E-2</v>
          </cell>
          <cell r="F491">
            <v>1.9458668371578658</v>
          </cell>
          <cell r="G491">
            <v>2.9127939447629821E-2</v>
          </cell>
          <cell r="H491">
            <v>2.4299497918690167</v>
          </cell>
          <cell r="I491">
            <v>4.1320420146840911E-2</v>
          </cell>
          <cell r="J491">
            <v>2.5098924710809736</v>
          </cell>
          <cell r="K491">
            <v>4.4735665182264538E-2</v>
          </cell>
          <cell r="L491">
            <v>3.2898901647868239E-2</v>
          </cell>
          <cell r="M491">
            <v>-0.18075176200654097</v>
          </cell>
          <cell r="N491">
            <v>3.4152450354236266E-3</v>
          </cell>
          <cell r="O491">
            <v>-1.0273216983401723E-2</v>
          </cell>
        </row>
        <row r="492">
          <cell r="A492" t="str">
            <v>ASUS</v>
          </cell>
          <cell r="B492">
            <v>2.675046266303569</v>
          </cell>
          <cell r="C492">
            <v>4.8031319511283463E-2</v>
          </cell>
          <cell r="D492">
            <v>2.3746971105707337</v>
          </cell>
          <cell r="E492">
            <v>4.315806584753596E-2</v>
          </cell>
          <cell r="F492">
            <v>3.4384227260160349</v>
          </cell>
          <cell r="G492">
            <v>5.147020702867549E-2</v>
          </cell>
          <cell r="H492">
            <v>2.7938681837102814</v>
          </cell>
          <cell r="I492">
            <v>4.7508721197488425E-2</v>
          </cell>
          <cell r="J492">
            <v>1.9861017151974474</v>
          </cell>
          <cell r="K492">
            <v>3.539975611414465E-2</v>
          </cell>
          <cell r="L492">
            <v>-0.2891211808855324</v>
          </cell>
          <cell r="M492">
            <v>-0.2575449104505092</v>
          </cell>
          <cell r="N492">
            <v>-1.2108965083343776E-2</v>
          </cell>
          <cell r="O492">
            <v>-1.2631563397138813E-2</v>
          </cell>
        </row>
        <row r="493">
          <cell r="A493" t="str">
            <v>Sony</v>
          </cell>
          <cell r="B493">
            <v>1.2473257560556115</v>
          </cell>
          <cell r="C493">
            <v>2.2396136724224237E-2</v>
          </cell>
          <cell r="D493">
            <v>1.7524215348304963</v>
          </cell>
          <cell r="E493">
            <v>3.1848745533141883E-2</v>
          </cell>
          <cell r="F493">
            <v>0.97311902128836048</v>
          </cell>
          <cell r="G493">
            <v>1.4566748035453861E-2</v>
          </cell>
          <cell r="H493">
            <v>1.898098820591092</v>
          </cell>
          <cell r="I493">
            <v>3.2276486127197648E-2</v>
          </cell>
          <cell r="J493">
            <v>1.8329288791384126</v>
          </cell>
          <cell r="K493">
            <v>3.2669643653986669E-2</v>
          </cell>
          <cell r="L493">
            <v>-3.4334324823185214E-2</v>
          </cell>
          <cell r="M493">
            <v>0.46948691650097873</v>
          </cell>
          <cell r="N493">
            <v>3.9315752678902027E-4</v>
          </cell>
          <cell r="O493">
            <v>1.0273506929762432E-2</v>
          </cell>
        </row>
        <row r="494">
          <cell r="A494" t="str">
            <v>Fujitsu</v>
          </cell>
          <cell r="B494">
            <v>0</v>
          </cell>
          <cell r="C494">
            <v>0</v>
          </cell>
          <cell r="D494">
            <v>0.26967350879702473</v>
          </cell>
          <cell r="E494">
            <v>4.9010827520655255E-3</v>
          </cell>
          <cell r="F494">
            <v>0.27772967929223114</v>
          </cell>
          <cell r="G494">
            <v>4.1573725019382977E-3</v>
          </cell>
          <cell r="H494">
            <v>0.14571031635909532</v>
          </cell>
          <cell r="I494">
            <v>2.4777513971002527E-3</v>
          </cell>
          <cell r="J494">
            <v>0.14011939901608828</v>
          </cell>
          <cell r="K494">
            <v>2.4974514215838788E-3</v>
          </cell>
          <cell r="L494">
            <v>-3.8370085816219923E-2</v>
          </cell>
          <cell r="M494" t="str">
            <v>N/A</v>
          </cell>
          <cell r="N494">
            <v>1.9700024483626163E-5</v>
          </cell>
          <cell r="O494">
            <v>2.4974514215838788E-3</v>
          </cell>
        </row>
        <row r="495">
          <cell r="A495" t="str">
            <v>Total Peripherals</v>
          </cell>
          <cell r="B495">
            <v>3.7253285796187474E-2</v>
          </cell>
          <cell r="C495">
            <v>6.6889477593759972E-4</v>
          </cell>
          <cell r="D495">
            <v>2.9213417250750964E-2</v>
          </cell>
          <cell r="E495">
            <v>5.3092858863016605E-4</v>
          </cell>
          <cell r="F495">
            <v>2.8281295479679291E-2</v>
          </cell>
          <cell r="G495">
            <v>4.2334647289422585E-4</v>
          </cell>
          <cell r="H495">
            <v>1.8233113639517136E-2</v>
          </cell>
          <cell r="I495">
            <v>3.1004752389984964E-4</v>
          </cell>
          <cell r="J495">
            <v>2.5615849621061032E-2</v>
          </cell>
          <cell r="K495">
            <v>4.5657018585879255E-4</v>
          </cell>
          <cell r="L495">
            <v>0.40490813184771057</v>
          </cell>
          <cell r="M495">
            <v>-0.31238683854076099</v>
          </cell>
          <cell r="N495">
            <v>1.4652266195894291E-4</v>
          </cell>
          <cell r="O495">
            <v>-2.1232459007880717E-4</v>
          </cell>
        </row>
        <row r="496">
          <cell r="A496" t="str">
            <v>Others</v>
          </cell>
          <cell r="B496">
            <v>11.74198418876307</v>
          </cell>
          <cell r="C496">
            <v>0.21083111771604615</v>
          </cell>
          <cell r="D496">
            <v>10.986335253182673</v>
          </cell>
          <cell r="E496">
            <v>0.19966713993516702</v>
          </cell>
          <cell r="F496">
            <v>9.9446810772048906</v>
          </cell>
          <cell r="G496">
            <v>0.14886325349267143</v>
          </cell>
          <cell r="H496">
            <v>10.362059900097137</v>
          </cell>
          <cell r="I496">
            <v>0.17620309279288421</v>
          </cell>
          <cell r="J496">
            <v>9.2168960666799649</v>
          </cell>
          <cell r="K496">
            <v>0.16427953835055889</v>
          </cell>
          <cell r="L496">
            <v>-0.11051507561797025</v>
          </cell>
          <cell r="M496">
            <v>-0.21504782168754599</v>
          </cell>
          <cell r="N496">
            <v>-1.1923554442325318E-2</v>
          </cell>
          <cell r="O496">
            <v>-4.6551579365487261E-2</v>
          </cell>
        </row>
        <row r="497">
          <cell r="A497" t="str">
            <v>Total</v>
          </cell>
          <cell r="B497">
            <v>55.693790916469624</v>
          </cell>
          <cell r="C497">
            <v>1</v>
          </cell>
          <cell r="D497">
            <v>55.023251481190115</v>
          </cell>
          <cell r="E497">
            <v>1</v>
          </cell>
          <cell r="F497">
            <v>66.804136305501814</v>
          </cell>
          <cell r="G497">
            <v>1</v>
          </cell>
          <cell r="H497">
            <v>58.807480253919799</v>
          </cell>
          <cell r="I497">
            <v>1</v>
          </cell>
          <cell r="J497">
            <v>56.104954757127899</v>
          </cell>
          <cell r="K497">
            <v>1</v>
          </cell>
          <cell r="L497">
            <v>-4.5955471737998188E-2</v>
          </cell>
          <cell r="M497">
            <v>7.3825795280293427E-3</v>
          </cell>
          <cell r="N497">
            <v>0</v>
          </cell>
          <cell r="O497">
            <v>0</v>
          </cell>
        </row>
        <row r="498">
          <cell r="A498" t="str">
            <v>*Historical data for Lenovo includes IBM PCD - for your internal analysis only</v>
          </cell>
        </row>
      </sheetData>
      <sheetData sheetId="14" refreshError="1">
        <row r="460">
          <cell r="A460" t="str">
            <v>IDC PC Tracker</v>
          </cell>
          <cell r="M460" t="str">
            <v>( Top )</v>
          </cell>
          <cell r="N460" t="str">
            <v xml:space="preserve"> ( Contents Page )</v>
          </cell>
        </row>
        <row r="461">
          <cell r="A461" t="str">
            <v>Philippines</v>
          </cell>
        </row>
        <row r="463">
          <cell r="A463" t="str">
            <v>Table II-21: Total Consumer Desktop and Consumer Notebook Unit Shipments by Vendor - Quarterly Comparison</v>
          </cell>
        </row>
        <row r="464">
          <cell r="A464" t="str">
            <v>Units</v>
          </cell>
        </row>
        <row r="466">
          <cell r="B466" t="str">
            <v>1Q 2005</v>
          </cell>
          <cell r="C466" t="str">
            <v>% Share</v>
          </cell>
          <cell r="D466" t="str">
            <v>2Q 2005</v>
          </cell>
          <cell r="E466" t="str">
            <v>% Share</v>
          </cell>
          <cell r="F466" t="str">
            <v>3Q 2005</v>
          </cell>
          <cell r="G466" t="str">
            <v>% Share</v>
          </cell>
          <cell r="H466" t="str">
            <v>4Q 2005</v>
          </cell>
          <cell r="I466" t="str">
            <v>% Share</v>
          </cell>
          <cell r="J466" t="str">
            <v>1Q 2006</v>
          </cell>
          <cell r="K466" t="str">
            <v>% Share</v>
          </cell>
          <cell r="L466" t="str">
            <v>Sequential Growth</v>
          </cell>
          <cell r="M466" t="str">
            <v xml:space="preserve">Year-on-Year Growth </v>
          </cell>
          <cell r="N466" t="str">
            <v>Change in Market Share (Seq)</v>
          </cell>
          <cell r="O466" t="str">
            <v>Change in Market Share (YoY)</v>
          </cell>
        </row>
        <row r="467">
          <cell r="A467" t="str">
            <v>Hewlett-Packard</v>
          </cell>
          <cell r="B467">
            <v>1545.99</v>
          </cell>
          <cell r="C467">
            <v>4.6104771026226524E-2</v>
          </cell>
          <cell r="D467">
            <v>2486.52</v>
          </cell>
          <cell r="E467">
            <v>7.7398880293067532E-2</v>
          </cell>
          <cell r="F467">
            <v>4980.71</v>
          </cell>
          <cell r="G467">
            <v>0.126562168817139</v>
          </cell>
          <cell r="H467">
            <v>4754.2120000000004</v>
          </cell>
          <cell r="I467">
            <v>0.1015451933630466</v>
          </cell>
          <cell r="J467">
            <v>5238.518</v>
          </cell>
          <cell r="K467">
            <v>0.10303609858855949</v>
          </cell>
          <cell r="L467">
            <v>0.10186882705272704</v>
          </cell>
          <cell r="M467">
            <v>2.3884552940187196</v>
          </cell>
          <cell r="N467">
            <v>1.4909052255128868E-3</v>
          </cell>
          <cell r="O467">
            <v>5.6931327562332962E-2</v>
          </cell>
        </row>
        <row r="468">
          <cell r="A468" t="str">
            <v>Acer</v>
          </cell>
          <cell r="B468">
            <v>599.36</v>
          </cell>
          <cell r="C468">
            <v>1.787421365098036E-2</v>
          </cell>
          <cell r="D468">
            <v>1160.52</v>
          </cell>
          <cell r="E468">
            <v>3.6123959814403563E-2</v>
          </cell>
          <cell r="F468">
            <v>1471.8</v>
          </cell>
          <cell r="G468">
            <v>3.7399125840505705E-2</v>
          </cell>
          <cell r="H468">
            <v>1884.6539999999998</v>
          </cell>
          <cell r="I468">
            <v>4.0254316562332346E-2</v>
          </cell>
          <cell r="J468">
            <v>2627.54</v>
          </cell>
          <cell r="K468">
            <v>5.1680927790146679E-2</v>
          </cell>
          <cell r="L468">
            <v>0.39417633157067566</v>
          </cell>
          <cell r="M468">
            <v>3.3839095034703686</v>
          </cell>
          <cell r="N468">
            <v>1.1426611227814333E-2</v>
          </cell>
          <cell r="O468">
            <v>3.3806714139166319E-2</v>
          </cell>
        </row>
        <row r="469">
          <cell r="A469" t="str">
            <v>ASUS</v>
          </cell>
          <cell r="B469">
            <v>493.3</v>
          </cell>
          <cell r="C469">
            <v>1.4711274683042933E-2</v>
          </cell>
          <cell r="D469">
            <v>336.98</v>
          </cell>
          <cell r="E469">
            <v>1.0489308222398332E-2</v>
          </cell>
          <cell r="F469">
            <v>581.34</v>
          </cell>
          <cell r="G469">
            <v>1.477212108718548E-2</v>
          </cell>
          <cell r="H469">
            <v>1081.5166604017213</v>
          </cell>
          <cell r="I469">
            <v>2.3100109630333942E-2</v>
          </cell>
          <cell r="J469">
            <v>1698.1539999999998</v>
          </cell>
          <cell r="K469">
            <v>3.3400889901028616E-2</v>
          </cell>
          <cell r="L469">
            <v>0.57015981554018147</v>
          </cell>
          <cell r="M469">
            <v>2.4424366511250755</v>
          </cell>
          <cell r="N469">
            <v>1.0300780270694674E-2</v>
          </cell>
          <cell r="O469">
            <v>1.8689615217985685E-2</v>
          </cell>
        </row>
        <row r="470">
          <cell r="A470" t="str">
            <v>Toshiba</v>
          </cell>
          <cell r="B470">
            <v>602.71249999999998</v>
          </cell>
          <cell r="C470">
            <v>1.7974192463822244E-2</v>
          </cell>
          <cell r="D470">
            <v>322.63</v>
          </cell>
          <cell r="E470">
            <v>1.0042630161411282E-2</v>
          </cell>
          <cell r="F470">
            <v>476.27</v>
          </cell>
          <cell r="G470">
            <v>1.2102243283093934E-2</v>
          </cell>
          <cell r="H470">
            <v>732.93899999999985</v>
          </cell>
          <cell r="I470">
            <v>1.5654840902828478E-2</v>
          </cell>
          <cell r="J470">
            <v>1503.7</v>
          </cell>
          <cell r="K470">
            <v>2.9576185754752949E-2</v>
          </cell>
          <cell r="L470">
            <v>1.0516032029950657</v>
          </cell>
          <cell r="M470">
            <v>1.4948876952112329</v>
          </cell>
          <cell r="N470">
            <v>1.3921344851924471E-2</v>
          </cell>
          <cell r="O470">
            <v>1.1601993290930705E-2</v>
          </cell>
        </row>
        <row r="471">
          <cell r="A471" t="str">
            <v>Lenovo</v>
          </cell>
          <cell r="B471">
            <v>599.74</v>
          </cell>
          <cell r="C471">
            <v>1.7885546074210761E-2</v>
          </cell>
          <cell r="D471">
            <v>878.53</v>
          </cell>
          <cell r="E471">
            <v>2.7346346823620412E-2</v>
          </cell>
          <cell r="F471">
            <v>1776</v>
          </cell>
          <cell r="G471">
            <v>4.5128990007295922E-2</v>
          </cell>
          <cell r="H471">
            <v>1770.9780000000001</v>
          </cell>
          <cell r="I471">
            <v>3.7826311374356367E-2</v>
          </cell>
          <cell r="J471">
            <v>722.06100000000004</v>
          </cell>
          <cell r="K471">
            <v>1.4202174810309682E-2</v>
          </cell>
          <cell r="L471">
            <v>-0.59228121410881451</v>
          </cell>
          <cell r="M471">
            <v>0.20395671457631637</v>
          </cell>
          <cell r="N471">
            <v>-2.3624136564046685E-2</v>
          </cell>
          <cell r="O471">
            <v>-3.6833712639010793E-3</v>
          </cell>
        </row>
        <row r="472">
          <cell r="A472" t="str">
            <v>ECS</v>
          </cell>
          <cell r="B472">
            <v>631.79999999999995</v>
          </cell>
          <cell r="C472">
            <v>1.8841644728859769E-2</v>
          </cell>
          <cell r="D472">
            <v>611.05999999999995</v>
          </cell>
          <cell r="E472">
            <v>1.9020703550295934E-2</v>
          </cell>
          <cell r="F472">
            <v>639.35</v>
          </cell>
          <cell r="G472">
            <v>1.6246182297953066E-2</v>
          </cell>
          <cell r="H472">
            <v>552.05999999999995</v>
          </cell>
          <cell r="I472">
            <v>1.1791447131092071E-2</v>
          </cell>
          <cell r="J472">
            <v>568.66</v>
          </cell>
          <cell r="K472">
            <v>1.1184939676330259E-2</v>
          </cell>
          <cell r="L472">
            <v>3.0069195377314006E-2</v>
          </cell>
          <cell r="M472">
            <v>-9.9936688825577713E-2</v>
          </cell>
          <cell r="N472">
            <v>-6.0650745476181246E-4</v>
          </cell>
          <cell r="O472">
            <v>-7.65670505252951E-3</v>
          </cell>
        </row>
        <row r="473">
          <cell r="A473" t="str">
            <v>Fujitsu</v>
          </cell>
          <cell r="B473">
            <v>87.7</v>
          </cell>
          <cell r="C473">
            <v>2.6154039929107342E-3</v>
          </cell>
          <cell r="D473">
            <v>308.39999999999998</v>
          </cell>
          <cell r="E473">
            <v>9.5996873873453771E-3</v>
          </cell>
          <cell r="F473">
            <v>430.85</v>
          </cell>
          <cell r="G473">
            <v>1.0948099856218158E-2</v>
          </cell>
          <cell r="H473">
            <v>171.89400000000001</v>
          </cell>
          <cell r="I473">
            <v>3.6714831959423627E-3</v>
          </cell>
          <cell r="J473">
            <v>398.76</v>
          </cell>
          <cell r="K473">
            <v>7.8431866938653231E-3</v>
          </cell>
          <cell r="L473">
            <v>1.3198017382805682</v>
          </cell>
          <cell r="M473">
            <v>3.5468643101482327</v>
          </cell>
          <cell r="N473">
            <v>4.1717034979229604E-3</v>
          </cell>
          <cell r="O473">
            <v>5.2277827009545889E-3</v>
          </cell>
        </row>
        <row r="474">
          <cell r="A474" t="str">
            <v>Neo</v>
          </cell>
          <cell r="B474">
            <v>211.17</v>
          </cell>
          <cell r="C474">
            <v>6.2975468777988564E-3</v>
          </cell>
          <cell r="D474">
            <v>175.96</v>
          </cell>
          <cell r="E474">
            <v>5.477175722040508E-3</v>
          </cell>
          <cell r="F474">
            <v>219.45</v>
          </cell>
          <cell r="G474">
            <v>5.5763270591785413E-3</v>
          </cell>
          <cell r="H474">
            <v>321.14</v>
          </cell>
          <cell r="I474">
            <v>6.8592278587090308E-3</v>
          </cell>
          <cell r="J474">
            <v>358.73</v>
          </cell>
          <cell r="K474">
            <v>7.0558390076494821E-3</v>
          </cell>
          <cell r="L474">
            <v>0.11705175312947635</v>
          </cell>
          <cell r="M474">
            <v>0.69877350002367788</v>
          </cell>
          <cell r="N474">
            <v>1.966111489404513E-4</v>
          </cell>
          <cell r="O474">
            <v>7.5829212985062573E-4</v>
          </cell>
        </row>
        <row r="475">
          <cell r="A475" t="str">
            <v>Apple</v>
          </cell>
          <cell r="B475">
            <v>174.6</v>
          </cell>
          <cell r="C475">
            <v>5.2069502527048363E-3</v>
          </cell>
          <cell r="D475">
            <v>164.45</v>
          </cell>
          <cell r="E475">
            <v>5.118899451520581E-3</v>
          </cell>
          <cell r="F475">
            <v>251.67</v>
          </cell>
          <cell r="G475">
            <v>6.395052317081173E-3</v>
          </cell>
          <cell r="H475">
            <v>309.43100000000004</v>
          </cell>
          <cell r="I475">
            <v>6.6091353788011288E-3</v>
          </cell>
          <cell r="J475">
            <v>355.05200000000002</v>
          </cell>
          <cell r="K475">
            <v>6.983496644674167E-3</v>
          </cell>
          <cell r="L475">
            <v>0.14743513093387528</v>
          </cell>
          <cell r="M475">
            <v>1.033516609392898</v>
          </cell>
          <cell r="N475">
            <v>3.7436126587303813E-4</v>
          </cell>
          <cell r="O475">
            <v>1.7765463919693306E-3</v>
          </cell>
        </row>
        <row r="476">
          <cell r="A476" t="str">
            <v>BenQ</v>
          </cell>
          <cell r="B476">
            <v>0</v>
          </cell>
          <cell r="C476">
            <v>0</v>
          </cell>
          <cell r="D476">
            <v>93.1</v>
          </cell>
          <cell r="E476">
            <v>2.8979601029891526E-3</v>
          </cell>
          <cell r="F476">
            <v>276.35000000000002</v>
          </cell>
          <cell r="G476">
            <v>7.0221826511915704E-3</v>
          </cell>
          <cell r="H476">
            <v>455.63</v>
          </cell>
          <cell r="I476">
            <v>9.7317991818633501E-3</v>
          </cell>
          <cell r="J476">
            <v>179.63452173913043</v>
          </cell>
          <cell r="K476">
            <v>3.5332207108616934E-3</v>
          </cell>
          <cell r="L476">
            <v>-0.60574474521183763</v>
          </cell>
          <cell r="M476" t="str">
            <v>N/A</v>
          </cell>
          <cell r="N476">
            <v>-6.1985784710016567E-3</v>
          </cell>
          <cell r="O476">
            <v>3.5332207108616934E-3</v>
          </cell>
        </row>
        <row r="477">
          <cell r="A477" t="str">
            <v>Others</v>
          </cell>
          <cell r="B477">
            <v>28585.732</v>
          </cell>
          <cell r="C477">
            <v>0.85248845624944292</v>
          </cell>
          <cell r="D477">
            <v>25587.896146725878</v>
          </cell>
          <cell r="E477">
            <v>0.79648444847090727</v>
          </cell>
          <cell r="F477">
            <v>28250.071004043682</v>
          </cell>
          <cell r="G477">
            <v>0.71784750678315745</v>
          </cell>
          <cell r="H477">
            <v>34784.226190425339</v>
          </cell>
          <cell r="I477">
            <v>0.74295613542069439</v>
          </cell>
          <cell r="J477">
            <v>37190.769999999997</v>
          </cell>
          <cell r="K477">
            <v>0.73150304042182168</v>
          </cell>
          <cell r="L477">
            <v>6.9184917220814324E-2</v>
          </cell>
          <cell r="M477">
            <v>0.30102563054883458</v>
          </cell>
          <cell r="N477">
            <v>-1.1453094998872704E-2</v>
          </cell>
          <cell r="O477">
            <v>-0.12098541582762123</v>
          </cell>
        </row>
        <row r="478">
          <cell r="A478" t="str">
            <v>Total</v>
          </cell>
          <cell r="B478">
            <v>33532.104500000001</v>
          </cell>
          <cell r="C478">
            <v>1</v>
          </cell>
          <cell r="D478">
            <v>32126.046146725879</v>
          </cell>
          <cell r="E478">
            <v>1</v>
          </cell>
          <cell r="F478">
            <v>39353.861004043683</v>
          </cell>
          <cell r="G478">
            <v>1</v>
          </cell>
          <cell r="H478">
            <v>46818.680850827055</v>
          </cell>
          <cell r="I478">
            <v>1</v>
          </cell>
          <cell r="J478">
            <v>50841.579521739128</v>
          </cell>
          <cell r="K478">
            <v>1</v>
          </cell>
          <cell r="L478">
            <v>8.5925075158135522E-2</v>
          </cell>
          <cell r="M478">
            <v>0.51620604432206529</v>
          </cell>
          <cell r="N478">
            <v>0</v>
          </cell>
          <cell r="O478">
            <v>0</v>
          </cell>
        </row>
        <row r="482">
          <cell r="A482" t="str">
            <v>Table II-22: Total Consumer Desktop and Consumer Notebook Value of Shipments by Vendor - Quarterly Comparison</v>
          </cell>
        </row>
        <row r="483">
          <cell r="A483" t="str">
            <v>End-user Revenue (US$M)</v>
          </cell>
        </row>
        <row r="485">
          <cell r="B485" t="str">
            <v>1Q 2005</v>
          </cell>
          <cell r="C485" t="str">
            <v>% Share</v>
          </cell>
          <cell r="D485" t="str">
            <v>2Q 2005</v>
          </cell>
          <cell r="E485" t="str">
            <v>% Share</v>
          </cell>
          <cell r="F485" t="str">
            <v>3Q 2005</v>
          </cell>
          <cell r="G485" t="str">
            <v>% Share</v>
          </cell>
          <cell r="H485" t="str">
            <v>4Q 2005</v>
          </cell>
          <cell r="I485" t="str">
            <v>% Share</v>
          </cell>
          <cell r="J485" t="str">
            <v>1Q 2006</v>
          </cell>
          <cell r="K485" t="str">
            <v>% Share</v>
          </cell>
          <cell r="L485" t="str">
            <v>Sequential Growth</v>
          </cell>
          <cell r="M485" t="str">
            <v xml:space="preserve">Year-on-Year Growth </v>
          </cell>
          <cell r="N485" t="str">
            <v>Change in Market Share (Seq)</v>
          </cell>
          <cell r="O485" t="str">
            <v>Change in Market Share (YoY)</v>
          </cell>
        </row>
        <row r="486">
          <cell r="A486" t="str">
            <v>Hewlett-Packard</v>
          </cell>
          <cell r="B486">
            <v>2.4361413336286146</v>
          </cell>
          <cell r="C486">
            <v>0.10606375963035451</v>
          </cell>
          <cell r="D486">
            <v>3.5935853548282175</v>
          </cell>
          <cell r="E486">
            <v>0.15378617486988413</v>
          </cell>
          <cell r="F486">
            <v>6.0659792858874004</v>
          </cell>
          <cell r="G486">
            <v>0.2116404493486565</v>
          </cell>
          <cell r="H486">
            <v>5.7486366484871461</v>
          </cell>
          <cell r="I486">
            <v>0.16876166071009621</v>
          </cell>
          <cell r="J486">
            <v>7.1319896967782466</v>
          </cell>
          <cell r="K486">
            <v>0.16890000665143562</v>
          </cell>
          <cell r="L486">
            <v>0.24064019573321849</v>
          </cell>
          <cell r="M486">
            <v>1.9275763266801933</v>
          </cell>
          <cell r="N486">
            <v>1.3834594133940725E-4</v>
          </cell>
          <cell r="O486">
            <v>6.2836247021081107E-2</v>
          </cell>
        </row>
        <row r="487">
          <cell r="A487" t="str">
            <v>Acer</v>
          </cell>
          <cell r="B487">
            <v>1.095660715063679</v>
          </cell>
          <cell r="C487">
            <v>4.7702443661527059E-2</v>
          </cell>
          <cell r="D487">
            <v>1.7582832961503254</v>
          </cell>
          <cell r="E487">
            <v>7.5245092506087422E-2</v>
          </cell>
          <cell r="F487">
            <v>2.1713275380294541</v>
          </cell>
          <cell r="G487">
            <v>7.5757056556522484E-2</v>
          </cell>
          <cell r="H487">
            <v>2.3258563616424919</v>
          </cell>
          <cell r="I487">
            <v>6.8279734163965003E-2</v>
          </cell>
          <cell r="J487">
            <v>3.8317306099491875</v>
          </cell>
          <cell r="K487">
            <v>9.074316607598007E-2</v>
          </cell>
          <cell r="L487">
            <v>0.64744937526720925</v>
          </cell>
          <cell r="M487">
            <v>2.4971871832846451</v>
          </cell>
          <cell r="N487">
            <v>2.2463431912015067E-2</v>
          </cell>
          <cell r="O487">
            <v>4.304072241445301E-2</v>
          </cell>
        </row>
        <row r="488">
          <cell r="A488" t="str">
            <v>ASUS</v>
          </cell>
          <cell r="B488">
            <v>0.91896773935899867</v>
          </cell>
          <cell r="C488">
            <v>4.0009654641113737E-2</v>
          </cell>
          <cell r="D488">
            <v>0.63174851496364826</v>
          </cell>
          <cell r="E488">
            <v>2.7035447332691347E-2</v>
          </cell>
          <cell r="F488">
            <v>0.80259968920633562</v>
          </cell>
          <cell r="G488">
            <v>2.8002495700225838E-2</v>
          </cell>
          <cell r="H488">
            <v>1.2564793793483009</v>
          </cell>
          <cell r="I488">
            <v>3.688623227954644E-2</v>
          </cell>
          <cell r="J488">
            <v>2.4241165598912087</v>
          </cell>
          <cell r="K488">
            <v>5.7408005408986329E-2</v>
          </cell>
          <cell r="L488">
            <v>0.92929275222051566</v>
          </cell>
          <cell r="M488">
            <v>1.6378690524893575</v>
          </cell>
          <cell r="N488">
            <v>2.0521773129439889E-2</v>
          </cell>
          <cell r="O488">
            <v>1.7398350767872592E-2</v>
          </cell>
        </row>
        <row r="489">
          <cell r="A489" t="str">
            <v>Toshiba</v>
          </cell>
          <cell r="B489">
            <v>1.0560993736476378</v>
          </cell>
          <cell r="C489">
            <v>4.5980037597197689E-2</v>
          </cell>
          <cell r="D489">
            <v>0.51076222242930203</v>
          </cell>
          <cell r="E489">
            <v>2.1857883060968256E-2</v>
          </cell>
          <cell r="F489">
            <v>0.79444652353050182</v>
          </cell>
          <cell r="G489">
            <v>2.7718033857228448E-2</v>
          </cell>
          <cell r="H489">
            <v>1.0502479236274604</v>
          </cell>
          <cell r="I489">
            <v>3.083193365427692E-2</v>
          </cell>
          <cell r="J489">
            <v>2.208611384010263</v>
          </cell>
          <cell r="K489">
            <v>5.2304404985088766E-2</v>
          </cell>
          <cell r="L489">
            <v>1.1029428712240827</v>
          </cell>
          <cell r="M489">
            <v>1.0912912545170723</v>
          </cell>
          <cell r="N489">
            <v>2.1472471330811847E-2</v>
          </cell>
          <cell r="O489">
            <v>6.3243673878910778E-3</v>
          </cell>
        </row>
        <row r="490">
          <cell r="A490" t="str">
            <v>Lenovo</v>
          </cell>
          <cell r="B490">
            <v>0.84991702487620002</v>
          </cell>
          <cell r="C490">
            <v>3.7003351894179477E-2</v>
          </cell>
          <cell r="D490">
            <v>1.1938754223057848</v>
          </cell>
          <cell r="E490">
            <v>5.1091463354527945E-2</v>
          </cell>
          <cell r="F490">
            <v>1.6222469375062374</v>
          </cell>
          <cell r="G490">
            <v>5.6599776330768542E-2</v>
          </cell>
          <cell r="H490">
            <v>2.0027793752322789</v>
          </cell>
          <cell r="I490">
            <v>5.8795222948919014E-2</v>
          </cell>
          <cell r="J490">
            <v>1.0550320148702323</v>
          </cell>
          <cell r="K490">
            <v>2.4985301704734127E-2</v>
          </cell>
          <cell r="L490">
            <v>-0.47321605768589881</v>
          </cell>
          <cell r="M490">
            <v>0.24133531155457155</v>
          </cell>
          <cell r="N490">
            <v>-3.3809921244184887E-2</v>
          </cell>
          <cell r="O490">
            <v>-1.2018050189445351E-2</v>
          </cell>
        </row>
        <row r="491">
          <cell r="A491" t="str">
            <v>Fujitsu</v>
          </cell>
          <cell r="B491">
            <v>0.17075369222056025</v>
          </cell>
          <cell r="C491">
            <v>7.4342068408244462E-3</v>
          </cell>
          <cell r="D491">
            <v>0.54405062736048149</v>
          </cell>
          <cell r="E491">
            <v>2.3282448211482287E-2</v>
          </cell>
          <cell r="F491">
            <v>0.72966199406925836</v>
          </cell>
          <cell r="G491">
            <v>2.545771836984824E-2</v>
          </cell>
          <cell r="H491">
            <v>0.2797670897570389</v>
          </cell>
          <cell r="I491">
            <v>8.2130706055067171E-3</v>
          </cell>
          <cell r="J491">
            <v>0.64280453156842432</v>
          </cell>
          <cell r="K491">
            <v>1.5222917344724194E-2</v>
          </cell>
          <cell r="L491">
            <v>1.2976416994817432</v>
          </cell>
          <cell r="M491">
            <v>2.7645132190648174</v>
          </cell>
          <cell r="N491">
            <v>7.0098467392174773E-3</v>
          </cell>
          <cell r="O491">
            <v>7.7887105038997482E-3</v>
          </cell>
        </row>
        <row r="492">
          <cell r="A492" t="str">
            <v>ECS</v>
          </cell>
          <cell r="B492">
            <v>0.69607343053397419</v>
          </cell>
          <cell r="C492">
            <v>3.0305370218921247E-2</v>
          </cell>
          <cell r="D492">
            <v>0.67875613245555844</v>
          </cell>
          <cell r="E492">
            <v>2.904712118207264E-2</v>
          </cell>
          <cell r="F492">
            <v>0.68944947286258074</v>
          </cell>
          <cell r="G492">
            <v>2.4054713899090537E-2</v>
          </cell>
          <cell r="H492">
            <v>0.59111532187639038</v>
          </cell>
          <cell r="I492">
            <v>1.7353262954494724E-2</v>
          </cell>
          <cell r="J492">
            <v>0.61788885079301492</v>
          </cell>
          <cell r="K492">
            <v>1.4632863400788646E-2</v>
          </cell>
          <cell r="L492">
            <v>4.5293241311419097E-2</v>
          </cell>
          <cell r="M492">
            <v>-0.11232231588121677</v>
          </cell>
          <cell r="N492">
            <v>-2.7203995537060776E-3</v>
          </cell>
          <cell r="O492">
            <v>-1.5672506818132599E-2</v>
          </cell>
        </row>
        <row r="493">
          <cell r="A493" t="str">
            <v>Apple</v>
          </cell>
          <cell r="B493">
            <v>0.23965878726710327</v>
          </cell>
          <cell r="C493">
            <v>1.0434169666231443E-2</v>
          </cell>
          <cell r="D493">
            <v>0.22757071623426572</v>
          </cell>
          <cell r="E493">
            <v>9.7388058182746352E-3</v>
          </cell>
          <cell r="F493">
            <v>0.36506014498952138</v>
          </cell>
          <cell r="G493">
            <v>1.2736854097840084E-2</v>
          </cell>
          <cell r="H493">
            <v>0.42102210834848297</v>
          </cell>
          <cell r="I493">
            <v>1.2359868007878829E-2</v>
          </cell>
          <cell r="J493">
            <v>0.56606162825190021</v>
          </cell>
          <cell r="K493">
            <v>1.3405489469517546E-2</v>
          </cell>
          <cell r="L493">
            <v>0.34449383304918269</v>
          </cell>
          <cell r="M493">
            <v>1.3619481459739515</v>
          </cell>
          <cell r="N493">
            <v>1.0456214616387169E-3</v>
          </cell>
          <cell r="O493">
            <v>2.9713198032861026E-3</v>
          </cell>
        </row>
        <row r="494">
          <cell r="A494" t="str">
            <v>Neo</v>
          </cell>
          <cell r="B494">
            <v>0.20232495225889838</v>
          </cell>
          <cell r="C494">
            <v>8.8087438964993096E-3</v>
          </cell>
          <cell r="D494">
            <v>0.16874580964857946</v>
          </cell>
          <cell r="E494">
            <v>7.2214153912637854E-3</v>
          </cell>
          <cell r="F494">
            <v>0.19183562775330396</v>
          </cell>
          <cell r="G494">
            <v>6.6930954665881939E-3</v>
          </cell>
          <cell r="H494">
            <v>0.36864508557922743</v>
          </cell>
          <cell r="I494">
            <v>1.0822245457336122E-2</v>
          </cell>
          <cell r="J494">
            <v>0.46261332773452407</v>
          </cell>
          <cell r="K494">
            <v>1.0955623529111405E-2</v>
          </cell>
          <cell r="L494">
            <v>0.25490165427717715</v>
          </cell>
          <cell r="M494">
            <v>1.2864867757020715</v>
          </cell>
          <cell r="N494">
            <v>1.333780717752836E-4</v>
          </cell>
          <cell r="O494">
            <v>2.1468796326120955E-3</v>
          </cell>
        </row>
        <row r="495">
          <cell r="A495" t="str">
            <v>BenQ</v>
          </cell>
          <cell r="B495">
            <v>0</v>
          </cell>
          <cell r="C495">
            <v>0</v>
          </cell>
          <cell r="D495">
            <v>0.13471675010555523</v>
          </cell>
          <cell r="E495">
            <v>5.7651541967133129E-3</v>
          </cell>
          <cell r="F495">
            <v>0.38812554353249784</v>
          </cell>
          <cell r="G495">
            <v>1.3541599891054122E-2</v>
          </cell>
          <cell r="H495">
            <v>0.55890580518070587</v>
          </cell>
          <cell r="I495">
            <v>1.640769414216358E-2</v>
          </cell>
          <cell r="J495">
            <v>0.21535176942865847</v>
          </cell>
          <cell r="K495">
            <v>5.0999674474192921E-3</v>
          </cell>
          <cell r="L495">
            <v>-0.61469040501550931</v>
          </cell>
          <cell r="M495" t="str">
            <v>N/A</v>
          </cell>
          <cell r="N495">
            <v>-1.1307726694744287E-2</v>
          </cell>
          <cell r="O495">
            <v>5.0999674474192921E-3</v>
          </cell>
        </row>
        <row r="496">
          <cell r="A496" t="str">
            <v>Others</v>
          </cell>
          <cell r="B496">
            <v>15.303052583392638</v>
          </cell>
          <cell r="C496">
            <v>0.66625826195315108</v>
          </cell>
          <cell r="D496">
            <v>13.925320058458137</v>
          </cell>
          <cell r="E496">
            <v>0.59592899407603417</v>
          </cell>
          <cell r="F496">
            <v>14.840987176398054</v>
          </cell>
          <cell r="G496">
            <v>0.517798206482177</v>
          </cell>
          <cell r="H496">
            <v>19.460186040138254</v>
          </cell>
          <cell r="I496">
            <v>0.57128907507581639</v>
          </cell>
          <cell r="J496">
            <v>23.069906292881932</v>
          </cell>
          <cell r="K496">
            <v>0.54634225398221403</v>
          </cell>
          <cell r="L496">
            <v>0.1854925870337687</v>
          </cell>
          <cell r="M496">
            <v>0.50753623613096188</v>
          </cell>
          <cell r="N496">
            <v>-2.4946821093602356E-2</v>
          </cell>
          <cell r="O496">
            <v>-0.11991600797093704</v>
          </cell>
        </row>
        <row r="497">
          <cell r="A497" t="str">
            <v>Total</v>
          </cell>
          <cell r="B497">
            <v>22.968649632248304</v>
          </cell>
          <cell r="C497">
            <v>1</v>
          </cell>
          <cell r="D497">
            <v>23.367414904939857</v>
          </cell>
          <cell r="E497">
            <v>1</v>
          </cell>
          <cell r="F497">
            <v>28.661719933765145</v>
          </cell>
          <cell r="G497">
            <v>1</v>
          </cell>
          <cell r="H497">
            <v>34.063641139217779</v>
          </cell>
          <cell r="I497">
            <v>1</v>
          </cell>
          <cell r="J497">
            <v>42.226106666157591</v>
          </cell>
          <cell r="K497">
            <v>1</v>
          </cell>
          <cell r="L497">
            <v>0.23962398774634486</v>
          </cell>
          <cell r="M497">
            <v>0.83842356177837929</v>
          </cell>
          <cell r="N497">
            <v>0</v>
          </cell>
          <cell r="O497">
            <v>0</v>
          </cell>
        </row>
        <row r="498">
          <cell r="A498" t="str">
            <v>*Historical data for Lenovo includes IBM PCD - for your internal analysis only</v>
          </cell>
        </row>
      </sheetData>
      <sheetData sheetId="15" refreshError="1">
        <row r="460">
          <cell r="A460" t="str">
            <v>IDC PC Tracker</v>
          </cell>
          <cell r="M460" t="str">
            <v>( Top )</v>
          </cell>
          <cell r="N460" t="str">
            <v xml:space="preserve"> ( Contents Page )</v>
          </cell>
        </row>
        <row r="461">
          <cell r="A461" t="str">
            <v>PRC</v>
          </cell>
        </row>
        <row r="463">
          <cell r="A463" t="str">
            <v>Table II-21: Total Consumer Desktop and Consumer Notebook Unit Shipments by Vendor - Quarterly Comparison</v>
          </cell>
        </row>
        <row r="464">
          <cell r="A464" t="str">
            <v>Units</v>
          </cell>
        </row>
        <row r="466">
          <cell r="B466" t="str">
            <v>1Q 2005</v>
          </cell>
          <cell r="C466" t="str">
            <v>% Share</v>
          </cell>
          <cell r="D466" t="str">
            <v>2Q 2005</v>
          </cell>
          <cell r="E466" t="str">
            <v>% Share</v>
          </cell>
          <cell r="F466" t="str">
            <v>3Q 2005</v>
          </cell>
          <cell r="G466" t="str">
            <v>% Share</v>
          </cell>
          <cell r="H466" t="str">
            <v>4Q 2005</v>
          </cell>
          <cell r="I466" t="str">
            <v>% Share</v>
          </cell>
          <cell r="J466" t="str">
            <v>1Q 2006</v>
          </cell>
          <cell r="K466" t="str">
            <v>% Share</v>
          </cell>
          <cell r="L466" t="str">
            <v>Sequential Growth</v>
          </cell>
          <cell r="M466" t="str">
            <v xml:space="preserve">Year-on-Year Growth </v>
          </cell>
          <cell r="N466" t="str">
            <v>Change in Market Share (Seq)</v>
          </cell>
          <cell r="O466" t="str">
            <v>Change in Market Share (YoY)</v>
          </cell>
        </row>
        <row r="467">
          <cell r="A467" t="str">
            <v>Lenovo</v>
          </cell>
          <cell r="B467">
            <v>406325.74051808409</v>
          </cell>
          <cell r="C467">
            <v>0.28685089830708271</v>
          </cell>
          <cell r="D467">
            <v>562834.9924389004</v>
          </cell>
          <cell r="E467">
            <v>0.35615949543395942</v>
          </cell>
          <cell r="F467">
            <v>597239.60051177174</v>
          </cell>
          <cell r="G467">
            <v>0.33475932891558829</v>
          </cell>
          <cell r="H467">
            <v>533679.85580257943</v>
          </cell>
          <cell r="I467">
            <v>0.30584414974649049</v>
          </cell>
          <cell r="J467">
            <v>491428.28958124656</v>
          </cell>
          <cell r="K467">
            <v>0.28799355914942176</v>
          </cell>
          <cell r="L467">
            <v>-7.9170247409455774E-2</v>
          </cell>
          <cell r="M467">
            <v>0.20944414930408484</v>
          </cell>
          <cell r="N467">
            <v>-1.7850590597068727E-2</v>
          </cell>
          <cell r="O467">
            <v>1.1426608423390494E-3</v>
          </cell>
        </row>
        <row r="468">
          <cell r="A468" t="str">
            <v>Founder</v>
          </cell>
          <cell r="B468">
            <v>134108.86478710186</v>
          </cell>
          <cell r="C468">
            <v>9.4675883162295332E-2</v>
          </cell>
          <cell r="D468">
            <v>182596.77319587627</v>
          </cell>
          <cell r="E468">
            <v>0.11554643098416142</v>
          </cell>
          <cell r="F468">
            <v>193700.09784354543</v>
          </cell>
          <cell r="G468">
            <v>0.10857102360497441</v>
          </cell>
          <cell r="H468">
            <v>220238.04734995498</v>
          </cell>
          <cell r="I468">
            <v>0.12621521610980907</v>
          </cell>
          <cell r="J468">
            <v>167252.61760432436</v>
          </cell>
          <cell r="K468">
            <v>9.8015677245546884E-2</v>
          </cell>
          <cell r="L468">
            <v>-0.24058254412979585</v>
          </cell>
          <cell r="M468">
            <v>0.24714065598749402</v>
          </cell>
          <cell r="N468">
            <v>-2.8199538864262186E-2</v>
          </cell>
          <cell r="O468">
            <v>3.3397940832515516E-3</v>
          </cell>
        </row>
        <row r="469">
          <cell r="A469" t="str">
            <v>Hewlett-Packard</v>
          </cell>
          <cell r="B469">
            <v>96081.505144490191</v>
          </cell>
          <cell r="C469">
            <v>6.7829978052219797E-2</v>
          </cell>
          <cell r="D469">
            <v>113223.94087696396</v>
          </cell>
          <cell r="E469">
            <v>7.1647609326922893E-2</v>
          </cell>
          <cell r="F469">
            <v>140024.32915231789</v>
          </cell>
          <cell r="G469">
            <v>7.8485168128032523E-2</v>
          </cell>
          <cell r="H469">
            <v>126899.16069315409</v>
          </cell>
          <cell r="I469">
            <v>7.2724060096617568E-2</v>
          </cell>
          <cell r="J469">
            <v>129590.6912331582</v>
          </cell>
          <cell r="K469">
            <v>7.5944517627735741E-2</v>
          </cell>
          <cell r="L469">
            <v>2.1209994812434685E-2</v>
          </cell>
          <cell r="M469">
            <v>0.34875792212326306</v>
          </cell>
          <cell r="N469">
            <v>3.2204575311181732E-3</v>
          </cell>
          <cell r="O469">
            <v>8.1145395755159444E-3</v>
          </cell>
        </row>
        <row r="470">
          <cell r="A470" t="str">
            <v>Tongfang</v>
          </cell>
          <cell r="B470">
            <v>129256.3242147923</v>
          </cell>
          <cell r="C470">
            <v>9.1250169545275275E-2</v>
          </cell>
          <cell r="D470">
            <v>100980.55927915152</v>
          </cell>
          <cell r="E470">
            <v>6.3900051568676952E-2</v>
          </cell>
          <cell r="F470">
            <v>137647.77358257116</v>
          </cell>
          <cell r="G470">
            <v>7.7153082735541306E-2</v>
          </cell>
          <cell r="H470">
            <v>100164.79854714764</v>
          </cell>
          <cell r="I470">
            <v>5.7402986665311587E-2</v>
          </cell>
          <cell r="J470">
            <v>127767.07055237411</v>
          </cell>
          <cell r="K470">
            <v>7.4875814377369287E-2</v>
          </cell>
          <cell r="L470">
            <v>0.27556858702445308</v>
          </cell>
          <cell r="M470">
            <v>-1.1521708291374777E-2</v>
          </cell>
          <cell r="N470">
            <v>1.7472827712057701E-2</v>
          </cell>
          <cell r="O470">
            <v>-1.6374355167905988E-2</v>
          </cell>
        </row>
        <row r="471">
          <cell r="A471" t="str">
            <v>Haier</v>
          </cell>
          <cell r="B471">
            <v>7004</v>
          </cell>
          <cell r="C471">
            <v>4.9445641548111312E-3</v>
          </cell>
          <cell r="D471">
            <v>14807.082851355637</v>
          </cell>
          <cell r="E471">
            <v>9.3698565796975601E-3</v>
          </cell>
          <cell r="F471">
            <v>20423.63868728383</v>
          </cell>
          <cell r="G471">
            <v>1.1447672885573874E-2</v>
          </cell>
          <cell r="H471">
            <v>56745.933911458247</v>
          </cell>
          <cell r="I471">
            <v>3.2520267947195404E-2</v>
          </cell>
          <cell r="J471">
            <v>75199.856483585012</v>
          </cell>
          <cell r="K471">
            <v>4.4069653244194977E-2</v>
          </cell>
          <cell r="L471">
            <v>0.32520255285463739</v>
          </cell>
          <cell r="M471">
            <v>9.736701382579243</v>
          </cell>
          <cell r="N471">
            <v>1.1549385296999573E-2</v>
          </cell>
          <cell r="O471">
            <v>3.9125089089383849E-2</v>
          </cell>
        </row>
        <row r="472">
          <cell r="A472" t="str">
            <v>Acer</v>
          </cell>
          <cell r="B472">
            <v>21416.300191527265</v>
          </cell>
          <cell r="C472">
            <v>1.5119113400299896E-2</v>
          </cell>
          <cell r="D472">
            <v>25412.791307221432</v>
          </cell>
          <cell r="E472">
            <v>1.6081102012382508E-2</v>
          </cell>
          <cell r="F472">
            <v>24089.424838607607</v>
          </cell>
          <cell r="G472">
            <v>1.350238612112232E-2</v>
          </cell>
          <cell r="H472">
            <v>60608.673115246522</v>
          </cell>
          <cell r="I472">
            <v>3.4733947505511141E-2</v>
          </cell>
          <cell r="J472">
            <v>74265.068769477279</v>
          </cell>
          <cell r="K472">
            <v>4.352183610272671E-2</v>
          </cell>
          <cell r="L472">
            <v>0.22532081552525196</v>
          </cell>
          <cell r="M472">
            <v>2.467689008153616</v>
          </cell>
          <cell r="N472">
            <v>8.7878885972155693E-3</v>
          </cell>
          <cell r="O472">
            <v>2.8402722702426816E-2</v>
          </cell>
        </row>
        <row r="473">
          <cell r="A473" t="str">
            <v>Hasee</v>
          </cell>
          <cell r="B473">
            <v>0</v>
          </cell>
          <cell r="C473">
            <v>0</v>
          </cell>
          <cell r="D473">
            <v>66420.132930641164</v>
          </cell>
          <cell r="E473">
            <v>4.2030366535537871E-2</v>
          </cell>
          <cell r="F473">
            <v>71077.351974756297</v>
          </cell>
          <cell r="G473">
            <v>3.9839633252345762E-2</v>
          </cell>
          <cell r="H473">
            <v>72044.758053057973</v>
          </cell>
          <cell r="I473">
            <v>4.1287801161789026E-2</v>
          </cell>
          <cell r="J473">
            <v>69907.105842809004</v>
          </cell>
          <cell r="K473">
            <v>4.0967922784138786E-2</v>
          </cell>
          <cell r="L473">
            <v>-2.9671169256681784E-2</v>
          </cell>
          <cell r="M473" t="str">
            <v>N/A</v>
          </cell>
          <cell r="N473">
            <v>-3.1987837765024008E-4</v>
          </cell>
          <cell r="O473">
            <v>4.0967922784138786E-2</v>
          </cell>
        </row>
        <row r="474">
          <cell r="A474" t="str">
            <v>TCL</v>
          </cell>
          <cell r="B474">
            <v>50904.558793969845</v>
          </cell>
          <cell r="C474">
            <v>3.5936729972749715E-2</v>
          </cell>
          <cell r="D474">
            <v>42480.205459911398</v>
          </cell>
          <cell r="E474">
            <v>2.6881286248696429E-2</v>
          </cell>
          <cell r="F474">
            <v>48995.592605122663</v>
          </cell>
          <cell r="G474">
            <v>2.7462565587174487E-2</v>
          </cell>
          <cell r="H474">
            <v>45764.218286047078</v>
          </cell>
          <cell r="I474">
            <v>2.6226806723779684E-2</v>
          </cell>
          <cell r="J474">
            <v>47928.582967510032</v>
          </cell>
          <cell r="K474">
            <v>2.8087766794140847E-2</v>
          </cell>
          <cell r="L474">
            <v>4.7293819549908855E-2</v>
          </cell>
          <cell r="M474">
            <v>-5.8461872511354485E-2</v>
          </cell>
          <cell r="N474">
            <v>1.8609600703611631E-3</v>
          </cell>
          <cell r="O474">
            <v>-7.8489631786088677E-3</v>
          </cell>
        </row>
        <row r="475">
          <cell r="A475" t="str">
            <v>Dell</v>
          </cell>
          <cell r="B475">
            <v>9160.3749157246239</v>
          </cell>
          <cell r="C475">
            <v>6.4668848447919768E-3</v>
          </cell>
          <cell r="D475">
            <v>11463.239121409395</v>
          </cell>
          <cell r="E475">
            <v>7.2538870474781365E-3</v>
          </cell>
          <cell r="F475">
            <v>16119.025218161587</v>
          </cell>
          <cell r="G475">
            <v>9.0348899506687355E-3</v>
          </cell>
          <cell r="H475">
            <v>35051.147518117563</v>
          </cell>
          <cell r="I475">
            <v>2.0087301954082232E-2</v>
          </cell>
          <cell r="J475">
            <v>45534.639523872225</v>
          </cell>
          <cell r="K475">
            <v>2.6684835161281135E-2</v>
          </cell>
          <cell r="L475">
            <v>0.29909126371214678</v>
          </cell>
          <cell r="M475">
            <v>3.9708270614238552</v>
          </cell>
          <cell r="N475">
            <v>6.597533207198903E-3</v>
          </cell>
          <cell r="O475">
            <v>2.021795031648916E-2</v>
          </cell>
        </row>
        <row r="476">
          <cell r="A476" t="str">
            <v>Sony</v>
          </cell>
          <cell r="B476">
            <v>20844.080481724159</v>
          </cell>
          <cell r="C476">
            <v>1.4715147514267791E-2</v>
          </cell>
          <cell r="D476">
            <v>14671.747190615743</v>
          </cell>
          <cell r="E476">
            <v>9.2842167717771679E-3</v>
          </cell>
          <cell r="F476">
            <v>19842.751959064801</v>
          </cell>
          <cell r="G476">
            <v>1.1122079520452162E-2</v>
          </cell>
          <cell r="H476">
            <v>23904.444028653783</v>
          </cell>
          <cell r="I476">
            <v>1.3699288589619748E-2</v>
          </cell>
          <cell r="J476">
            <v>22714.559215384314</v>
          </cell>
          <cell r="K476">
            <v>1.3311498120149048E-2</v>
          </cell>
          <cell r="L476">
            <v>-4.9776719836829408E-2</v>
          </cell>
          <cell r="M476">
            <v>8.9736687367915735E-2</v>
          </cell>
          <cell r="N476">
            <v>-3.8779046947069913E-4</v>
          </cell>
          <cell r="O476">
            <v>-1.4036493941187427E-3</v>
          </cell>
        </row>
        <row r="477">
          <cell r="A477" t="str">
            <v>Others</v>
          </cell>
          <cell r="B477">
            <v>541403.28167101799</v>
          </cell>
          <cell r="C477">
            <v>0.38221063104620639</v>
          </cell>
          <cell r="D477">
            <v>445397.70257377462</v>
          </cell>
          <cell r="E477">
            <v>0.28184569749070987</v>
          </cell>
          <cell r="F477">
            <v>514926.91674668365</v>
          </cell>
          <cell r="G477">
            <v>0.2886221692985263</v>
          </cell>
          <cell r="H477">
            <v>469839.50265566586</v>
          </cell>
          <cell r="I477">
            <v>0.2692581734997942</v>
          </cell>
          <cell r="J477">
            <v>454797.90767420945</v>
          </cell>
          <cell r="K477">
            <v>0.26652691939329493</v>
          </cell>
          <cell r="L477">
            <v>-3.2014325948408029E-2</v>
          </cell>
          <cell r="M477">
            <v>-0.15996462697733338</v>
          </cell>
          <cell r="N477">
            <v>-2.7312541064992701E-3</v>
          </cell>
          <cell r="O477">
            <v>-0.11568371165291147</v>
          </cell>
        </row>
        <row r="478">
          <cell r="A478" t="str">
            <v>Total</v>
          </cell>
          <cell r="B478">
            <v>1416505.0307184323</v>
          </cell>
          <cell r="C478">
            <v>1</v>
          </cell>
          <cell r="D478">
            <v>1580289.1672258212</v>
          </cell>
          <cell r="E478">
            <v>1</v>
          </cell>
          <cell r="F478">
            <v>1784086.5031198864</v>
          </cell>
          <cell r="G478">
            <v>1</v>
          </cell>
          <cell r="H478">
            <v>1744940.5399610829</v>
          </cell>
          <cell r="I478">
            <v>1</v>
          </cell>
          <cell r="J478">
            <v>1706386.3894479503</v>
          </cell>
          <cell r="K478">
            <v>1</v>
          </cell>
          <cell r="L478">
            <v>-2.2094821932438169E-2</v>
          </cell>
          <cell r="M478">
            <v>0.20464548479753297</v>
          </cell>
          <cell r="N478">
            <v>0</v>
          </cell>
          <cell r="O478">
            <v>0</v>
          </cell>
        </row>
        <row r="482">
          <cell r="A482" t="str">
            <v>Table II-22: Total Consumer Desktop and Consumer Notebook Value of Shipments by Vendor - Quarterly Comparison</v>
          </cell>
        </row>
        <row r="483">
          <cell r="A483" t="str">
            <v>End-user Revenue (US$M)</v>
          </cell>
        </row>
        <row r="485">
          <cell r="B485" t="str">
            <v>1Q 2005</v>
          </cell>
          <cell r="C485" t="str">
            <v>% Share</v>
          </cell>
          <cell r="D485" t="str">
            <v>2Q 2005</v>
          </cell>
          <cell r="E485" t="str">
            <v>% Share</v>
          </cell>
          <cell r="F485" t="str">
            <v>3Q 2005</v>
          </cell>
          <cell r="G485" t="str">
            <v>% Share</v>
          </cell>
          <cell r="H485" t="str">
            <v>4Q 2005</v>
          </cell>
          <cell r="I485" t="str">
            <v>% Share</v>
          </cell>
          <cell r="J485" t="str">
            <v>1Q 2006</v>
          </cell>
          <cell r="K485" t="str">
            <v>% Share</v>
          </cell>
          <cell r="L485" t="str">
            <v>Sequential Growth</v>
          </cell>
          <cell r="M485" t="str">
            <v xml:space="preserve">Year-on-Year Growth </v>
          </cell>
          <cell r="N485" t="str">
            <v>Change in Market Share (Seq)</v>
          </cell>
          <cell r="O485" t="str">
            <v>Change in Market Share (YoY)</v>
          </cell>
        </row>
        <row r="486">
          <cell r="A486" t="str">
            <v>Lenovo</v>
          </cell>
          <cell r="B486">
            <v>250.7026600083457</v>
          </cell>
          <cell r="C486">
            <v>0.30921497442204654</v>
          </cell>
          <cell r="D486">
            <v>341.47447284738286</v>
          </cell>
          <cell r="E486">
            <v>0.37943442809504602</v>
          </cell>
          <cell r="F486">
            <v>352.95187249276296</v>
          </cell>
          <cell r="G486">
            <v>0.35069017953615661</v>
          </cell>
          <cell r="H486">
            <v>321.62290087141434</v>
          </cell>
          <cell r="I486">
            <v>0.3246083202595203</v>
          </cell>
          <cell r="J486">
            <v>277.25727026460504</v>
          </cell>
          <cell r="K486">
            <v>0.29330303259339646</v>
          </cell>
          <cell r="L486">
            <v>-0.13794300868067477</v>
          </cell>
          <cell r="M486">
            <v>0.10592073596417118</v>
          </cell>
          <cell r="N486">
            <v>-3.1305287666123838E-2</v>
          </cell>
          <cell r="O486">
            <v>-1.5911941828650078E-2</v>
          </cell>
        </row>
        <row r="487">
          <cell r="A487" t="str">
            <v>Hewlett-Packard</v>
          </cell>
          <cell r="B487">
            <v>67.855476715316371</v>
          </cell>
          <cell r="C487">
            <v>8.3692488528936446E-2</v>
          </cell>
          <cell r="D487">
            <v>78.269362571580373</v>
          </cell>
          <cell r="E487">
            <v>8.6970163763850472E-2</v>
          </cell>
          <cell r="F487">
            <v>96.318206743332709</v>
          </cell>
          <cell r="G487">
            <v>9.5701005853461196E-2</v>
          </cell>
          <cell r="H487">
            <v>84.747759431621731</v>
          </cell>
          <cell r="I487">
            <v>8.5534418601165299E-2</v>
          </cell>
          <cell r="J487">
            <v>89.532768899141573</v>
          </cell>
          <cell r="K487">
            <v>9.4714315731162124E-2</v>
          </cell>
          <cell r="L487">
            <v>5.6461781404151479E-2</v>
          </cell>
          <cell r="M487">
            <v>0.31946267616350266</v>
          </cell>
          <cell r="N487">
            <v>9.1798971299968252E-3</v>
          </cell>
          <cell r="O487">
            <v>1.1021827202225679E-2</v>
          </cell>
        </row>
        <row r="488">
          <cell r="A488" t="str">
            <v>Founder</v>
          </cell>
          <cell r="B488">
            <v>78.273954349964811</v>
          </cell>
          <cell r="C488">
            <v>9.6542568760264028E-2</v>
          </cell>
          <cell r="D488">
            <v>101.6058899283868</v>
          </cell>
          <cell r="E488">
            <v>0.11290089245791517</v>
          </cell>
          <cell r="F488">
            <v>104.22635272914232</v>
          </cell>
          <cell r="G488">
            <v>0.10355847694711171</v>
          </cell>
          <cell r="H488">
            <v>118.11690052432276</v>
          </cell>
          <cell r="I488">
            <v>0.1192133040575689</v>
          </cell>
          <cell r="J488">
            <v>89.439070450615816</v>
          </cell>
          <cell r="K488">
            <v>9.4615194654641133E-2</v>
          </cell>
          <cell r="L488">
            <v>-0.24279192855895815</v>
          </cell>
          <cell r="M488">
            <v>0.14264152352302895</v>
          </cell>
          <cell r="N488">
            <v>-2.4598109402927767E-2</v>
          </cell>
          <cell r="O488">
            <v>-1.9273741056228949E-3</v>
          </cell>
        </row>
        <row r="489">
          <cell r="A489" t="str">
            <v>Tongfang</v>
          </cell>
          <cell r="B489">
            <v>65.55799447115281</v>
          </cell>
          <cell r="C489">
            <v>8.0858789383739943E-2</v>
          </cell>
          <cell r="D489">
            <v>50.296060331513658</v>
          </cell>
          <cell r="E489">
            <v>5.5887213847024997E-2</v>
          </cell>
          <cell r="F489">
            <v>64.153721193078411</v>
          </cell>
          <cell r="G489">
            <v>6.3742628263218831E-2</v>
          </cell>
          <cell r="H489">
            <v>47.455820402727653</v>
          </cell>
          <cell r="I489">
            <v>4.7896322387893875E-2</v>
          </cell>
          <cell r="J489">
            <v>55.62505972981711</v>
          </cell>
          <cell r="K489">
            <v>5.8844259309679001E-2</v>
          </cell>
          <cell r="L489">
            <v>0.17214409650412255</v>
          </cell>
          <cell r="M489">
            <v>-0.15151370662667918</v>
          </cell>
          <cell r="N489">
            <v>1.0947936921785126E-2</v>
          </cell>
          <cell r="O489">
            <v>-2.2014530074060942E-2</v>
          </cell>
        </row>
        <row r="490">
          <cell r="A490" t="str">
            <v>Acer</v>
          </cell>
          <cell r="B490">
            <v>12.108996058901683</v>
          </cell>
          <cell r="C490">
            <v>1.493515428398447E-2</v>
          </cell>
          <cell r="D490">
            <v>14.405886378004983</v>
          </cell>
          <cell r="E490">
            <v>1.6007314436893575E-2</v>
          </cell>
          <cell r="F490">
            <v>13.12720044810062</v>
          </cell>
          <cell r="G490">
            <v>1.304308218975638E-2</v>
          </cell>
          <cell r="H490">
            <v>38.513984670226854</v>
          </cell>
          <cell r="I490">
            <v>3.8871485321567846E-2</v>
          </cell>
          <cell r="J490">
            <v>49.651091724185918</v>
          </cell>
          <cell r="K490">
            <v>5.2524558726190856E-2</v>
          </cell>
          <cell r="L490">
            <v>0.28917047013752839</v>
          </cell>
          <cell r="M490">
            <v>3.1003475005416261</v>
          </cell>
          <cell r="N490">
            <v>1.365307340462301E-2</v>
          </cell>
          <cell r="O490">
            <v>3.7589404442206389E-2</v>
          </cell>
        </row>
        <row r="491">
          <cell r="A491" t="str">
            <v>Haier</v>
          </cell>
          <cell r="B491">
            <v>3.4713604054787908</v>
          </cell>
          <cell r="C491">
            <v>4.281552572892912E-3</v>
          </cell>
          <cell r="D491">
            <v>9.0136294430437172</v>
          </cell>
          <cell r="E491">
            <v>1.0015628120789332E-2</v>
          </cell>
          <cell r="F491">
            <v>12.249461061154275</v>
          </cell>
          <cell r="G491">
            <v>1.2170967300493451E-2</v>
          </cell>
          <cell r="H491">
            <v>35.647618379173394</v>
          </cell>
          <cell r="I491">
            <v>3.5978512388152979E-2</v>
          </cell>
          <cell r="J491">
            <v>43.526649145028905</v>
          </cell>
          <cell r="K491">
            <v>4.6045675125784176E-2</v>
          </cell>
          <cell r="L491">
            <v>0.22102544641407862</v>
          </cell>
          <cell r="M491">
            <v>11.538787121133119</v>
          </cell>
          <cell r="N491">
            <v>1.0067162737631197E-2</v>
          </cell>
          <cell r="O491">
            <v>4.1764122552891261E-2</v>
          </cell>
        </row>
        <row r="492">
          <cell r="A492" t="str">
            <v>Hasee</v>
          </cell>
          <cell r="B492">
            <v>0</v>
          </cell>
          <cell r="C492">
            <v>0</v>
          </cell>
          <cell r="D492">
            <v>39.41631174555787</v>
          </cell>
          <cell r="E492">
            <v>4.3798019746782428E-2</v>
          </cell>
          <cell r="F492">
            <v>39.092847661854016</v>
          </cell>
          <cell r="G492">
            <v>3.8842343201894496E-2</v>
          </cell>
          <cell r="H492">
            <v>37.385493918581972</v>
          </cell>
          <cell r="I492">
            <v>3.7732519513078037E-2</v>
          </cell>
          <cell r="J492">
            <v>35.733647760651543</v>
          </cell>
          <cell r="K492">
            <v>3.7801667901515498E-2</v>
          </cell>
          <cell r="L492">
            <v>-4.4184146972294003E-2</v>
          </cell>
          <cell r="M492" t="str">
            <v>N/A</v>
          </cell>
          <cell r="N492">
            <v>6.9148388437460795E-5</v>
          </cell>
          <cell r="O492">
            <v>3.7801667901515498E-2</v>
          </cell>
        </row>
        <row r="493">
          <cell r="A493" t="str">
            <v>Sony</v>
          </cell>
          <cell r="B493">
            <v>30.340012194366466</v>
          </cell>
          <cell r="C493">
            <v>3.7421166948660621E-2</v>
          </cell>
          <cell r="D493">
            <v>20.011583219759647</v>
          </cell>
          <cell r="E493">
            <v>2.2236167672947962E-2</v>
          </cell>
          <cell r="F493">
            <v>28.276133187708119</v>
          </cell>
          <cell r="G493">
            <v>2.8094941540192452E-2</v>
          </cell>
          <cell r="H493">
            <v>34.946014022131749</v>
          </cell>
          <cell r="I493">
            <v>3.5270395487245157E-2</v>
          </cell>
          <cell r="J493">
            <v>31.356121459539988</v>
          </cell>
          <cell r="K493">
            <v>3.3170800194609121E-2</v>
          </cell>
          <cell r="L493">
            <v>-0.10272681056896038</v>
          </cell>
          <cell r="M493">
            <v>3.3490733578617204E-2</v>
          </cell>
          <cell r="N493">
            <v>-2.0995952926360362E-3</v>
          </cell>
          <cell r="O493">
            <v>-4.2503667540515003E-3</v>
          </cell>
        </row>
        <row r="494">
          <cell r="A494" t="str">
            <v>Dell</v>
          </cell>
          <cell r="B494">
            <v>5.5988658667365279</v>
          </cell>
          <cell r="C494">
            <v>6.9056034974569989E-3</v>
          </cell>
          <cell r="D494">
            <v>7.1408019483079679</v>
          </cell>
          <cell r="E494">
            <v>7.9346080566531293E-3</v>
          </cell>
          <cell r="F494">
            <v>10.086858448387062</v>
          </cell>
          <cell r="G494">
            <v>1.0022222506535046E-2</v>
          </cell>
          <cell r="H494">
            <v>22.018080533984772</v>
          </cell>
          <cell r="I494">
            <v>2.2222460272917965E-2</v>
          </cell>
          <cell r="J494">
            <v>24.930202290880381</v>
          </cell>
          <cell r="K494">
            <v>2.6372992593137874E-2</v>
          </cell>
          <cell r="L494">
            <v>0.13226047349589654</v>
          </cell>
          <cell r="M494">
            <v>3.4527236201519722</v>
          </cell>
          <cell r="N494">
            <v>4.1505323202199081E-3</v>
          </cell>
          <cell r="O494">
            <v>1.9467389095680875E-2</v>
          </cell>
        </row>
        <row r="495">
          <cell r="A495" t="str">
            <v>TCL</v>
          </cell>
          <cell r="B495">
            <v>25.987161261833204</v>
          </cell>
          <cell r="C495">
            <v>3.2052389889328875E-2</v>
          </cell>
          <cell r="D495">
            <v>20.641106610362115</v>
          </cell>
          <cell r="E495">
            <v>2.2935671930744878E-2</v>
          </cell>
          <cell r="F495">
            <v>24.765416715023306</v>
          </cell>
          <cell r="G495">
            <v>2.4606721513447522E-2</v>
          </cell>
          <cell r="H495">
            <v>22.314290119674226</v>
          </cell>
          <cell r="I495">
            <v>2.2521419382468016E-2</v>
          </cell>
          <cell r="J495">
            <v>22.747108949455242</v>
          </cell>
          <cell r="K495">
            <v>2.4063556678749206E-2</v>
          </cell>
          <cell r="L495">
            <v>1.939648662179061E-2</v>
          </cell>
          <cell r="M495">
            <v>-0.12467896280524327</v>
          </cell>
          <cell r="N495">
            <v>1.5421372962811895E-3</v>
          </cell>
          <cell r="O495">
            <v>-7.988833210579669E-3</v>
          </cell>
        </row>
        <row r="496">
          <cell r="A496" t="str">
            <v>Others</v>
          </cell>
          <cell r="B496">
            <v>270.87492609063213</v>
          </cell>
          <cell r="C496">
            <v>0.33409531171268908</v>
          </cell>
          <cell r="D496">
            <v>217.68137642075567</v>
          </cell>
          <cell r="E496">
            <v>0.24187989187135192</v>
          </cell>
          <cell r="F496">
            <v>261.20119162727963</v>
          </cell>
          <cell r="G496">
            <v>0.2595274311477323</v>
          </cell>
          <cell r="H496">
            <v>228.03414739488801</v>
          </cell>
          <cell r="I496">
            <v>0.23015084232842162</v>
          </cell>
          <cell r="J496">
            <v>225.49389570739481</v>
          </cell>
          <cell r="K496">
            <v>0.23854394649113447</v>
          </cell>
          <cell r="L496">
            <v>-1.1139786371969218E-2</v>
          </cell>
          <cell r="M496">
            <v>-0.16753499867334809</v>
          </cell>
          <cell r="N496">
            <v>8.3931041627128555E-3</v>
          </cell>
          <cell r="O496">
            <v>-9.5551365221554607E-2</v>
          </cell>
        </row>
        <row r="497">
          <cell r="A497" t="str">
            <v>Total</v>
          </cell>
          <cell r="B497">
            <v>810.77140742272854</v>
          </cell>
          <cell r="C497">
            <v>1</v>
          </cell>
          <cell r="D497">
            <v>899.95648144465576</v>
          </cell>
          <cell r="E497">
            <v>1</v>
          </cell>
          <cell r="F497">
            <v>1006.4492623078235</v>
          </cell>
          <cell r="G497">
            <v>1</v>
          </cell>
          <cell r="H497">
            <v>990.80301026874747</v>
          </cell>
          <cell r="I497">
            <v>1</v>
          </cell>
          <cell r="J497">
            <v>945.29288638131641</v>
          </cell>
          <cell r="K497">
            <v>1</v>
          </cell>
          <cell r="L497">
            <v>-4.5932565218071764E-2</v>
          </cell>
          <cell r="M497">
            <v>0.1659178872454361</v>
          </cell>
          <cell r="N497">
            <v>0</v>
          </cell>
          <cell r="O497">
            <v>0</v>
          </cell>
        </row>
        <row r="498">
          <cell r="A498" t="str">
            <v>*Historical data for Lenovo includes IBM PCD - for your internal analysis only</v>
          </cell>
        </row>
      </sheetData>
      <sheetData sheetId="16" refreshError="1">
        <row r="460">
          <cell r="A460" t="str">
            <v>IDC PC Tracker</v>
          </cell>
          <cell r="M460" t="str">
            <v>( Top )</v>
          </cell>
          <cell r="N460" t="str">
            <v xml:space="preserve"> ( Contents Page )</v>
          </cell>
        </row>
        <row r="461">
          <cell r="A461" t="str">
            <v>Singapore</v>
          </cell>
        </row>
        <row r="463">
          <cell r="A463" t="str">
            <v>Table II-21: Total Consumer Desktop and Consumer Notebook Unit Shipments by Vendor - Quarterly Comparison</v>
          </cell>
        </row>
        <row r="464">
          <cell r="A464" t="str">
            <v>Units</v>
          </cell>
        </row>
        <row r="466">
          <cell r="B466" t="str">
            <v>1Q 2005</v>
          </cell>
          <cell r="C466" t="str">
            <v>% Share</v>
          </cell>
          <cell r="D466" t="str">
            <v>2Q 2005</v>
          </cell>
          <cell r="E466" t="str">
            <v>% Share</v>
          </cell>
          <cell r="F466" t="str">
            <v>3Q 2005</v>
          </cell>
          <cell r="G466" t="str">
            <v>% Share</v>
          </cell>
          <cell r="H466" t="str">
            <v>4Q 2005</v>
          </cell>
          <cell r="I466" t="str">
            <v>% Share</v>
          </cell>
          <cell r="J466" t="str">
            <v>1Q 2006</v>
          </cell>
          <cell r="K466" t="str">
            <v>% Share</v>
          </cell>
          <cell r="L466" t="str">
            <v>Sequential Growth</v>
          </cell>
          <cell r="M466" t="str">
            <v xml:space="preserve">Year-on-Year Growth </v>
          </cell>
          <cell r="N466" t="str">
            <v>Change in Market Share (Seq)</v>
          </cell>
          <cell r="O466" t="str">
            <v>Change in Market Share (YoY)</v>
          </cell>
        </row>
        <row r="467">
          <cell r="A467" t="str">
            <v>Hewlett-Packard</v>
          </cell>
          <cell r="B467">
            <v>23062.89</v>
          </cell>
          <cell r="C467">
            <v>0.31330906221238336</v>
          </cell>
          <cell r="D467">
            <v>16240.29</v>
          </cell>
          <cell r="E467">
            <v>0.20595181598153617</v>
          </cell>
          <cell r="F467">
            <v>15277.55</v>
          </cell>
          <cell r="G467">
            <v>0.17941012344842919</v>
          </cell>
          <cell r="H467">
            <v>18467.25</v>
          </cell>
          <cell r="I467">
            <v>0.20646947104453431</v>
          </cell>
          <cell r="J467">
            <v>27741.7</v>
          </cell>
          <cell r="K467">
            <v>0.26397043745750332</v>
          </cell>
          <cell r="L467">
            <v>0.5022106702405611</v>
          </cell>
          <cell r="M467">
            <v>0.20287179967471558</v>
          </cell>
          <cell r="N467">
            <v>5.7500966412969007E-2</v>
          </cell>
          <cell r="O467">
            <v>-4.9338624754880045E-2</v>
          </cell>
        </row>
        <row r="468">
          <cell r="A468" t="str">
            <v>Acer</v>
          </cell>
          <cell r="B468">
            <v>13154.88</v>
          </cell>
          <cell r="C468">
            <v>0.17870887457367388</v>
          </cell>
          <cell r="D468">
            <v>18880.919999999998</v>
          </cell>
          <cell r="E468">
            <v>0.23943905936421736</v>
          </cell>
          <cell r="F468">
            <v>19356.34</v>
          </cell>
          <cell r="G468">
            <v>0.22730891726158761</v>
          </cell>
          <cell r="H468">
            <v>15321.64</v>
          </cell>
          <cell r="I468">
            <v>0.17130059463833427</v>
          </cell>
          <cell r="J468">
            <v>23352.67</v>
          </cell>
          <cell r="K468">
            <v>0.22220752569960434</v>
          </cell>
          <cell r="L468">
            <v>0.52416255701086834</v>
          </cell>
          <cell r="M468">
            <v>0.77520965603639103</v>
          </cell>
          <cell r="N468">
            <v>5.0906931061270061E-2</v>
          </cell>
          <cell r="O468">
            <v>4.349865112593046E-2</v>
          </cell>
        </row>
        <row r="469">
          <cell r="A469" t="str">
            <v>Dell</v>
          </cell>
          <cell r="B469">
            <v>5747.494999999999</v>
          </cell>
          <cell r="C469">
            <v>7.8079645201462697E-2</v>
          </cell>
          <cell r="D469">
            <v>7718.4750000000004</v>
          </cell>
          <cell r="E469">
            <v>9.7882115581562124E-2</v>
          </cell>
          <cell r="F469">
            <v>9747.5850000000028</v>
          </cell>
          <cell r="G469">
            <v>0.1144696255730832</v>
          </cell>
          <cell r="H469">
            <v>14668.8825</v>
          </cell>
          <cell r="I469">
            <v>0.16400256727934184</v>
          </cell>
          <cell r="J469">
            <v>14814.11</v>
          </cell>
          <cell r="K469">
            <v>0.14096061514772254</v>
          </cell>
          <cell r="L469">
            <v>9.9003792552023739E-3</v>
          </cell>
          <cell r="M469">
            <v>1.5774898455762036</v>
          </cell>
          <cell r="N469">
            <v>-2.3041952131619303E-2</v>
          </cell>
          <cell r="O469">
            <v>6.2880969946259843E-2</v>
          </cell>
        </row>
        <row r="470">
          <cell r="A470" t="str">
            <v>Fujitsu</v>
          </cell>
          <cell r="B470">
            <v>4094.97</v>
          </cell>
          <cell r="C470">
            <v>5.5630114460409927E-2</v>
          </cell>
          <cell r="D470">
            <v>5080.4799999999996</v>
          </cell>
          <cell r="E470">
            <v>6.442828804521808E-2</v>
          </cell>
          <cell r="F470">
            <v>6286.3</v>
          </cell>
          <cell r="G470">
            <v>7.3822429580257337E-2</v>
          </cell>
          <cell r="H470">
            <v>3438.45</v>
          </cell>
          <cell r="I470">
            <v>3.8442916661283022E-2</v>
          </cell>
          <cell r="J470">
            <v>7297</v>
          </cell>
          <cell r="K470">
            <v>6.94331018692943E-2</v>
          </cell>
          <cell r="L470">
            <v>1.1221771437711761</v>
          </cell>
          <cell r="M470">
            <v>0.78194223645106087</v>
          </cell>
          <cell r="N470">
            <v>3.0990185208011278E-2</v>
          </cell>
          <cell r="O470">
            <v>1.3802987408884373E-2</v>
          </cell>
        </row>
        <row r="471">
          <cell r="A471" t="str">
            <v>Lenovo</v>
          </cell>
          <cell r="B471">
            <v>4547.93</v>
          </cell>
          <cell r="C471">
            <v>6.1783570199032509E-2</v>
          </cell>
          <cell r="D471">
            <v>7362.21</v>
          </cell>
          <cell r="E471">
            <v>9.3364128296811538E-2</v>
          </cell>
          <cell r="F471">
            <v>8362.1</v>
          </cell>
          <cell r="G471">
            <v>9.8199344350901149E-2</v>
          </cell>
          <cell r="H471">
            <v>15334.8</v>
          </cell>
          <cell r="I471">
            <v>0.17144772744039988</v>
          </cell>
          <cell r="J471">
            <v>7067.22</v>
          </cell>
          <cell r="K471">
            <v>6.7246677565124591E-2</v>
          </cell>
          <cell r="L471">
            <v>-0.53913843023710772</v>
          </cell>
          <cell r="M471">
            <v>0.553942123119749</v>
          </cell>
          <cell r="N471">
            <v>-0.10420104987527529</v>
          </cell>
          <cell r="O471">
            <v>5.463107366092082E-3</v>
          </cell>
        </row>
        <row r="472">
          <cell r="A472" t="str">
            <v>Toshiba</v>
          </cell>
          <cell r="B472">
            <v>3205.33</v>
          </cell>
          <cell r="C472">
            <v>4.354436657249889E-2</v>
          </cell>
          <cell r="D472">
            <v>3652.75</v>
          </cell>
          <cell r="E472">
            <v>4.6322479206132174E-2</v>
          </cell>
          <cell r="F472">
            <v>3634.67</v>
          </cell>
          <cell r="G472">
            <v>4.268332248261679E-2</v>
          </cell>
          <cell r="H472">
            <v>4085.75</v>
          </cell>
          <cell r="I472">
            <v>4.5679927510604235E-2</v>
          </cell>
          <cell r="J472">
            <v>3962.25</v>
          </cell>
          <cell r="K472">
            <v>3.7701974493848343E-2</v>
          </cell>
          <cell r="L472">
            <v>-3.0227008505170461E-2</v>
          </cell>
          <cell r="M472">
            <v>0.23614417236290808</v>
          </cell>
          <cell r="N472">
            <v>-7.9779530167558912E-3</v>
          </cell>
          <cell r="O472">
            <v>-5.8423920786505462E-3</v>
          </cell>
        </row>
        <row r="473">
          <cell r="A473" t="str">
            <v>ePc</v>
          </cell>
          <cell r="B473">
            <v>1003.5</v>
          </cell>
          <cell r="C473">
            <v>1.3632534514543786E-2</v>
          </cell>
          <cell r="D473">
            <v>376</v>
          </cell>
          <cell r="E473">
            <v>4.7682573900501533E-3</v>
          </cell>
          <cell r="F473">
            <v>318</v>
          </cell>
          <cell r="G473">
            <v>3.7343958459700988E-3</v>
          </cell>
          <cell r="H473">
            <v>262</v>
          </cell>
          <cell r="I473">
            <v>2.9292396763821353E-3</v>
          </cell>
          <cell r="J473">
            <v>3196.8</v>
          </cell>
          <cell r="K473">
            <v>3.04184925388187E-2</v>
          </cell>
          <cell r="L473">
            <v>11.201526717557252</v>
          </cell>
          <cell r="M473">
            <v>2.1856502242152467</v>
          </cell>
          <cell r="N473">
            <v>2.7489252862436565E-2</v>
          </cell>
          <cell r="O473">
            <v>1.6785958024274912E-2</v>
          </cell>
        </row>
        <row r="474">
          <cell r="A474" t="str">
            <v>Sony</v>
          </cell>
          <cell r="B474">
            <v>2147.79</v>
          </cell>
          <cell r="C474">
            <v>2.9177699357241651E-2</v>
          </cell>
          <cell r="D474">
            <v>2600.9299999999998</v>
          </cell>
          <cell r="E474">
            <v>3.2983786418891339E-2</v>
          </cell>
          <cell r="F474">
            <v>3130.86</v>
          </cell>
          <cell r="G474">
            <v>3.6766888611050139E-2</v>
          </cell>
          <cell r="H474">
            <v>2649.52</v>
          </cell>
          <cell r="I474">
            <v>2.9622439341099219E-2</v>
          </cell>
          <cell r="J474">
            <v>2632.1</v>
          </cell>
          <cell r="K474">
            <v>2.5045205896967182E-2</v>
          </cell>
          <cell r="L474">
            <v>-6.574775808448341E-3</v>
          </cell>
          <cell r="M474">
            <v>0.22549225017343399</v>
          </cell>
          <cell r="N474">
            <v>-4.5772334441320367E-3</v>
          </cell>
          <cell r="O474">
            <v>-4.1324934602744688E-3</v>
          </cell>
        </row>
        <row r="475">
          <cell r="A475" t="str">
            <v>NEC</v>
          </cell>
          <cell r="B475">
            <v>2800.27</v>
          </cell>
          <cell r="C475">
            <v>3.804163171404238E-2</v>
          </cell>
          <cell r="D475">
            <v>2935.01</v>
          </cell>
          <cell r="E475">
            <v>3.7220433836093351E-2</v>
          </cell>
          <cell r="F475">
            <v>2530.15</v>
          </cell>
          <cell r="G475">
            <v>2.9712520910947313E-2</v>
          </cell>
          <cell r="H475">
            <v>2467.86</v>
          </cell>
          <cell r="I475">
            <v>2.7591425296780218E-2</v>
          </cell>
          <cell r="J475">
            <v>2377.5</v>
          </cell>
          <cell r="K475">
            <v>2.2622611990440893E-2</v>
          </cell>
          <cell r="L475">
            <v>-3.6614718825217052E-2</v>
          </cell>
          <cell r="M475">
            <v>-0.15097472743699714</v>
          </cell>
          <cell r="N475">
            <v>-4.9688133063393244E-3</v>
          </cell>
          <cell r="O475">
            <v>-1.5419019723601487E-2</v>
          </cell>
        </row>
        <row r="476">
          <cell r="A476" t="str">
            <v>Apple</v>
          </cell>
          <cell r="B476">
            <v>2837.25</v>
          </cell>
          <cell r="C476">
            <v>3.8544004535515056E-2</v>
          </cell>
          <cell r="D476">
            <v>3106.37</v>
          </cell>
          <cell r="E476">
            <v>3.9393541778537482E-2</v>
          </cell>
          <cell r="F476">
            <v>4683.37</v>
          </cell>
          <cell r="G476">
            <v>5.4998608406103711E-2</v>
          </cell>
          <cell r="H476">
            <v>3058.26</v>
          </cell>
          <cell r="I476">
            <v>3.419227684233752E-2</v>
          </cell>
          <cell r="J476">
            <v>2283.0700000000002</v>
          </cell>
          <cell r="K476">
            <v>2.1724082757945698E-2</v>
          </cell>
          <cell r="L476">
            <v>-0.25347419774643098</v>
          </cell>
          <cell r="M476">
            <v>-0.19532293594149264</v>
          </cell>
          <cell r="N476">
            <v>-1.2468194084391822E-2</v>
          </cell>
          <cell r="O476">
            <v>-1.6819921777569358E-2</v>
          </cell>
        </row>
        <row r="477">
          <cell r="A477" t="str">
            <v>Others</v>
          </cell>
          <cell r="B477">
            <v>11008.365043007936</v>
          </cell>
          <cell r="C477">
            <v>0.14954849665919578</v>
          </cell>
          <cell r="D477">
            <v>10901.368598604648</v>
          </cell>
          <cell r="E477">
            <v>0.13824609410095023</v>
          </cell>
          <cell r="F477">
            <v>11827.411368267873</v>
          </cell>
          <cell r="G477">
            <v>0.13889382352905366</v>
          </cell>
          <cell r="H477">
            <v>9688.5928342691041</v>
          </cell>
          <cell r="I477">
            <v>0.10832141426890346</v>
          </cell>
          <cell r="J477">
            <v>10369.545321272541</v>
          </cell>
          <cell r="K477">
            <v>9.8669274582729949E-2</v>
          </cell>
          <cell r="L477">
            <v>7.0283940986235693E-2</v>
          </cell>
          <cell r="M477">
            <v>-5.8030390456678016E-2</v>
          </cell>
          <cell r="N477">
            <v>-9.6521396861735109E-3</v>
          </cell>
          <cell r="O477">
            <v>-5.0879222076465835E-2</v>
          </cell>
        </row>
        <row r="478">
          <cell r="A478" t="str">
            <v>Total</v>
          </cell>
          <cell r="B478">
            <v>73610.670043007936</v>
          </cell>
          <cell r="C478">
            <v>1</v>
          </cell>
          <cell r="D478">
            <v>78854.803598604645</v>
          </cell>
          <cell r="E478">
            <v>1</v>
          </cell>
          <cell r="F478">
            <v>85154.336368267861</v>
          </cell>
          <cell r="G478">
            <v>1</v>
          </cell>
          <cell r="H478">
            <v>89443.005334269095</v>
          </cell>
          <cell r="I478">
            <v>1</v>
          </cell>
          <cell r="J478">
            <v>105093.96532127255</v>
          </cell>
          <cell r="K478">
            <v>1</v>
          </cell>
          <cell r="L478">
            <v>0.17498249224198381</v>
          </cell>
          <cell r="M478">
            <v>0.42770015895616931</v>
          </cell>
          <cell r="N478">
            <v>0</v>
          </cell>
          <cell r="O478">
            <v>0</v>
          </cell>
        </row>
        <row r="482">
          <cell r="A482" t="str">
            <v>Table II-22: Total Consumer Desktop and Consumer Notebook Value of Shipments by Vendor - Quarterly Comparison</v>
          </cell>
        </row>
        <row r="483">
          <cell r="A483" t="str">
            <v>End-user Revenue (US$M)</v>
          </cell>
        </row>
        <row r="485">
          <cell r="B485" t="str">
            <v>1Q 2005</v>
          </cell>
          <cell r="C485" t="str">
            <v>% Share</v>
          </cell>
          <cell r="D485" t="str">
            <v>2Q 2005</v>
          </cell>
          <cell r="E485" t="str">
            <v>% Share</v>
          </cell>
          <cell r="F485" t="str">
            <v>3Q 2005</v>
          </cell>
          <cell r="G485" t="str">
            <v>% Share</v>
          </cell>
          <cell r="H485" t="str">
            <v>4Q 2005</v>
          </cell>
          <cell r="I485" t="str">
            <v>% Share</v>
          </cell>
          <cell r="J485" t="str">
            <v>1Q 2006</v>
          </cell>
          <cell r="K485" t="str">
            <v>% Share</v>
          </cell>
          <cell r="L485" t="str">
            <v>Sequential Growth</v>
          </cell>
          <cell r="M485" t="str">
            <v xml:space="preserve">Year-on-Year Growth </v>
          </cell>
          <cell r="N485" t="str">
            <v>Change in Market Share (Seq)</v>
          </cell>
          <cell r="O485" t="str">
            <v>Change in Market Share (YoY)</v>
          </cell>
        </row>
        <row r="486">
          <cell r="A486" t="str">
            <v>Hewlett-Packard</v>
          </cell>
          <cell r="B486">
            <v>27.380443257121893</v>
          </cell>
          <cell r="C486">
            <v>0.29594463007015193</v>
          </cell>
          <cell r="D486">
            <v>20.282505706013634</v>
          </cell>
          <cell r="E486">
            <v>0.19462862947493662</v>
          </cell>
          <cell r="F486">
            <v>18.732931269026444</v>
          </cell>
          <cell r="G486">
            <v>0.17178336138693051</v>
          </cell>
          <cell r="H486">
            <v>20.021261776514478</v>
          </cell>
          <cell r="I486">
            <v>0.19647499709260885</v>
          </cell>
          <cell r="J486">
            <v>28.106768559327236</v>
          </cell>
          <cell r="K486">
            <v>0.23123675489918308</v>
          </cell>
          <cell r="L486">
            <v>0.40384601495482619</v>
          </cell>
          <cell r="M486">
            <v>2.6527156459251966E-2</v>
          </cell>
          <cell r="N486">
            <v>3.4761757806574228E-2</v>
          </cell>
          <cell r="O486">
            <v>-6.4707875170968848E-2</v>
          </cell>
        </row>
        <row r="487">
          <cell r="A487" t="str">
            <v>Acer</v>
          </cell>
          <cell r="B487">
            <v>16.163762297346867</v>
          </cell>
          <cell r="C487">
            <v>0.17470786023107704</v>
          </cell>
          <cell r="D487">
            <v>23.271217561975988</v>
          </cell>
          <cell r="E487">
            <v>0.22330797022566939</v>
          </cell>
          <cell r="F487">
            <v>23.155291648659944</v>
          </cell>
          <cell r="G487">
            <v>0.21233696831410234</v>
          </cell>
          <cell r="H487">
            <v>17.7402473152721</v>
          </cell>
          <cell r="I487">
            <v>0.17409067812992976</v>
          </cell>
          <cell r="J487">
            <v>26.404195126143271</v>
          </cell>
          <cell r="K487">
            <v>0.21722953970345499</v>
          </cell>
          <cell r="L487">
            <v>0.48837807370433972</v>
          </cell>
          <cell r="M487">
            <v>0.63354265179198266</v>
          </cell>
          <cell r="N487">
            <v>4.3138861573525228E-2</v>
          </cell>
          <cell r="O487">
            <v>4.2521679472377949E-2</v>
          </cell>
        </row>
        <row r="488">
          <cell r="A488" t="str">
            <v>Dell</v>
          </cell>
          <cell r="B488">
            <v>5.8504738085340504</v>
          </cell>
          <cell r="C488">
            <v>6.3235510497127029E-2</v>
          </cell>
          <cell r="D488">
            <v>7.9783161140599566</v>
          </cell>
          <cell r="E488">
            <v>7.6559018560359307E-2</v>
          </cell>
          <cell r="F488">
            <v>9.0526957435683162</v>
          </cell>
          <cell r="G488">
            <v>8.3014370901716483E-2</v>
          </cell>
          <cell r="H488">
            <v>13.661600936519214</v>
          </cell>
          <cell r="I488">
            <v>0.13406562654465645</v>
          </cell>
          <cell r="J488">
            <v>13.733133450248603</v>
          </cell>
          <cell r="K488">
            <v>0.11298364687245713</v>
          </cell>
          <cell r="L488">
            <v>5.2360271729334773E-3</v>
          </cell>
          <cell r="M488">
            <v>1.3473540604892831</v>
          </cell>
          <cell r="N488">
            <v>-2.1081979672199325E-2</v>
          </cell>
          <cell r="O488">
            <v>4.9748136375330099E-2</v>
          </cell>
        </row>
        <row r="489">
          <cell r="A489" t="str">
            <v>Lenovo</v>
          </cell>
          <cell r="B489">
            <v>7.834982641398704</v>
          </cell>
          <cell r="C489">
            <v>8.4685299563646815E-2</v>
          </cell>
          <cell r="D489">
            <v>14.107478011339646</v>
          </cell>
          <cell r="E489">
            <v>0.13537376251696315</v>
          </cell>
          <cell r="F489">
            <v>14.836997134841519</v>
          </cell>
          <cell r="G489">
            <v>0.13605715005881153</v>
          </cell>
          <cell r="H489">
            <v>17.982845466927223</v>
          </cell>
          <cell r="I489">
            <v>0.17647137079921121</v>
          </cell>
          <cell r="J489">
            <v>12.466326548400957</v>
          </cell>
          <cell r="K489">
            <v>0.10256151967384937</v>
          </cell>
          <cell r="L489">
            <v>-0.30676562998174328</v>
          </cell>
          <cell r="M489">
            <v>0.59111093399633408</v>
          </cell>
          <cell r="N489">
            <v>-7.3909851125361845E-2</v>
          </cell>
          <cell r="O489">
            <v>1.7876220110202554E-2</v>
          </cell>
        </row>
        <row r="490">
          <cell r="A490" t="str">
            <v>Fujitsu</v>
          </cell>
          <cell r="B490">
            <v>7.4419850062354795</v>
          </cell>
          <cell r="C490">
            <v>8.0437539998009663E-2</v>
          </cell>
          <cell r="D490">
            <v>9.3245209240605575</v>
          </cell>
          <cell r="E490">
            <v>8.9477047573179952E-2</v>
          </cell>
          <cell r="F490">
            <v>12.070217775920732</v>
          </cell>
          <cell r="G490">
            <v>0.11068543157729219</v>
          </cell>
          <cell r="H490">
            <v>5.9198901427133297</v>
          </cell>
          <cell r="I490">
            <v>5.8093761100637901E-2</v>
          </cell>
          <cell r="J490">
            <v>11.50082069854521</v>
          </cell>
          <cell r="K490">
            <v>9.4618221635671587E-2</v>
          </cell>
          <cell r="L490">
            <v>0.94274225049620775</v>
          </cell>
          <cell r="M490">
            <v>0.54539691882057273</v>
          </cell>
          <cell r="N490">
            <v>3.6524460535033686E-2</v>
          </cell>
          <cell r="O490">
            <v>1.4180681637661924E-2</v>
          </cell>
        </row>
        <row r="491">
          <cell r="A491" t="str">
            <v>Toshiba</v>
          </cell>
          <cell r="B491">
            <v>5.6050043954028608</v>
          </cell>
          <cell r="C491">
            <v>6.0582326471563391E-2</v>
          </cell>
          <cell r="D491">
            <v>6.1932568912479642</v>
          </cell>
          <cell r="E491">
            <v>5.9429792265381136E-2</v>
          </cell>
          <cell r="F491">
            <v>5.7189552259296841</v>
          </cell>
          <cell r="G491">
            <v>5.2443546512975087E-2</v>
          </cell>
          <cell r="H491">
            <v>5.9419550837922666</v>
          </cell>
          <cell r="I491">
            <v>5.831029137144321E-2</v>
          </cell>
          <cell r="J491">
            <v>6.033528175065987</v>
          </cell>
          <cell r="K491">
            <v>4.9638345043121666E-2</v>
          </cell>
          <cell r="L491">
            <v>1.5411272886175498E-2</v>
          </cell>
          <cell r="M491">
            <v>7.6453781198565052E-2</v>
          </cell>
          <cell r="N491">
            <v>-8.6719463283215434E-3</v>
          </cell>
          <cell r="O491">
            <v>-1.0943981428441725E-2</v>
          </cell>
        </row>
        <row r="492">
          <cell r="A492" t="str">
            <v>Sony</v>
          </cell>
          <cell r="B492">
            <v>4.4396231140726252</v>
          </cell>
          <cell r="C492">
            <v>4.7986170560017014E-2</v>
          </cell>
          <cell r="D492">
            <v>5.4131700702696195</v>
          </cell>
          <cell r="E492">
            <v>5.1944167410190804E-2</v>
          </cell>
          <cell r="F492">
            <v>6.0701626813108085</v>
          </cell>
          <cell r="G492">
            <v>5.5664163530306163E-2</v>
          </cell>
          <cell r="H492">
            <v>5.3179158465091492</v>
          </cell>
          <cell r="I492">
            <v>5.218639624937367E-2</v>
          </cell>
          <cell r="J492">
            <v>5.181631268798724</v>
          </cell>
          <cell r="K492">
            <v>4.2629717363347919E-2</v>
          </cell>
          <cell r="L492">
            <v>-2.56274415850124E-2</v>
          </cell>
          <cell r="M492">
            <v>0.16713314073307184</v>
          </cell>
          <cell r="N492">
            <v>-9.5566788860257518E-3</v>
          </cell>
          <cell r="O492">
            <v>-5.3564531966690948E-3</v>
          </cell>
        </row>
        <row r="493">
          <cell r="A493" t="str">
            <v>Apple</v>
          </cell>
          <cell r="B493">
            <v>3.9625049517055873</v>
          </cell>
          <cell r="C493">
            <v>4.2829184723977405E-2</v>
          </cell>
          <cell r="D493">
            <v>4.0974060920441531</v>
          </cell>
          <cell r="E493">
            <v>3.931824517423229E-2</v>
          </cell>
          <cell r="F493">
            <v>5.4967831313794546</v>
          </cell>
          <cell r="G493">
            <v>5.0406200159640778E-2</v>
          </cell>
          <cell r="H493">
            <v>4.709630680405045</v>
          </cell>
          <cell r="I493">
            <v>4.6217100828543953E-2</v>
          </cell>
          <cell r="J493">
            <v>3.5556799893192554</v>
          </cell>
          <cell r="K493">
            <v>2.9252879086923641E-2</v>
          </cell>
          <cell r="L493">
            <v>-0.24501935913721062</v>
          </cell>
          <cell r="M493">
            <v>-0.10266863192466713</v>
          </cell>
          <cell r="N493">
            <v>-1.6964221741620312E-2</v>
          </cell>
          <cell r="O493">
            <v>-1.3576305637053764E-2</v>
          </cell>
        </row>
        <row r="494">
          <cell r="A494" t="str">
            <v>NEC</v>
          </cell>
          <cell r="B494">
            <v>4.4211191802176311</v>
          </cell>
          <cell r="C494">
            <v>4.7786168689772111E-2</v>
          </cell>
          <cell r="D494">
            <v>3.941671313106943</v>
          </cell>
          <cell r="E494">
            <v>3.7823831859355492E-2</v>
          </cell>
          <cell r="F494">
            <v>3.2249578284486362</v>
          </cell>
          <cell r="G494">
            <v>2.9573273298556975E-2</v>
          </cell>
          <cell r="H494">
            <v>2.829273897080594</v>
          </cell>
          <cell r="I494">
            <v>2.7764562838650312E-2</v>
          </cell>
          <cell r="J494">
            <v>3.0003989933091888</v>
          </cell>
          <cell r="K494">
            <v>2.4684535511477503E-2</v>
          </cell>
          <cell r="L494">
            <v>6.0483750408601766E-2</v>
          </cell>
          <cell r="M494">
            <v>-0.32134853845729328</v>
          </cell>
          <cell r="N494">
            <v>-3.0800273271728087E-3</v>
          </cell>
          <cell r="O494">
            <v>-2.3101633178294608E-2</v>
          </cell>
        </row>
        <row r="495">
          <cell r="A495" t="str">
            <v>ASUS</v>
          </cell>
          <cell r="B495">
            <v>1.1233010759261524</v>
          </cell>
          <cell r="C495">
            <v>1.2141327233111886E-2</v>
          </cell>
          <cell r="D495">
            <v>1.5617792689547021</v>
          </cell>
          <cell r="E495">
            <v>1.4986657125352014E-2</v>
          </cell>
          <cell r="F495">
            <v>1.5891030740762848</v>
          </cell>
          <cell r="G495">
            <v>1.4572277223185241E-2</v>
          </cell>
          <cell r="H495">
            <v>1.0604757564990821</v>
          </cell>
          <cell r="I495">
            <v>1.0406785221666104E-2</v>
          </cell>
          <cell r="J495">
            <v>2.5109465962801547</v>
          </cell>
          <cell r="K495">
            <v>2.0657769370513147E-2</v>
          </cell>
          <cell r="L495">
            <v>1.3677548316328041</v>
          </cell>
          <cell r="M495">
            <v>1.2353282215187948</v>
          </cell>
          <cell r="N495">
            <v>1.0250984148847044E-2</v>
          </cell>
          <cell r="O495">
            <v>8.5164421374012613E-3</v>
          </cell>
        </row>
        <row r="496">
          <cell r="A496" t="str">
            <v>Others</v>
          </cell>
          <cell r="B496">
            <v>8.2956043829001231</v>
          </cell>
          <cell r="C496">
            <v>8.9663981961545874E-2</v>
          </cell>
          <cell r="D496">
            <v>8.0399945461036424</v>
          </cell>
          <cell r="E496">
            <v>7.7150877814379709E-2</v>
          </cell>
          <cell r="F496">
            <v>9.1016466608300277</v>
          </cell>
          <cell r="G496">
            <v>8.3463257036482483E-2</v>
          </cell>
          <cell r="H496">
            <v>6.7172421881578259</v>
          </cell>
          <cell r="I496">
            <v>6.5918429823278529E-2</v>
          </cell>
          <cell r="J496">
            <v>9.0563154505705938</v>
          </cell>
          <cell r="K496">
            <v>7.4507070839999939E-2</v>
          </cell>
          <cell r="L496">
            <v>0.34821928358284326</v>
          </cell>
          <cell r="M496">
            <v>9.1700499753645248E-2</v>
          </cell>
          <cell r="N496">
            <v>8.58864101672141E-3</v>
          </cell>
          <cell r="O496">
            <v>-1.5156911121545935E-2</v>
          </cell>
        </row>
        <row r="497">
          <cell r="A497" t="str">
            <v>Total</v>
          </cell>
          <cell r="B497">
            <v>92.518804110861964</v>
          </cell>
          <cell r="C497">
            <v>1</v>
          </cell>
          <cell r="D497">
            <v>104.21131649917682</v>
          </cell>
          <cell r="E497">
            <v>1</v>
          </cell>
          <cell r="F497">
            <v>109.04974217399187</v>
          </cell>
          <cell r="G497">
            <v>1</v>
          </cell>
          <cell r="H497">
            <v>101.90233909039031</v>
          </cell>
          <cell r="I497">
            <v>1</v>
          </cell>
          <cell r="J497">
            <v>121.54974485600918</v>
          </cell>
          <cell r="K497">
            <v>1</v>
          </cell>
          <cell r="L497">
            <v>0.19280622938587366</v>
          </cell>
          <cell r="M497">
            <v>0.3137842195880578</v>
          </cell>
          <cell r="N497">
            <v>0</v>
          </cell>
          <cell r="O497">
            <v>0</v>
          </cell>
        </row>
        <row r="498">
          <cell r="A498" t="str">
            <v>*Historical data for Lenovo includes IBM PCD - for your internal analysis only</v>
          </cell>
        </row>
      </sheetData>
      <sheetData sheetId="17" refreshError="1">
        <row r="460">
          <cell r="A460" t="str">
            <v>IDC PC Tracker</v>
          </cell>
          <cell r="M460" t="str">
            <v>( Top )</v>
          </cell>
          <cell r="N460" t="str">
            <v xml:space="preserve"> ( Contents Page )</v>
          </cell>
        </row>
        <row r="461">
          <cell r="A461" t="str">
            <v>Taiwan</v>
          </cell>
        </row>
        <row r="463">
          <cell r="A463" t="str">
            <v>Table II-21: Total Consumer Desktop and Consumer Notebook Unit Shipments by Vendor - Quarterly Comparison</v>
          </cell>
        </row>
        <row r="464">
          <cell r="A464" t="str">
            <v>Units</v>
          </cell>
        </row>
        <row r="466">
          <cell r="B466" t="str">
            <v>1Q 2005</v>
          </cell>
          <cell r="C466" t="str">
            <v>% Share</v>
          </cell>
          <cell r="D466" t="str">
            <v>2Q 2005</v>
          </cell>
          <cell r="E466" t="str">
            <v>% Share</v>
          </cell>
          <cell r="F466" t="str">
            <v>3Q 2005</v>
          </cell>
          <cell r="G466" t="str">
            <v>% Share</v>
          </cell>
          <cell r="H466" t="str">
            <v>4Q 2005</v>
          </cell>
          <cell r="I466" t="str">
            <v>% Share</v>
          </cell>
          <cell r="J466" t="str">
            <v>1Q 2006</v>
          </cell>
          <cell r="K466" t="str">
            <v>% Share</v>
          </cell>
          <cell r="L466" t="str">
            <v>Sequential Growth</v>
          </cell>
          <cell r="M466" t="str">
            <v xml:space="preserve">Year-on-Year Growth </v>
          </cell>
          <cell r="N466" t="str">
            <v>Change in Market Share (Seq)</v>
          </cell>
          <cell r="O466" t="str">
            <v>Change in Market Share (YoY)</v>
          </cell>
        </row>
        <row r="467">
          <cell r="A467" t="str">
            <v>Acer</v>
          </cell>
          <cell r="B467">
            <v>38523.35</v>
          </cell>
          <cell r="C467">
            <v>0.14047599682016546</v>
          </cell>
          <cell r="D467">
            <v>51871.6</v>
          </cell>
          <cell r="E467">
            <v>0.18053277424980893</v>
          </cell>
          <cell r="F467">
            <v>96203.212499999994</v>
          </cell>
          <cell r="G467">
            <v>0.2439498337672428</v>
          </cell>
          <cell r="H467">
            <v>87363.224999999977</v>
          </cell>
          <cell r="I467">
            <v>0.23524674584484731</v>
          </cell>
          <cell r="J467">
            <v>67526.424999999988</v>
          </cell>
          <cell r="K467">
            <v>0.21548608996517299</v>
          </cell>
          <cell r="L467">
            <v>-0.22706121483038189</v>
          </cell>
          <cell r="M467">
            <v>0.75287001260274589</v>
          </cell>
          <cell r="N467">
            <v>-1.9760655879674321E-2</v>
          </cell>
          <cell r="O467">
            <v>7.5010093145007534E-2</v>
          </cell>
        </row>
        <row r="468">
          <cell r="A468" t="str">
            <v>ASUS</v>
          </cell>
          <cell r="B468">
            <v>20964.79</v>
          </cell>
          <cell r="C468">
            <v>7.6448433829753554E-2</v>
          </cell>
          <cell r="D468">
            <v>29917.88</v>
          </cell>
          <cell r="E468">
            <v>0.10412553065787201</v>
          </cell>
          <cell r="F468">
            <v>55552.244999999988</v>
          </cell>
          <cell r="G468">
            <v>0.14086807062858886</v>
          </cell>
          <cell r="H468">
            <v>60087.805</v>
          </cell>
          <cell r="I468">
            <v>0.16180103918107133</v>
          </cell>
          <cell r="J468">
            <v>46276.26</v>
          </cell>
          <cell r="K468">
            <v>0.14767389693163438</v>
          </cell>
          <cell r="L468">
            <v>-0.22985604150459482</v>
          </cell>
          <cell r="M468">
            <v>1.2073323892106718</v>
          </cell>
          <cell r="N468">
            <v>-1.4127142249436953E-2</v>
          </cell>
          <cell r="O468">
            <v>7.1225463101880826E-2</v>
          </cell>
        </row>
        <row r="469">
          <cell r="A469" t="str">
            <v>Hewlett-Packard</v>
          </cell>
          <cell r="B469">
            <v>21238.29</v>
          </cell>
          <cell r="C469">
            <v>7.7445755846927949E-2</v>
          </cell>
          <cell r="D469">
            <v>20118.29</v>
          </cell>
          <cell r="E469">
            <v>7.0019253442388296E-2</v>
          </cell>
          <cell r="F469">
            <v>23932.37</v>
          </cell>
          <cell r="G469">
            <v>6.0687138521035862E-2</v>
          </cell>
          <cell r="H469">
            <v>11117.69</v>
          </cell>
          <cell r="I469">
            <v>2.9937086157382598E-2</v>
          </cell>
          <cell r="J469">
            <v>13909.02</v>
          </cell>
          <cell r="K469">
            <v>4.4385591789397869E-2</v>
          </cell>
          <cell r="L469">
            <v>0.25107104083672049</v>
          </cell>
          <cell r="M469">
            <v>-0.34509699227197665</v>
          </cell>
          <cell r="N469">
            <v>1.444850563201527E-2</v>
          </cell>
          <cell r="O469">
            <v>-3.3060164057530081E-2</v>
          </cell>
        </row>
        <row r="470">
          <cell r="A470" t="str">
            <v>Lenovo</v>
          </cell>
          <cell r="B470">
            <v>11547.46</v>
          </cell>
          <cell r="C470">
            <v>4.210799305462759E-2</v>
          </cell>
          <cell r="D470">
            <v>5610.67</v>
          </cell>
          <cell r="E470">
            <v>1.9527252301840999E-2</v>
          </cell>
          <cell r="F470">
            <v>11416.383</v>
          </cell>
          <cell r="G470">
            <v>2.8949394336214882E-2</v>
          </cell>
          <cell r="H470">
            <v>10133.67</v>
          </cell>
          <cell r="I470">
            <v>2.7287372815799262E-2</v>
          </cell>
          <cell r="J470">
            <v>7554.7219999999998</v>
          </cell>
          <cell r="K470">
            <v>2.4108154763914598E-2</v>
          </cell>
          <cell r="L470">
            <v>-0.25449299217361532</v>
          </cell>
          <cell r="M470">
            <v>-0.34576764067595811</v>
          </cell>
          <cell r="N470">
            <v>-3.1792180518846642E-3</v>
          </cell>
          <cell r="O470">
            <v>-1.7999838290712993E-2</v>
          </cell>
        </row>
        <row r="471">
          <cell r="A471" t="str">
            <v>Sony</v>
          </cell>
          <cell r="B471">
            <v>4792.75</v>
          </cell>
          <cell r="C471">
            <v>1.7476837651965574E-2</v>
          </cell>
          <cell r="D471">
            <v>5142.3500000000004</v>
          </cell>
          <cell r="E471">
            <v>1.7897321687850482E-2</v>
          </cell>
          <cell r="F471">
            <v>6133.2</v>
          </cell>
          <cell r="G471">
            <v>1.5552423682953972E-2</v>
          </cell>
          <cell r="H471">
            <v>6612.5</v>
          </cell>
          <cell r="I471">
            <v>1.7805765605597244E-2</v>
          </cell>
          <cell r="J471">
            <v>6979.29</v>
          </cell>
          <cell r="K471">
            <v>2.2271872275676261E-2</v>
          </cell>
          <cell r="L471">
            <v>5.5469187145557708E-2</v>
          </cell>
          <cell r="M471">
            <v>0.45621824630953012</v>
          </cell>
          <cell r="N471">
            <v>4.4661066700790175E-3</v>
          </cell>
          <cell r="O471">
            <v>4.7950346237106874E-3</v>
          </cell>
        </row>
        <row r="472">
          <cell r="A472" t="str">
            <v>Toshiba</v>
          </cell>
          <cell r="B472">
            <v>3149.84</v>
          </cell>
          <cell r="C472">
            <v>1.148594070411919E-2</v>
          </cell>
          <cell r="D472">
            <v>5436.09</v>
          </cell>
          <cell r="E472">
            <v>1.8919647914690196E-2</v>
          </cell>
          <cell r="F472">
            <v>3699.08</v>
          </cell>
          <cell r="G472">
            <v>9.3800396851792499E-3</v>
          </cell>
          <cell r="H472">
            <v>6220.86</v>
          </cell>
          <cell r="I472">
            <v>1.6751179587937343E-2</v>
          </cell>
          <cell r="J472">
            <v>5405.81</v>
          </cell>
          <cell r="K472">
            <v>1.7250681640478258E-2</v>
          </cell>
          <cell r="L472">
            <v>-0.13101886234379156</v>
          </cell>
          <cell r="M472">
            <v>0.71621733167398993</v>
          </cell>
          <cell r="N472">
            <v>4.9950205254091495E-4</v>
          </cell>
          <cell r="O472">
            <v>5.7647409363590675E-3</v>
          </cell>
        </row>
        <row r="473">
          <cell r="A473" t="str">
            <v>Apple</v>
          </cell>
          <cell r="B473">
            <v>2830.07</v>
          </cell>
          <cell r="C473">
            <v>1.031989441003562E-2</v>
          </cell>
          <cell r="D473">
            <v>3264.4946809244566</v>
          </cell>
          <cell r="E473">
            <v>1.1361675392142077E-2</v>
          </cell>
          <cell r="F473">
            <v>4954.68</v>
          </cell>
          <cell r="G473">
            <v>1.2563960505683557E-2</v>
          </cell>
          <cell r="H473">
            <v>4223.3999999999996</v>
          </cell>
          <cell r="I473">
            <v>1.137253239450728E-2</v>
          </cell>
          <cell r="J473">
            <v>1587.5</v>
          </cell>
          <cell r="K473">
            <v>5.0659303793990605E-3</v>
          </cell>
          <cell r="L473">
            <v>-0.62411800918691096</v>
          </cell>
          <cell r="M473">
            <v>-0.43905981124141813</v>
          </cell>
          <cell r="N473">
            <v>-6.3066020151082199E-3</v>
          </cell>
          <cell r="O473">
            <v>-5.2539640306365591E-3</v>
          </cell>
        </row>
        <row r="474">
          <cell r="A474" t="str">
            <v>BenQ</v>
          </cell>
          <cell r="B474">
            <v>3300.2</v>
          </cell>
          <cell r="C474">
            <v>1.2034230790050969E-2</v>
          </cell>
          <cell r="D474">
            <v>3623.25</v>
          </cell>
          <cell r="E474">
            <v>1.2610279503632436E-2</v>
          </cell>
          <cell r="F474">
            <v>12722.69</v>
          </cell>
          <cell r="G474">
            <v>3.2261896769530049E-2</v>
          </cell>
          <cell r="H474">
            <v>1373.12</v>
          </cell>
          <cell r="I474">
            <v>3.697459791055983E-3</v>
          </cell>
          <cell r="J474">
            <v>871.12</v>
          </cell>
          <cell r="K474">
            <v>2.7798634784895176E-3</v>
          </cell>
          <cell r="L474">
            <v>-0.36559077138196217</v>
          </cell>
          <cell r="M474">
            <v>-0.73604023998545542</v>
          </cell>
          <cell r="N474">
            <v>-9.1759631256646546E-4</v>
          </cell>
          <cell r="O474">
            <v>-9.2543673115614514E-3</v>
          </cell>
        </row>
        <row r="475">
          <cell r="A475" t="str">
            <v>Dell</v>
          </cell>
          <cell r="B475">
            <v>1108.1300000000001</v>
          </cell>
          <cell r="C475">
            <v>4.040813334155258E-3</v>
          </cell>
          <cell r="D475">
            <v>1240.25</v>
          </cell>
          <cell r="E475">
            <v>4.316538785449563E-3</v>
          </cell>
          <cell r="F475">
            <v>1488.22</v>
          </cell>
          <cell r="G475">
            <v>3.7737931216079309E-3</v>
          </cell>
          <cell r="H475">
            <v>1605.09</v>
          </cell>
          <cell r="I475">
            <v>4.3220954731021674E-3</v>
          </cell>
          <cell r="J475">
            <v>795.6</v>
          </cell>
          <cell r="K475">
            <v>2.5388687936062312E-3</v>
          </cell>
          <cell r="L475">
            <v>-0.50432686017606487</v>
          </cell>
          <cell r="M475">
            <v>-0.28203369640746123</v>
          </cell>
          <cell r="N475">
            <v>-1.7832266794959362E-3</v>
          </cell>
          <cell r="O475">
            <v>-1.5019445405490268E-3</v>
          </cell>
        </row>
        <row r="476">
          <cell r="A476" t="str">
            <v>Twinhead</v>
          </cell>
          <cell r="B476">
            <v>1982.65</v>
          </cell>
          <cell r="C476">
            <v>7.2297641585038954E-3</v>
          </cell>
          <cell r="D476">
            <v>1359</v>
          </cell>
          <cell r="E476">
            <v>4.7298336701680757E-3</v>
          </cell>
          <cell r="F476">
            <v>926.68</v>
          </cell>
          <cell r="G476">
            <v>2.3498532541772299E-3</v>
          </cell>
          <cell r="H476">
            <v>736.33</v>
          </cell>
          <cell r="I476">
            <v>1.9827477335908387E-3</v>
          </cell>
          <cell r="J476">
            <v>599.54999999999995</v>
          </cell>
          <cell r="K476">
            <v>1.91324633635824E-3</v>
          </cell>
          <cell r="L476">
            <v>-0.18575910257629058</v>
          </cell>
          <cell r="M476">
            <v>-0.69760169470153588</v>
          </cell>
          <cell r="N476">
            <v>-6.9501397232598619E-5</v>
          </cell>
          <cell r="O476">
            <v>-5.3165178221456551E-3</v>
          </cell>
        </row>
        <row r="477">
          <cell r="A477" t="str">
            <v>Others</v>
          </cell>
          <cell r="B477">
            <v>164796.86500000005</v>
          </cell>
          <cell r="C477">
            <v>0.60093433939969509</v>
          </cell>
          <cell r="D477">
            <v>159741.23963999999</v>
          </cell>
          <cell r="E477">
            <v>0.55595989239415688</v>
          </cell>
          <cell r="F477">
            <v>177327.78</v>
          </cell>
          <cell r="G477">
            <v>0.44966359572778564</v>
          </cell>
          <cell r="H477">
            <v>181894.7839240508</v>
          </cell>
          <cell r="I477">
            <v>0.48979597541510872</v>
          </cell>
          <cell r="J477">
            <v>161862.60999999999</v>
          </cell>
          <cell r="K477">
            <v>0.51652580364587264</v>
          </cell>
          <cell r="L477">
            <v>-0.11013055730292409</v>
          </cell>
          <cell r="M477">
            <v>-1.7805284099305596E-2</v>
          </cell>
          <cell r="N477">
            <v>2.6729828230763919E-2</v>
          </cell>
          <cell r="O477">
            <v>-8.4408535753822456E-2</v>
          </cell>
        </row>
        <row r="478">
          <cell r="A478" t="str">
            <v>Total</v>
          </cell>
          <cell r="B478">
            <v>274234.39500000002</v>
          </cell>
          <cell r="C478">
            <v>1</v>
          </cell>
          <cell r="D478">
            <v>287325.11432092445</v>
          </cell>
          <cell r="E478">
            <v>1</v>
          </cell>
          <cell r="F478">
            <v>394356.54050000018</v>
          </cell>
          <cell r="G478">
            <v>1</v>
          </cell>
          <cell r="H478">
            <v>371368.47392405075</v>
          </cell>
          <cell r="I478">
            <v>1</v>
          </cell>
          <cell r="J478">
            <v>313367.90700000012</v>
          </cell>
          <cell r="K478">
            <v>1</v>
          </cell>
          <cell r="L478">
            <v>-0.15618064266788689</v>
          </cell>
          <cell r="M478">
            <v>0.14270096207297445</v>
          </cell>
          <cell r="N478">
            <v>0</v>
          </cell>
          <cell r="O478">
            <v>0</v>
          </cell>
        </row>
        <row r="482">
          <cell r="A482" t="str">
            <v>Table II-22: Total Consumer Desktop and Consumer Notebook Value of Shipments by Vendor - Quarterly Comparison</v>
          </cell>
        </row>
        <row r="483">
          <cell r="A483" t="str">
            <v>End-user Revenue (US$M)</v>
          </cell>
        </row>
        <row r="485">
          <cell r="B485" t="str">
            <v>1Q 2005</v>
          </cell>
          <cell r="C485" t="str">
            <v>% Share</v>
          </cell>
          <cell r="D485" t="str">
            <v>2Q 2005</v>
          </cell>
          <cell r="E485" t="str">
            <v>% Share</v>
          </cell>
          <cell r="F485" t="str">
            <v>3Q 2005</v>
          </cell>
          <cell r="G485" t="str">
            <v>% Share</v>
          </cell>
          <cell r="H485" t="str">
            <v>4Q 2005</v>
          </cell>
          <cell r="I485" t="str">
            <v>% Share</v>
          </cell>
          <cell r="J485" t="str">
            <v>1Q 2006</v>
          </cell>
          <cell r="K485" t="str">
            <v>% Share</v>
          </cell>
          <cell r="L485" t="str">
            <v>Sequential Growth</v>
          </cell>
          <cell r="M485" t="str">
            <v xml:space="preserve">Year-on-Year Growth </v>
          </cell>
          <cell r="N485" t="str">
            <v>Change in Market Share (Seq)</v>
          </cell>
          <cell r="O485" t="str">
            <v>Change in Market Share (YoY)</v>
          </cell>
        </row>
        <row r="486">
          <cell r="A486" t="str">
            <v>Acer</v>
          </cell>
          <cell r="B486">
            <v>37.633818012321917</v>
          </cell>
          <cell r="C486">
            <v>0.13423564919873254</v>
          </cell>
          <cell r="D486">
            <v>48.291248347509658</v>
          </cell>
          <cell r="E486">
            <v>0.17206272061353753</v>
          </cell>
          <cell r="F486">
            <v>86.482378824969132</v>
          </cell>
          <cell r="G486">
            <v>0.22925824912773726</v>
          </cell>
          <cell r="H486">
            <v>76.176432210094958</v>
          </cell>
          <cell r="I486">
            <v>0.22464444102609499</v>
          </cell>
          <cell r="J486">
            <v>61.021796406283329</v>
          </cell>
          <cell r="K486">
            <v>0.20674667636804628</v>
          </cell>
          <cell r="L486">
            <v>-0.19894126521986577</v>
          </cell>
          <cell r="M486">
            <v>0.62146174980980695</v>
          </cell>
          <cell r="N486">
            <v>-1.7897764658048709E-2</v>
          </cell>
          <cell r="O486">
            <v>7.2511027169313735E-2</v>
          </cell>
        </row>
        <row r="487">
          <cell r="A487" t="str">
            <v>ASUS</v>
          </cell>
          <cell r="B487">
            <v>31.143481217478989</v>
          </cell>
          <cell r="C487">
            <v>0.11108533867512568</v>
          </cell>
          <cell r="D487">
            <v>42.166884733470326</v>
          </cell>
          <cell r="E487">
            <v>0.15024148588638625</v>
          </cell>
          <cell r="F487">
            <v>68.19647418616961</v>
          </cell>
          <cell r="G487">
            <v>0.18078369814790715</v>
          </cell>
          <cell r="H487">
            <v>64.170447047969674</v>
          </cell>
          <cell r="I487">
            <v>0.18923876833359252</v>
          </cell>
          <cell r="J487">
            <v>51.793479193133095</v>
          </cell>
          <cell r="K487">
            <v>0.17548040718799987</v>
          </cell>
          <cell r="L487">
            <v>-0.19287644740240562</v>
          </cell>
          <cell r="M487">
            <v>0.66306004237138683</v>
          </cell>
          <cell r="N487">
            <v>-1.3758361145592646E-2</v>
          </cell>
          <cell r="O487">
            <v>6.4395068512874187E-2</v>
          </cell>
        </row>
        <row r="488">
          <cell r="A488" t="str">
            <v>Hewlett-Packard</v>
          </cell>
          <cell r="B488">
            <v>23.809883132037303</v>
          </cell>
          <cell r="C488">
            <v>8.4927208781434629E-2</v>
          </cell>
          <cell r="D488">
            <v>21.061868392424312</v>
          </cell>
          <cell r="E488">
            <v>7.5043874424747317E-2</v>
          </cell>
          <cell r="F488">
            <v>23.929123696153479</v>
          </cell>
          <cell r="G488">
            <v>6.3434298134237913E-2</v>
          </cell>
          <cell r="H488">
            <v>11.835766818941838</v>
          </cell>
          <cell r="I488">
            <v>3.490369848017167E-2</v>
          </cell>
          <cell r="J488">
            <v>14.629755218785244</v>
          </cell>
          <cell r="K488">
            <v>4.9566768690711381E-2</v>
          </cell>
          <cell r="L488">
            <v>0.23606315016040491</v>
          </cell>
          <cell r="M488">
            <v>-0.38555955366701367</v>
          </cell>
          <cell r="N488">
            <v>1.4663070210539711E-2</v>
          </cell>
          <cell r="O488">
            <v>-3.5360440090723248E-2</v>
          </cell>
        </row>
        <row r="489">
          <cell r="A489" t="str">
            <v>Sony</v>
          </cell>
          <cell r="B489">
            <v>9.9322715108775945</v>
          </cell>
          <cell r="C489">
            <v>3.5427309390830282E-2</v>
          </cell>
          <cell r="D489">
            <v>10.140952496071559</v>
          </cell>
          <cell r="E489">
            <v>3.6132424316935238E-2</v>
          </cell>
          <cell r="F489">
            <v>12.286066994561569</v>
          </cell>
          <cell r="G489">
            <v>3.2569434908120684E-2</v>
          </cell>
          <cell r="H489">
            <v>12.200203439030215</v>
          </cell>
          <cell r="I489">
            <v>3.5978422754254218E-2</v>
          </cell>
          <cell r="J489">
            <v>12.779775853945472</v>
          </cell>
          <cell r="K489">
            <v>4.329889216863133E-2</v>
          </cell>
          <cell r="L489">
            <v>4.7505143484830814E-2</v>
          </cell>
          <cell r="M489">
            <v>0.28669215697027162</v>
          </cell>
          <cell r="N489">
            <v>7.3204694143771121E-3</v>
          </cell>
          <cell r="O489">
            <v>7.8715827778010478E-3</v>
          </cell>
        </row>
        <row r="490">
          <cell r="A490" t="str">
            <v>Lenovo</v>
          </cell>
          <cell r="B490">
            <v>14.849939387962825</v>
          </cell>
          <cell r="C490">
            <v>5.2968084547051549E-2</v>
          </cell>
          <cell r="D490">
            <v>7.4476912166718625</v>
          </cell>
          <cell r="E490">
            <v>2.6536278453778935E-2</v>
          </cell>
          <cell r="F490">
            <v>14.512367958287808</v>
          </cell>
          <cell r="G490">
            <v>3.8471190478561929E-2</v>
          </cell>
          <cell r="H490">
            <v>11.64780574988057</v>
          </cell>
          <cell r="I490">
            <v>3.4349400936050926E-2</v>
          </cell>
          <cell r="J490">
            <v>8.6080322866380445</v>
          </cell>
          <cell r="K490">
            <v>2.9164694750743157E-2</v>
          </cell>
          <cell r="L490">
            <v>-0.26097391461681041</v>
          </cell>
          <cell r="M490">
            <v>-0.42033216016924568</v>
          </cell>
          <cell r="N490">
            <v>-5.1847061853077699E-3</v>
          </cell>
          <cell r="O490">
            <v>-2.3803389796308392E-2</v>
          </cell>
        </row>
        <row r="491">
          <cell r="A491" t="str">
            <v>Toshiba</v>
          </cell>
          <cell r="B491">
            <v>5.2808752354355022</v>
          </cell>
          <cell r="C491">
            <v>1.88362954652673E-2</v>
          </cell>
          <cell r="D491">
            <v>8.6483633824680144</v>
          </cell>
          <cell r="E491">
            <v>3.0814298312060107E-2</v>
          </cell>
          <cell r="F491">
            <v>5.367589154582121</v>
          </cell>
          <cell r="G491">
            <v>1.4229073116814416E-2</v>
          </cell>
          <cell r="H491">
            <v>7.5100944703212713</v>
          </cell>
          <cell r="I491">
            <v>2.2147282635729862E-2</v>
          </cell>
          <cell r="J491">
            <v>7.1613562096048806</v>
          </cell>
          <cell r="K491">
            <v>2.4263241690980847E-2</v>
          </cell>
          <cell r="L491">
            <v>-4.6435935272791884E-2</v>
          </cell>
          <cell r="M491">
            <v>0.35609267220536767</v>
          </cell>
          <cell r="N491">
            <v>2.1159590552509849E-3</v>
          </cell>
          <cell r="O491">
            <v>5.426946225713547E-3</v>
          </cell>
        </row>
        <row r="492">
          <cell r="A492" t="str">
            <v>Apple</v>
          </cell>
          <cell r="B492">
            <v>4.20141461063566</v>
          </cell>
          <cell r="C492">
            <v>1.4985979302633125E-2</v>
          </cell>
          <cell r="D492">
            <v>4.6587053279706332</v>
          </cell>
          <cell r="E492">
            <v>1.6599063819992283E-2</v>
          </cell>
          <cell r="F492">
            <v>6.3391856279269883</v>
          </cell>
          <cell r="G492">
            <v>1.6804701925413022E-2</v>
          </cell>
          <cell r="H492">
            <v>5.3717424459572438</v>
          </cell>
          <cell r="I492">
            <v>1.5841278517482162E-2</v>
          </cell>
          <cell r="J492">
            <v>2.2289552829319712</v>
          </cell>
          <cell r="K492">
            <v>7.5518769301870688E-3</v>
          </cell>
          <cell r="L492">
            <v>-0.58505916741978647</v>
          </cell>
          <cell r="M492">
            <v>-0.46947504840643717</v>
          </cell>
          <cell r="N492">
            <v>-8.2894015872950928E-3</v>
          </cell>
          <cell r="O492">
            <v>-7.4341023724460564E-3</v>
          </cell>
        </row>
        <row r="493">
          <cell r="A493" t="str">
            <v>BenQ</v>
          </cell>
          <cell r="B493">
            <v>3.9587817362297981</v>
          </cell>
          <cell r="C493">
            <v>1.4120534786688411E-2</v>
          </cell>
          <cell r="D493">
            <v>4.5134088378809958</v>
          </cell>
          <cell r="E493">
            <v>1.6081369408770668E-2</v>
          </cell>
          <cell r="F493">
            <v>11.004310597271191</v>
          </cell>
          <cell r="G493">
            <v>2.9171595585895337E-2</v>
          </cell>
          <cell r="H493">
            <v>1.1645063895855725</v>
          </cell>
          <cell r="I493">
            <v>3.4341315203404803E-3</v>
          </cell>
          <cell r="J493">
            <v>0.93240909919851145</v>
          </cell>
          <cell r="K493">
            <v>3.1590758323654772E-3</v>
          </cell>
          <cell r="L493">
            <v>-0.19930958942154064</v>
          </cell>
          <cell r="M493">
            <v>-0.76447069797626566</v>
          </cell>
          <cell r="N493">
            <v>-2.750556879750031E-4</v>
          </cell>
          <cell r="O493">
            <v>-1.0961458954322933E-2</v>
          </cell>
        </row>
        <row r="494">
          <cell r="A494" t="str">
            <v>Fujitsu</v>
          </cell>
          <cell r="B494">
            <v>0.13029916955478119</v>
          </cell>
          <cell r="C494">
            <v>4.6476266663974972E-4</v>
          </cell>
          <cell r="D494">
            <v>0.97757161851807095</v>
          </cell>
          <cell r="E494">
            <v>3.4831079757223268E-3</v>
          </cell>
          <cell r="F494">
            <v>0.9850580522547675</v>
          </cell>
          <cell r="G494">
            <v>2.6113144367382372E-3</v>
          </cell>
          <cell r="H494">
            <v>0.67523348859429122</v>
          </cell>
          <cell r="I494">
            <v>1.9912648204501089E-3</v>
          </cell>
          <cell r="J494">
            <v>0.83993907697443471</v>
          </cell>
          <cell r="K494">
            <v>2.8457800776613648E-3</v>
          </cell>
          <cell r="L494">
            <v>0.24392390360115201</v>
          </cell>
          <cell r="M494">
            <v>5.4462350745934902</v>
          </cell>
          <cell r="N494">
            <v>8.545152572112559E-4</v>
          </cell>
          <cell r="O494">
            <v>2.3810174110216152E-3</v>
          </cell>
        </row>
        <row r="495">
          <cell r="A495" t="str">
            <v>Dell</v>
          </cell>
          <cell r="B495">
            <v>1.2609086040180995</v>
          </cell>
          <cell r="C495">
            <v>4.4975209527032068E-3</v>
          </cell>
          <cell r="D495">
            <v>1.2280224986799162</v>
          </cell>
          <cell r="E495">
            <v>4.3754696622663944E-3</v>
          </cell>
          <cell r="F495">
            <v>1.455638278087479</v>
          </cell>
          <cell r="G495">
            <v>3.8587870446193046E-3</v>
          </cell>
          <cell r="H495">
            <v>1.3597198739101877</v>
          </cell>
          <cell r="I495">
            <v>4.0098164506337641E-3</v>
          </cell>
          <cell r="J495">
            <v>0.65184290452301696</v>
          </cell>
          <cell r="K495">
            <v>2.208495356756668E-3</v>
          </cell>
          <cell r="L495">
            <v>-0.52060500325813974</v>
          </cell>
          <cell r="M495">
            <v>-0.48303715079284193</v>
          </cell>
          <cell r="N495">
            <v>-1.801321093877096E-3</v>
          </cell>
          <cell r="O495">
            <v>-2.2890255959465387E-3</v>
          </cell>
        </row>
        <row r="496">
          <cell r="A496" t="str">
            <v>Others</v>
          </cell>
          <cell r="B496">
            <v>148.1546875378651</v>
          </cell>
          <cell r="C496">
            <v>0.52845131623289343</v>
          </cell>
          <cell r="D496">
            <v>131.52601067440054</v>
          </cell>
          <cell r="E496">
            <v>0.46862990712580294</v>
          </cell>
          <cell r="F496">
            <v>146.6687075330189</v>
          </cell>
          <cell r="G496">
            <v>0.38880765709395465</v>
          </cell>
          <cell r="H496">
            <v>146.98583237833023</v>
          </cell>
          <cell r="I496">
            <v>0.43346149452519928</v>
          </cell>
          <cell r="J496">
            <v>134.50514884056508</v>
          </cell>
          <cell r="K496">
            <v>0.45571409094591653</v>
          </cell>
          <cell r="L496">
            <v>-8.491079266497481E-2</v>
          </cell>
          <cell r="M496">
            <v>-9.2130319493343715E-2</v>
          </cell>
          <cell r="N496">
            <v>2.2252596420717252E-2</v>
          </cell>
          <cell r="O496">
            <v>-7.2737225286976903E-2</v>
          </cell>
        </row>
        <row r="497">
          <cell r="A497" t="str">
            <v>Total</v>
          </cell>
          <cell r="B497">
            <v>280.35636015441759</v>
          </cell>
          <cell r="C497">
            <v>1</v>
          </cell>
          <cell r="D497">
            <v>280.6607275260659</v>
          </cell>
          <cell r="E497">
            <v>1</v>
          </cell>
          <cell r="F497">
            <v>377.22690090328308</v>
          </cell>
          <cell r="G497">
            <v>1</v>
          </cell>
          <cell r="H497">
            <v>339.09778431261606</v>
          </cell>
          <cell r="I497">
            <v>1</v>
          </cell>
          <cell r="J497">
            <v>295.15249037258309</v>
          </cell>
          <cell r="K497">
            <v>1</v>
          </cell>
          <cell r="L497">
            <v>-0.12959475400027853</v>
          </cell>
          <cell r="M497">
            <v>5.2776153214487254E-2</v>
          </cell>
          <cell r="N497">
            <v>0</v>
          </cell>
          <cell r="O497">
            <v>0</v>
          </cell>
        </row>
        <row r="498">
          <cell r="A498" t="str">
            <v>*Historical data for Lenovo includes IBM PCD - for your internal analysis only</v>
          </cell>
        </row>
      </sheetData>
      <sheetData sheetId="18" refreshError="1">
        <row r="460">
          <cell r="A460" t="str">
            <v>IDC PC Tracker</v>
          </cell>
          <cell r="M460" t="str">
            <v>( Top )</v>
          </cell>
          <cell r="N460" t="str">
            <v xml:space="preserve"> ( Contents Page )</v>
          </cell>
        </row>
        <row r="461">
          <cell r="A461" t="str">
            <v>Thailand</v>
          </cell>
        </row>
        <row r="463">
          <cell r="A463" t="str">
            <v>Table II-21: Total Consumer Desktop and Consumer Notebook Unit Shipments by Vendor - Quarterly Comparison</v>
          </cell>
        </row>
        <row r="464">
          <cell r="A464" t="str">
            <v>Units</v>
          </cell>
        </row>
        <row r="466">
          <cell r="B466" t="str">
            <v>1Q 2005</v>
          </cell>
          <cell r="C466" t="str">
            <v>% Share</v>
          </cell>
          <cell r="D466" t="str">
            <v>2Q 2005</v>
          </cell>
          <cell r="E466" t="str">
            <v>% Share</v>
          </cell>
          <cell r="F466" t="str">
            <v>3Q 2005</v>
          </cell>
          <cell r="G466" t="str">
            <v>% Share</v>
          </cell>
          <cell r="H466" t="str">
            <v>4Q 2005</v>
          </cell>
          <cell r="I466" t="str">
            <v>% Share</v>
          </cell>
          <cell r="J466" t="str">
            <v>1Q 2006</v>
          </cell>
          <cell r="K466" t="str">
            <v>% Share</v>
          </cell>
          <cell r="L466" t="str">
            <v>Sequential Growth</v>
          </cell>
          <cell r="M466" t="str">
            <v xml:space="preserve">Year-on-Year Growth </v>
          </cell>
          <cell r="N466" t="str">
            <v>Change in Market Share (Seq)</v>
          </cell>
          <cell r="O466" t="str">
            <v>Change in Market Share (YoY)</v>
          </cell>
        </row>
        <row r="467">
          <cell r="A467" t="str">
            <v>Acer</v>
          </cell>
          <cell r="B467">
            <v>24619.924000000003</v>
          </cell>
          <cell r="C467">
            <v>0.17462123277882963</v>
          </cell>
          <cell r="D467">
            <v>28726.342000000001</v>
          </cell>
          <cell r="E467">
            <v>0.19172677172154681</v>
          </cell>
          <cell r="F467">
            <v>37477.057000000001</v>
          </cell>
          <cell r="G467">
            <v>0.22666674279680996</v>
          </cell>
          <cell r="H467">
            <v>43352.14699999999</v>
          </cell>
          <cell r="I467">
            <v>0.28302016139877917</v>
          </cell>
          <cell r="J467">
            <v>48252.524614213202</v>
          </cell>
          <cell r="K467">
            <v>0.27037068843567819</v>
          </cell>
          <cell r="L467">
            <v>0.11303656112379423</v>
          </cell>
          <cell r="M467">
            <v>0.95989738287629134</v>
          </cell>
          <cell r="N467">
            <v>-1.2649472963100983E-2</v>
          </cell>
          <cell r="O467">
            <v>9.5749455656848559E-2</v>
          </cell>
        </row>
        <row r="468">
          <cell r="A468" t="str">
            <v>Hewlett-Packard</v>
          </cell>
          <cell r="B468">
            <v>24818.55</v>
          </cell>
          <cell r="C468">
            <v>0.1760300233576278</v>
          </cell>
          <cell r="D468">
            <v>28861.02</v>
          </cell>
          <cell r="E468">
            <v>0.19262564628629003</v>
          </cell>
          <cell r="F468">
            <v>37189.9</v>
          </cell>
          <cell r="G468">
            <v>0.22492997510287649</v>
          </cell>
          <cell r="H468">
            <v>24999.436189951273</v>
          </cell>
          <cell r="I468">
            <v>0.1632063220619383</v>
          </cell>
          <cell r="J468">
            <v>37530.68</v>
          </cell>
          <cell r="K468">
            <v>0.21029357262003642</v>
          </cell>
          <cell r="L468">
            <v>0.50126105704278889</v>
          </cell>
          <cell r="M468">
            <v>0.51220276768787865</v>
          </cell>
          <cell r="N468">
            <v>4.708725055809812E-2</v>
          </cell>
          <cell r="O468">
            <v>3.4263549262408627E-2</v>
          </cell>
        </row>
        <row r="469">
          <cell r="A469" t="str">
            <v>Laser (V-Tech)</v>
          </cell>
          <cell r="B469">
            <v>10113.780000000001</v>
          </cell>
          <cell r="C469">
            <v>7.1733801113840617E-2</v>
          </cell>
          <cell r="D469">
            <v>9252.9</v>
          </cell>
          <cell r="E469">
            <v>6.1756162551511097E-2</v>
          </cell>
          <cell r="F469">
            <v>9739.2199999999993</v>
          </cell>
          <cell r="G469">
            <v>5.8904232388939916E-2</v>
          </cell>
          <cell r="H469">
            <v>9116.7360000000008</v>
          </cell>
          <cell r="I469">
            <v>5.9517700337887794E-2</v>
          </cell>
          <cell r="J469">
            <v>11043.63</v>
          </cell>
          <cell r="K469">
            <v>6.1880157977255212E-2</v>
          </cell>
          <cell r="L469">
            <v>0.21135788071520323</v>
          </cell>
          <cell r="M469">
            <v>9.1938918979847184E-2</v>
          </cell>
          <cell r="N469">
            <v>2.3624576393674185E-3</v>
          </cell>
          <cell r="O469">
            <v>-9.8536431365854049E-3</v>
          </cell>
        </row>
        <row r="470">
          <cell r="A470" t="str">
            <v>SVOA</v>
          </cell>
          <cell r="B470">
            <v>7718.66</v>
          </cell>
          <cell r="C470">
            <v>5.4745982343432129E-2</v>
          </cell>
          <cell r="D470">
            <v>11413.825000000001</v>
          </cell>
          <cell r="E470">
            <v>7.6178715001188946E-2</v>
          </cell>
          <cell r="F470">
            <v>11033.19</v>
          </cell>
          <cell r="G470">
            <v>6.6730352918542554E-2</v>
          </cell>
          <cell r="H470">
            <v>9311.74</v>
          </cell>
          <cell r="I470">
            <v>6.0790764473636537E-2</v>
          </cell>
          <cell r="J470">
            <v>11042.84</v>
          </cell>
          <cell r="K470">
            <v>6.1875731414177494E-2</v>
          </cell>
          <cell r="L470">
            <v>0.18590510473874922</v>
          </cell>
          <cell r="M470">
            <v>0.43066801750562922</v>
          </cell>
          <cell r="N470">
            <v>1.0849669405409573E-3</v>
          </cell>
          <cell r="O470">
            <v>7.1297490707453656E-3</v>
          </cell>
        </row>
        <row r="471">
          <cell r="A471" t="str">
            <v>Belta</v>
          </cell>
          <cell r="B471">
            <v>8835.31</v>
          </cell>
          <cell r="C471">
            <v>6.2666023021968748E-2</v>
          </cell>
          <cell r="D471">
            <v>7524.9749999999995</v>
          </cell>
          <cell r="E471">
            <v>5.0223560105054327E-2</v>
          </cell>
          <cell r="F471">
            <v>5831.66</v>
          </cell>
          <cell r="G471">
            <v>3.5270735834418504E-2</v>
          </cell>
          <cell r="H471">
            <v>5737.0990000000002</v>
          </cell>
          <cell r="I471">
            <v>3.7454077763225319E-2</v>
          </cell>
          <cell r="J471">
            <v>6569.496000000001</v>
          </cell>
          <cell r="K471">
            <v>3.6810491687148728E-2</v>
          </cell>
          <cell r="L471">
            <v>0.14509022765686996</v>
          </cell>
          <cell r="M471">
            <v>-0.25644985857881597</v>
          </cell>
          <cell r="N471">
            <v>-6.4358607607659102E-4</v>
          </cell>
          <cell r="O471">
            <v>-2.585553133482002E-2</v>
          </cell>
        </row>
        <row r="472">
          <cell r="A472" t="str">
            <v>ATEC</v>
          </cell>
          <cell r="B472">
            <v>6388.15</v>
          </cell>
          <cell r="C472">
            <v>4.5309101205027291E-2</v>
          </cell>
          <cell r="D472">
            <v>3831.75</v>
          </cell>
          <cell r="E472">
            <v>2.5574055253677511E-2</v>
          </cell>
          <cell r="F472">
            <v>4084.97</v>
          </cell>
          <cell r="G472">
            <v>2.4706498280339481E-2</v>
          </cell>
          <cell r="H472">
            <v>3452.2390000000005</v>
          </cell>
          <cell r="I472">
            <v>2.2537597479708685E-2</v>
          </cell>
          <cell r="J472">
            <v>5306.05</v>
          </cell>
          <cell r="K472">
            <v>2.9731094960191086E-2</v>
          </cell>
          <cell r="L472">
            <v>0.53698802429379877</v>
          </cell>
          <cell r="M472">
            <v>-0.16939176443884374</v>
          </cell>
          <cell r="N472">
            <v>7.1934974804824005E-3</v>
          </cell>
          <cell r="O472">
            <v>-1.5578006244836205E-2</v>
          </cell>
        </row>
        <row r="473">
          <cell r="A473" t="str">
            <v>ASUS</v>
          </cell>
          <cell r="B473">
            <v>1655.95</v>
          </cell>
          <cell r="C473">
            <v>1.1745122788360473E-2</v>
          </cell>
          <cell r="D473">
            <v>2069.9699999999998</v>
          </cell>
          <cell r="E473">
            <v>1.3815496092765665E-2</v>
          </cell>
          <cell r="F473">
            <v>2887.52</v>
          </cell>
          <cell r="G473">
            <v>1.7464144880977306E-2</v>
          </cell>
          <cell r="H473">
            <v>2580.3000000000002</v>
          </cell>
          <cell r="I473">
            <v>1.6845230813073001E-2</v>
          </cell>
          <cell r="J473">
            <v>5279.8</v>
          </cell>
          <cell r="K473">
            <v>2.9584009794633839E-2</v>
          </cell>
          <cell r="L473">
            <v>1.0461961787389065</v>
          </cell>
          <cell r="M473">
            <v>2.1883812917056673</v>
          </cell>
          <cell r="N473">
            <v>1.2738778981560839E-2</v>
          </cell>
          <cell r="O473">
            <v>1.7838887006273368E-2</v>
          </cell>
        </row>
        <row r="474">
          <cell r="A474" t="str">
            <v>Toshiba</v>
          </cell>
          <cell r="B474">
            <v>2109.0250000000001</v>
          </cell>
          <cell r="C474">
            <v>1.4958638599427485E-2</v>
          </cell>
          <cell r="D474">
            <v>1792.575</v>
          </cell>
          <cell r="E474">
            <v>1.1964092672110908E-2</v>
          </cell>
          <cell r="F474">
            <v>2385.36</v>
          </cell>
          <cell r="G474">
            <v>1.442700747814319E-2</v>
          </cell>
          <cell r="H474">
            <v>2754.3132331606216</v>
          </cell>
          <cell r="I474">
            <v>1.7981258824203393E-2</v>
          </cell>
          <cell r="J474">
            <v>4974.7938860103623</v>
          </cell>
          <cell r="K474">
            <v>2.7874985993790503E-2</v>
          </cell>
          <cell r="L474">
            <v>0.80618305358889808</v>
          </cell>
          <cell r="M474">
            <v>1.3588121933169885</v>
          </cell>
          <cell r="N474">
            <v>9.8937271695871097E-3</v>
          </cell>
          <cell r="O474">
            <v>1.2916347394363018E-2</v>
          </cell>
        </row>
        <row r="475">
          <cell r="A475" t="str">
            <v>Sony</v>
          </cell>
          <cell r="B475">
            <v>3027.6</v>
          </cell>
          <cell r="C475">
            <v>2.1473796765627079E-2</v>
          </cell>
          <cell r="D475">
            <v>2511</v>
          </cell>
          <cell r="E475">
            <v>1.6759040318910221E-2</v>
          </cell>
          <cell r="F475">
            <v>2555.1</v>
          </cell>
          <cell r="G475">
            <v>1.545361991791749E-2</v>
          </cell>
          <cell r="H475">
            <v>3698.1</v>
          </cell>
          <cell r="I475">
            <v>2.4142676460033815E-2</v>
          </cell>
          <cell r="J475">
            <v>4139.1000000000004</v>
          </cell>
          <cell r="K475">
            <v>2.3192388905066277E-2</v>
          </cell>
          <cell r="L475">
            <v>0.11925042589437829</v>
          </cell>
          <cell r="M475">
            <v>0.36712247324613578</v>
          </cell>
          <cell r="N475">
            <v>-9.5028755496753825E-4</v>
          </cell>
          <cell r="O475">
            <v>1.7185921394391977E-3</v>
          </cell>
        </row>
        <row r="476">
          <cell r="A476" t="str">
            <v>Liberta</v>
          </cell>
          <cell r="B476">
            <v>3327.5</v>
          </cell>
          <cell r="C476">
            <v>2.3600891378525602E-2</v>
          </cell>
          <cell r="D476">
            <v>2898.6</v>
          </cell>
          <cell r="E476">
            <v>1.9345979398006037E-2</v>
          </cell>
          <cell r="F476">
            <v>2241.4499999999998</v>
          </cell>
          <cell r="G476">
            <v>1.3556618670508455E-2</v>
          </cell>
          <cell r="H476">
            <v>1962.4</v>
          </cell>
          <cell r="I476">
            <v>1.2811332382891312E-2</v>
          </cell>
          <cell r="J476">
            <v>1900</v>
          </cell>
          <cell r="K476">
            <v>1.0646164364143394E-2</v>
          </cell>
          <cell r="L476">
            <v>-3.1797798613942163E-2</v>
          </cell>
          <cell r="M476">
            <v>-0.42900075131480087</v>
          </cell>
          <cell r="N476">
            <v>-2.1651680187479184E-3</v>
          </cell>
          <cell r="O476">
            <v>-1.2954727014382208E-2</v>
          </cell>
        </row>
        <row r="477">
          <cell r="A477" t="str">
            <v>Others</v>
          </cell>
          <cell r="B477">
            <v>48375.98846405634</v>
          </cell>
          <cell r="C477">
            <v>0.34311538664733321</v>
          </cell>
          <cell r="D477">
            <v>50946.624659678302</v>
          </cell>
          <cell r="E477">
            <v>0.34003048059893842</v>
          </cell>
          <cell r="F477">
            <v>49914.474820512856</v>
          </cell>
          <cell r="G477">
            <v>0.30189007173052662</v>
          </cell>
          <cell r="H477">
            <v>46212.375582956898</v>
          </cell>
          <cell r="I477">
            <v>0.30169287800462263</v>
          </cell>
          <cell r="J477">
            <v>42429.11727272725</v>
          </cell>
          <cell r="K477">
            <v>0.23774071384787884</v>
          </cell>
          <cell r="L477">
            <v>-8.1866778379272809E-2</v>
          </cell>
          <cell r="M477">
            <v>-0.12293022592701441</v>
          </cell>
          <cell r="N477">
            <v>-6.395216415674379E-2</v>
          </cell>
          <cell r="O477">
            <v>-0.10537467279945437</v>
          </cell>
        </row>
        <row r="478">
          <cell r="A478" t="str">
            <v>Total</v>
          </cell>
          <cell r="B478">
            <v>140990.43746405633</v>
          </cell>
          <cell r="C478">
            <v>1</v>
          </cell>
          <cell r="D478">
            <v>149829.58165967831</v>
          </cell>
          <cell r="E478">
            <v>1</v>
          </cell>
          <cell r="F478">
            <v>165339.90182051287</v>
          </cell>
          <cell r="G478">
            <v>1</v>
          </cell>
          <cell r="H478">
            <v>153176.88600606879</v>
          </cell>
          <cell r="I478">
            <v>1</v>
          </cell>
          <cell r="J478">
            <v>178468.03177295081</v>
          </cell>
          <cell r="K478">
            <v>1</v>
          </cell>
          <cell r="L478">
            <v>0.16511071889710571</v>
          </cell>
          <cell r="M478">
            <v>0.26581656871905879</v>
          </cell>
          <cell r="N478">
            <v>0</v>
          </cell>
          <cell r="O478">
            <v>0</v>
          </cell>
        </row>
        <row r="482">
          <cell r="A482" t="str">
            <v>Table II-22: Total Consumer Desktop and Consumer Notebook Value of Shipments by Vendor - Quarterly Comparison</v>
          </cell>
        </row>
        <row r="483">
          <cell r="A483" t="str">
            <v>End-user Revenue (US$M)</v>
          </cell>
        </row>
        <row r="485">
          <cell r="B485" t="str">
            <v>1Q 2005</v>
          </cell>
          <cell r="C485" t="str">
            <v>% Share</v>
          </cell>
          <cell r="D485" t="str">
            <v>2Q 2005</v>
          </cell>
          <cell r="E485" t="str">
            <v>% Share</v>
          </cell>
          <cell r="F485" t="str">
            <v>3Q 2005</v>
          </cell>
          <cell r="G485" t="str">
            <v>% Share</v>
          </cell>
          <cell r="H485" t="str">
            <v>4Q 2005</v>
          </cell>
          <cell r="I485" t="str">
            <v>% Share</v>
          </cell>
          <cell r="J485" t="str">
            <v>1Q 2006</v>
          </cell>
          <cell r="K485" t="str">
            <v>% Share</v>
          </cell>
          <cell r="L485" t="str">
            <v>Sequential Growth</v>
          </cell>
          <cell r="M485" t="str">
            <v xml:space="preserve">Year-on-Year Growth </v>
          </cell>
          <cell r="N485" t="str">
            <v>Change in Market Share (Seq)</v>
          </cell>
          <cell r="O485" t="str">
            <v>Change in Market Share (YoY)</v>
          </cell>
        </row>
        <row r="486">
          <cell r="A486" t="str">
            <v>Acer</v>
          </cell>
          <cell r="B486">
            <v>20.121384482821082</v>
          </cell>
          <cell r="C486">
            <v>0.18530833085115817</v>
          </cell>
          <cell r="D486">
            <v>22.757458458362731</v>
          </cell>
          <cell r="E486">
            <v>0.20681612641167638</v>
          </cell>
          <cell r="F486">
            <v>29.757275855466926</v>
          </cell>
          <cell r="G486">
            <v>0.2508589738427533</v>
          </cell>
          <cell r="H486">
            <v>32.897587758659689</v>
          </cell>
          <cell r="I486">
            <v>0.29559386988177061</v>
          </cell>
          <cell r="J486">
            <v>40.59750952361123</v>
          </cell>
          <cell r="K486">
            <v>0.28924813549098843</v>
          </cell>
          <cell r="L486">
            <v>0.23405733640530157</v>
          </cell>
          <cell r="M486">
            <v>1.0176300273110894</v>
          </cell>
          <cell r="N486">
            <v>-6.3457343907821762E-3</v>
          </cell>
          <cell r="O486">
            <v>0.10393980463983027</v>
          </cell>
        </row>
        <row r="487">
          <cell r="A487" t="str">
            <v>Hewlett-Packard</v>
          </cell>
          <cell r="B487">
            <v>21.056321815521315</v>
          </cell>
          <cell r="C487">
            <v>0.19391865668241648</v>
          </cell>
          <cell r="D487">
            <v>25.253259748852589</v>
          </cell>
          <cell r="E487">
            <v>0.22949756758125026</v>
          </cell>
          <cell r="F487">
            <v>28.104333451882386</v>
          </cell>
          <cell r="G487">
            <v>0.23692438395628651</v>
          </cell>
          <cell r="H487">
            <v>20.613025182067609</v>
          </cell>
          <cell r="I487">
            <v>0.18521369798409795</v>
          </cell>
          <cell r="J487">
            <v>33.911577998969875</v>
          </cell>
          <cell r="K487">
            <v>0.24161237531219731</v>
          </cell>
          <cell r="L487">
            <v>0.64515289237949403</v>
          </cell>
          <cell r="M487">
            <v>0.61051765337156483</v>
          </cell>
          <cell r="N487">
            <v>5.6398677328099361E-2</v>
          </cell>
          <cell r="O487">
            <v>4.7693718629780835E-2</v>
          </cell>
        </row>
        <row r="488">
          <cell r="A488" t="str">
            <v>SVOA</v>
          </cell>
          <cell r="B488">
            <v>5.0112107225031171</v>
          </cell>
          <cell r="C488">
            <v>4.615085484417341E-2</v>
          </cell>
          <cell r="D488">
            <v>6.8048506971123279</v>
          </cell>
          <cell r="E488">
            <v>6.1841389914496558E-2</v>
          </cell>
          <cell r="F488">
            <v>6.7216546283970944</v>
          </cell>
          <cell r="G488">
            <v>5.6664709188939642E-2</v>
          </cell>
          <cell r="H488">
            <v>5.6711755525489718</v>
          </cell>
          <cell r="I488">
            <v>5.0957071401551826E-2</v>
          </cell>
          <cell r="J488">
            <v>7.8105777775945313</v>
          </cell>
          <cell r="K488">
            <v>5.564861208943455E-2</v>
          </cell>
          <cell r="L488">
            <v>0.37724140351888447</v>
          </cell>
          <cell r="M488">
            <v>0.55862090223440464</v>
          </cell>
          <cell r="N488">
            <v>4.691540687882724E-3</v>
          </cell>
          <cell r="O488">
            <v>9.4977572452611403E-3</v>
          </cell>
        </row>
        <row r="489">
          <cell r="A489" t="str">
            <v>Sony</v>
          </cell>
          <cell r="B489">
            <v>5.8142152888252916</v>
          </cell>
          <cell r="C489">
            <v>5.3546142975467927E-2</v>
          </cell>
          <cell r="D489">
            <v>4.9041854836096022</v>
          </cell>
          <cell r="E489">
            <v>4.4568449802082265E-2</v>
          </cell>
          <cell r="F489">
            <v>4.6153670177170358</v>
          </cell>
          <cell r="G489">
            <v>3.8908340924610381E-2</v>
          </cell>
          <cell r="H489">
            <v>7.0089881567100623</v>
          </cell>
          <cell r="I489">
            <v>6.2977685427772989E-2</v>
          </cell>
          <cell r="J489">
            <v>7.1974829585387452</v>
          </cell>
          <cell r="K489">
            <v>5.1280449229889356E-2</v>
          </cell>
          <cell r="L489">
            <v>2.689329723695244E-2</v>
          </cell>
          <cell r="M489">
            <v>0.23791132612031807</v>
          </cell>
          <cell r="N489">
            <v>-1.1697236197883633E-2</v>
          </cell>
          <cell r="O489">
            <v>-2.2656937455785703E-3</v>
          </cell>
        </row>
        <row r="490">
          <cell r="A490" t="str">
            <v>ASUS</v>
          </cell>
          <cell r="B490">
            <v>1.8918811551976651</v>
          </cell>
          <cell r="C490">
            <v>1.7423320912025416E-2</v>
          </cell>
          <cell r="D490">
            <v>2.1729247554964988</v>
          </cell>
          <cell r="E490">
            <v>1.9747191090694245E-2</v>
          </cell>
          <cell r="F490">
            <v>2.7386984765236577</v>
          </cell>
          <cell r="G490">
            <v>2.3087701065862783E-2</v>
          </cell>
          <cell r="H490">
            <v>2.5791490643630612</v>
          </cell>
          <cell r="I490">
            <v>2.3174363376729418E-2</v>
          </cell>
          <cell r="J490">
            <v>5.0674683858248741</v>
          </cell>
          <cell r="K490">
            <v>3.6104573887885912E-2</v>
          </cell>
          <cell r="L490">
            <v>0.96478305804178888</v>
          </cell>
          <cell r="M490">
            <v>1.678534204911736</v>
          </cell>
          <cell r="N490">
            <v>1.2930210511156493E-2</v>
          </cell>
          <cell r="O490">
            <v>1.8681252975860495E-2</v>
          </cell>
        </row>
        <row r="491">
          <cell r="A491" t="str">
            <v>Toshiba</v>
          </cell>
          <cell r="B491">
            <v>3.0160584352407218</v>
          </cell>
          <cell r="C491">
            <v>2.7776456180795293E-2</v>
          </cell>
          <cell r="D491">
            <v>2.521634016339291</v>
          </cell>
          <cell r="E491">
            <v>2.2916204831984126E-2</v>
          </cell>
          <cell r="F491">
            <v>2.979863634714067</v>
          </cell>
          <cell r="G491">
            <v>2.5120764992954642E-2</v>
          </cell>
          <cell r="H491">
            <v>3.1586184598935745</v>
          </cell>
          <cell r="I491">
            <v>2.8381055197403304E-2</v>
          </cell>
          <cell r="J491">
            <v>5.0049249765116741</v>
          </cell>
          <cell r="K491">
            <v>3.5658966146342765E-2</v>
          </cell>
          <cell r="L491">
            <v>0.58452976833432069</v>
          </cell>
          <cell r="M491">
            <v>0.65942573195277432</v>
          </cell>
          <cell r="N491">
            <v>7.2779109489394603E-3</v>
          </cell>
          <cell r="O491">
            <v>7.8825099655474712E-3</v>
          </cell>
        </row>
        <row r="492">
          <cell r="A492" t="str">
            <v>Laser (V-Tech)</v>
          </cell>
          <cell r="B492">
            <v>6.4471876568459514</v>
          </cell>
          <cell r="C492">
            <v>5.9375515854503944E-2</v>
          </cell>
          <cell r="D492">
            <v>5.3243103617629686</v>
          </cell>
          <cell r="E492">
            <v>4.8386477200345078E-2</v>
          </cell>
          <cell r="F492">
            <v>4.5829212723267787</v>
          </cell>
          <cell r="G492">
            <v>3.8634817688353938E-2</v>
          </cell>
          <cell r="H492">
            <v>3.892416463538436</v>
          </cell>
          <cell r="I492">
            <v>3.497443198843582E-2</v>
          </cell>
          <cell r="J492">
            <v>4.8767210101819973</v>
          </cell>
          <cell r="K492">
            <v>3.4745541686109771E-2</v>
          </cell>
          <cell r="L492">
            <v>0.25287750061276082</v>
          </cell>
          <cell r="M492">
            <v>-0.24358941142287871</v>
          </cell>
          <cell r="N492">
            <v>-2.2889030232604857E-4</v>
          </cell>
          <cell r="O492">
            <v>-2.4629974168394173E-2</v>
          </cell>
        </row>
        <row r="493">
          <cell r="A493" t="str">
            <v>Belta</v>
          </cell>
          <cell r="B493">
            <v>6.885299890790038</v>
          </cell>
          <cell r="C493">
            <v>6.3410320063278167E-2</v>
          </cell>
          <cell r="D493">
            <v>4.6432231164330284</v>
          </cell>
          <cell r="E493">
            <v>4.2196865733614038E-2</v>
          </cell>
          <cell r="F493">
            <v>3.5166756752037709</v>
          </cell>
          <cell r="G493">
            <v>2.9646183189087724E-2</v>
          </cell>
          <cell r="H493">
            <v>3.2587748630538993</v>
          </cell>
          <cell r="I493">
            <v>2.9280988013778451E-2</v>
          </cell>
          <cell r="J493">
            <v>3.9644545044617598</v>
          </cell>
          <cell r="K493">
            <v>2.8245847765304304E-2</v>
          </cell>
          <cell r="L493">
            <v>0.21654752815496625</v>
          </cell>
          <cell r="M493">
            <v>-0.42421469400850342</v>
          </cell>
          <cell r="N493">
            <v>-1.0351402484741479E-3</v>
          </cell>
          <cell r="O493">
            <v>-3.5164472297973863E-2</v>
          </cell>
        </row>
        <row r="494">
          <cell r="A494" t="str">
            <v>ATEC</v>
          </cell>
          <cell r="B494">
            <v>3.3881691265894189</v>
          </cell>
          <cell r="C494">
            <v>3.1203417738265109E-2</v>
          </cell>
          <cell r="D494">
            <v>1.7022990902949002</v>
          </cell>
          <cell r="E494">
            <v>1.5470220652848803E-2</v>
          </cell>
          <cell r="F494">
            <v>2.15976412366844</v>
          </cell>
          <cell r="G494">
            <v>1.8207184502956473E-2</v>
          </cell>
          <cell r="H494">
            <v>1.9850051782455285</v>
          </cell>
          <cell r="I494">
            <v>1.7835817223969468E-2</v>
          </cell>
          <cell r="J494">
            <v>2.8248721097514253</v>
          </cell>
          <cell r="K494">
            <v>2.0126579199910805E-2</v>
          </cell>
          <cell r="L494">
            <v>0.4231056627510783</v>
          </cell>
          <cell r="M494">
            <v>-0.16625410237564398</v>
          </cell>
          <cell r="N494">
            <v>2.290761975941337E-3</v>
          </cell>
          <cell r="O494">
            <v>-1.1076838538354304E-2</v>
          </cell>
        </row>
        <row r="495">
          <cell r="A495" t="str">
            <v>Fujitsu</v>
          </cell>
          <cell r="B495">
            <v>2.0862280120684571</v>
          </cell>
          <cell r="C495">
            <v>1.9213162544624948E-2</v>
          </cell>
          <cell r="D495">
            <v>1.4024033266935749</v>
          </cell>
          <cell r="E495">
            <v>1.2744816132446126E-2</v>
          </cell>
          <cell r="F495">
            <v>1.6205112803056148</v>
          </cell>
          <cell r="G495">
            <v>1.3661189917133767E-2</v>
          </cell>
          <cell r="H495">
            <v>0.86033266139433029</v>
          </cell>
          <cell r="I495">
            <v>7.7303254765325718E-3</v>
          </cell>
          <cell r="J495">
            <v>2.7009031860288686</v>
          </cell>
          <cell r="K495">
            <v>1.9243328466889375E-2</v>
          </cell>
          <cell r="L495">
            <v>2.1393707425352755</v>
          </cell>
          <cell r="M495">
            <v>0.2946347045503297</v>
          </cell>
          <cell r="N495">
            <v>1.1513002990356803E-2</v>
          </cell>
          <cell r="O495">
            <v>3.0165922264426687E-5</v>
          </cell>
        </row>
        <row r="496">
          <cell r="A496" t="str">
            <v>Others</v>
          </cell>
          <cell r="B496">
            <v>32.865313201844145</v>
          </cell>
          <cell r="C496">
            <v>0.30267382135329107</v>
          </cell>
          <cell r="D496">
            <v>32.5506073951301</v>
          </cell>
          <cell r="E496">
            <v>0.29581469064856214</v>
          </cell>
          <cell r="F496">
            <v>31.824466832107476</v>
          </cell>
          <cell r="G496">
            <v>0.26828575073106098</v>
          </cell>
          <cell r="H496">
            <v>29.368126927236133</v>
          </cell>
          <cell r="I496">
            <v>0.26388069402795761</v>
          </cell>
          <cell r="J496">
            <v>26.398809962085508</v>
          </cell>
          <cell r="K496">
            <v>0.1880855907250476</v>
          </cell>
          <cell r="L496">
            <v>-0.10110678738577872</v>
          </cell>
          <cell r="M496">
            <v>-0.19675769404795407</v>
          </cell>
          <cell r="N496">
            <v>-7.5795103302910005E-2</v>
          </cell>
          <cell r="O496">
            <v>-0.11458823062824347</v>
          </cell>
        </row>
        <row r="497">
          <cell r="A497" t="str">
            <v>Total</v>
          </cell>
          <cell r="B497">
            <v>108.58326978824721</v>
          </cell>
          <cell r="C497">
            <v>1</v>
          </cell>
          <cell r="D497">
            <v>110.03715645008761</v>
          </cell>
          <cell r="E497">
            <v>1</v>
          </cell>
          <cell r="F497">
            <v>118.62153224831323</v>
          </cell>
          <cell r="G497">
            <v>1</v>
          </cell>
          <cell r="H497">
            <v>111.2932002677113</v>
          </cell>
          <cell r="I497">
            <v>1</v>
          </cell>
          <cell r="J497">
            <v>140.35530239356046</v>
          </cell>
          <cell r="K497">
            <v>1</v>
          </cell>
          <cell r="L497">
            <v>0.26113097705826993</v>
          </cell>
          <cell r="M497">
            <v>0.29260522976765424</v>
          </cell>
          <cell r="N497">
            <v>0</v>
          </cell>
          <cell r="O497">
            <v>0</v>
          </cell>
        </row>
        <row r="498">
          <cell r="A498" t="str">
            <v>*Historical data for Lenovo includes IBM PCD - for your internal analysis only</v>
          </cell>
        </row>
      </sheetData>
      <sheetData sheetId="19" refreshError="1">
        <row r="460">
          <cell r="A460" t="str">
            <v>IDC PC Tracker</v>
          </cell>
          <cell r="M460" t="str">
            <v>( Top )</v>
          </cell>
          <cell r="N460" t="str">
            <v xml:space="preserve"> ( Contents Page )</v>
          </cell>
        </row>
        <row r="461">
          <cell r="A461" t="str">
            <v>Vietnam</v>
          </cell>
        </row>
        <row r="463">
          <cell r="A463" t="str">
            <v>Table II-21: Total Consumer Desktop and Consumer Notebook Unit Shipments by Vendor - Quarterly Comparison</v>
          </cell>
        </row>
        <row r="464">
          <cell r="A464" t="str">
            <v>Units</v>
          </cell>
        </row>
        <row r="466">
          <cell r="B466" t="str">
            <v>1Q 2005</v>
          </cell>
          <cell r="C466" t="str">
            <v>% Share</v>
          </cell>
          <cell r="D466" t="str">
            <v>2Q 2005</v>
          </cell>
          <cell r="E466" t="str">
            <v>% Share</v>
          </cell>
          <cell r="F466" t="str">
            <v>3Q 2005</v>
          </cell>
          <cell r="G466" t="str">
            <v>% Share</v>
          </cell>
          <cell r="H466" t="str">
            <v>4Q 2005</v>
          </cell>
          <cell r="I466" t="str">
            <v>% Share</v>
          </cell>
          <cell r="J466" t="str">
            <v>1Q 2006</v>
          </cell>
          <cell r="K466" t="str">
            <v>% Share</v>
          </cell>
          <cell r="L466" t="str">
            <v>Sequential Growth</v>
          </cell>
          <cell r="M466" t="str">
            <v xml:space="preserve">Year-on-Year Growth </v>
          </cell>
          <cell r="N466" t="str">
            <v>Change in Market Share (Seq)</v>
          </cell>
          <cell r="O466" t="str">
            <v>Change in Market Share (YoY)</v>
          </cell>
        </row>
        <row r="467">
          <cell r="A467" t="str">
            <v>Hewlett-Packard</v>
          </cell>
          <cell r="B467">
            <v>661.6</v>
          </cell>
          <cell r="C467">
            <v>3.5110417912681414E-2</v>
          </cell>
          <cell r="D467">
            <v>698.15</v>
          </cell>
          <cell r="E467">
            <v>3.4381497470203359E-2</v>
          </cell>
          <cell r="F467">
            <v>721.4</v>
          </cell>
          <cell r="G467">
            <v>3.4831614204384416E-2</v>
          </cell>
          <cell r="H467">
            <v>593.79</v>
          </cell>
          <cell r="I467">
            <v>2.5548596287947596E-2</v>
          </cell>
          <cell r="J467">
            <v>1184.5999999999999</v>
          </cell>
          <cell r="K467">
            <v>5.3337415661280842E-2</v>
          </cell>
          <cell r="L467">
            <v>0.99498139072736147</v>
          </cell>
          <cell r="M467">
            <v>0.79050785973397808</v>
          </cell>
          <cell r="N467">
            <v>2.7788819373333246E-2</v>
          </cell>
          <cell r="O467">
            <v>1.8226997748599427E-2</v>
          </cell>
        </row>
        <row r="468">
          <cell r="A468" t="str">
            <v>Acer</v>
          </cell>
          <cell r="B468">
            <v>111.4</v>
          </cell>
          <cell r="C468">
            <v>5.9118811297955102E-3</v>
          </cell>
          <cell r="D468">
            <v>162.57</v>
          </cell>
          <cell r="E468">
            <v>8.0060159618004154E-3</v>
          </cell>
          <cell r="F468">
            <v>648.66999999999996</v>
          </cell>
          <cell r="G468">
            <v>3.1319965602936012E-2</v>
          </cell>
          <cell r="H468">
            <v>1030.0999999999999</v>
          </cell>
          <cell r="I468">
            <v>4.4321408302960337E-2</v>
          </cell>
          <cell r="J468">
            <v>688.45</v>
          </cell>
          <cell r="K468">
            <v>3.0997926567625192E-2</v>
          </cell>
          <cell r="L468">
            <v>-0.3316668284632559</v>
          </cell>
          <cell r="M468">
            <v>5.1799820466786359</v>
          </cell>
          <cell r="N468">
            <v>-1.3323481735335145E-2</v>
          </cell>
          <cell r="O468">
            <v>2.5086045437829683E-2</v>
          </cell>
        </row>
        <row r="469">
          <cell r="A469" t="str">
            <v>BenQ</v>
          </cell>
          <cell r="B469">
            <v>0</v>
          </cell>
          <cell r="C469">
            <v>0</v>
          </cell>
          <cell r="D469">
            <v>86.45</v>
          </cell>
          <cell r="E469">
            <v>4.2573665491643349E-3</v>
          </cell>
          <cell r="F469">
            <v>0</v>
          </cell>
          <cell r="G469">
            <v>0</v>
          </cell>
          <cell r="H469">
            <v>0</v>
          </cell>
          <cell r="I469">
            <v>0</v>
          </cell>
          <cell r="J469">
            <v>48</v>
          </cell>
          <cell r="K469">
            <v>2.1612324428005071E-3</v>
          </cell>
          <cell r="L469" t="str">
            <v>N/A</v>
          </cell>
          <cell r="M469" t="str">
            <v>N/A</v>
          </cell>
          <cell r="N469">
            <v>2.1612324428005071E-3</v>
          </cell>
          <cell r="O469">
            <v>2.1612324428005071E-3</v>
          </cell>
        </row>
        <row r="470">
          <cell r="A470" t="str">
            <v>Toshiba</v>
          </cell>
          <cell r="B470">
            <v>20</v>
          </cell>
          <cell r="C470">
            <v>1.0613790179166086E-3</v>
          </cell>
          <cell r="D470">
            <v>18.16</v>
          </cell>
          <cell r="E470">
            <v>8.9431783149594355E-4</v>
          </cell>
          <cell r="F470">
            <v>37.200000000000003</v>
          </cell>
          <cell r="G470">
            <v>1.7961409043569456E-3</v>
          </cell>
          <cell r="H470">
            <v>42.72</v>
          </cell>
          <cell r="I470">
            <v>1.8380842274560388E-3</v>
          </cell>
          <cell r="J470">
            <v>38.5</v>
          </cell>
          <cell r="K470">
            <v>1.7334885218295733E-3</v>
          </cell>
          <cell r="L470">
            <v>-9.878277153558046E-2</v>
          </cell>
          <cell r="M470">
            <v>0.92500000000000004</v>
          </cell>
          <cell r="N470">
            <v>-1.0459570562646554E-4</v>
          </cell>
          <cell r="O470">
            <v>6.7210950391296469E-4</v>
          </cell>
        </row>
        <row r="471">
          <cell r="A471" t="str">
            <v>NEC</v>
          </cell>
          <cell r="B471">
            <v>0</v>
          </cell>
          <cell r="C471">
            <v>0</v>
          </cell>
          <cell r="D471">
            <v>0</v>
          </cell>
          <cell r="E471">
            <v>0</v>
          </cell>
          <cell r="F471">
            <v>0</v>
          </cell>
          <cell r="G471">
            <v>0</v>
          </cell>
          <cell r="H471">
            <v>36</v>
          </cell>
          <cell r="I471">
            <v>1.5489473826876732E-3</v>
          </cell>
          <cell r="J471">
            <v>15</v>
          </cell>
          <cell r="K471">
            <v>6.7538513837515847E-4</v>
          </cell>
          <cell r="L471">
            <v>-0.58333333333333326</v>
          </cell>
          <cell r="M471" t="str">
            <v>N/A</v>
          </cell>
          <cell r="N471">
            <v>-8.735622443125147E-4</v>
          </cell>
          <cell r="O471">
            <v>6.7538513837515847E-4</v>
          </cell>
        </row>
        <row r="472">
          <cell r="A472" t="str">
            <v>Lenovo</v>
          </cell>
          <cell r="B472">
            <v>13.41</v>
          </cell>
          <cell r="C472">
            <v>7.1165463151308601E-4</v>
          </cell>
          <cell r="D472">
            <v>15.09</v>
          </cell>
          <cell r="E472">
            <v>7.4313084125956987E-4</v>
          </cell>
          <cell r="F472">
            <v>228.6</v>
          </cell>
          <cell r="G472">
            <v>1.1037575557419294E-2</v>
          </cell>
          <cell r="H472">
            <v>32.880000000000003</v>
          </cell>
          <cell r="I472">
            <v>1.4147052761880751E-3</v>
          </cell>
          <cell r="J472">
            <v>0</v>
          </cell>
          <cell r="K472">
            <v>0</v>
          </cell>
          <cell r="L472" t="str">
            <v>N/A</v>
          </cell>
          <cell r="M472" t="str">
            <v>N/A</v>
          </cell>
          <cell r="N472">
            <v>-1.4147052761880751E-3</v>
          </cell>
          <cell r="O472">
            <v>-7.1165463151308601E-4</v>
          </cell>
        </row>
        <row r="473">
          <cell r="A473" t="str">
            <v>Dell</v>
          </cell>
          <cell r="B473">
            <v>4.5</v>
          </cell>
          <cell r="C473">
            <v>2.3881027903123692E-4</v>
          </cell>
          <cell r="D473">
            <v>5.37</v>
          </cell>
          <cell r="E473">
            <v>2.6445411647209343E-4</v>
          </cell>
          <cell r="F473">
            <v>3.2</v>
          </cell>
          <cell r="G473">
            <v>1.5450674446081252E-4</v>
          </cell>
          <cell r="H473">
            <v>0</v>
          </cell>
          <cell r="I473">
            <v>0</v>
          </cell>
          <cell r="J473">
            <v>0</v>
          </cell>
          <cell r="K473">
            <v>0</v>
          </cell>
          <cell r="L473" t="str">
            <v>N/A</v>
          </cell>
          <cell r="M473" t="str">
            <v>N/A</v>
          </cell>
          <cell r="N473">
            <v>0</v>
          </cell>
          <cell r="O473">
            <v>-2.3881027903123692E-4</v>
          </cell>
        </row>
        <row r="477">
          <cell r="A477" t="str">
            <v>Others</v>
          </cell>
          <cell r="B477">
            <v>18032.5</v>
          </cell>
          <cell r="C477">
            <v>0.95696585702906212</v>
          </cell>
          <cell r="D477">
            <v>19320.189999999999</v>
          </cell>
          <cell r="E477">
            <v>0.95145321722960419</v>
          </cell>
          <cell r="F477">
            <v>19072</v>
          </cell>
          <cell r="G477">
            <v>0.9208601969864425</v>
          </cell>
          <cell r="H477">
            <v>21506.1</v>
          </cell>
          <cell r="I477">
            <v>0.92532825852276024</v>
          </cell>
          <cell r="J477">
            <v>20235</v>
          </cell>
          <cell r="K477">
            <v>0.91109455166808873</v>
          </cell>
          <cell r="L477">
            <v>-5.9104161144977407E-2</v>
          </cell>
          <cell r="M477">
            <v>0.12214057950921942</v>
          </cell>
          <cell r="N477">
            <v>-1.4233706854671513E-2</v>
          </cell>
          <cell r="O477">
            <v>-4.5871305360973391E-2</v>
          </cell>
        </row>
        <row r="478">
          <cell r="A478" t="str">
            <v>Total</v>
          </cell>
          <cell r="B478">
            <v>18843.41</v>
          </cell>
          <cell r="C478">
            <v>1</v>
          </cell>
          <cell r="D478">
            <v>20305.98</v>
          </cell>
          <cell r="E478">
            <v>1</v>
          </cell>
          <cell r="F478">
            <v>20711.07</v>
          </cell>
          <cell r="G478">
            <v>1</v>
          </cell>
          <cell r="H478">
            <v>23241.59</v>
          </cell>
          <cell r="I478">
            <v>1</v>
          </cell>
          <cell r="J478">
            <v>22209.55</v>
          </cell>
          <cell r="K478">
            <v>1</v>
          </cell>
          <cell r="L478">
            <v>-4.4404879356360727E-2</v>
          </cell>
          <cell r="M478">
            <v>0.17863751836849051</v>
          </cell>
          <cell r="N478">
            <v>0</v>
          </cell>
          <cell r="O478">
            <v>0</v>
          </cell>
        </row>
        <row r="482">
          <cell r="A482" t="str">
            <v>Table II-22: Total Consumer Desktop and Consumer Notebook Value of Shipments by Vendor - Quarterly Comparison</v>
          </cell>
        </row>
        <row r="483">
          <cell r="A483" t="str">
            <v>End-user Revenue (US$M)</v>
          </cell>
        </row>
        <row r="485">
          <cell r="B485" t="str">
            <v>1Q 2005</v>
          </cell>
          <cell r="C485" t="str">
            <v>% Share</v>
          </cell>
          <cell r="D485" t="str">
            <v>2Q 2005</v>
          </cell>
          <cell r="E485" t="str">
            <v>% Share</v>
          </cell>
          <cell r="F485" t="str">
            <v>3Q 2005</v>
          </cell>
          <cell r="G485" t="str">
            <v>% Share</v>
          </cell>
          <cell r="H485" t="str">
            <v>4Q 2005</v>
          </cell>
          <cell r="I485" t="str">
            <v>% Share</v>
          </cell>
          <cell r="J485" t="str">
            <v>1Q 2006</v>
          </cell>
          <cell r="K485" t="str">
            <v>% Share</v>
          </cell>
          <cell r="L485" t="str">
            <v>Sequential Growth</v>
          </cell>
          <cell r="M485" t="str">
            <v xml:space="preserve">Year-on-Year Growth </v>
          </cell>
          <cell r="N485" t="str">
            <v>Change in Market Share (Seq)</v>
          </cell>
          <cell r="O485" t="str">
            <v>Change in Market Share (YoY)</v>
          </cell>
        </row>
        <row r="486">
          <cell r="A486" t="str">
            <v>Hewlett-Packard</v>
          </cell>
          <cell r="B486">
            <v>0.44448349999999998</v>
          </cell>
          <cell r="C486">
            <v>3.9589179886302991E-2</v>
          </cell>
          <cell r="D486">
            <v>0.70785327499999995</v>
          </cell>
          <cell r="E486">
            <v>5.7107737291225015E-2</v>
          </cell>
          <cell r="F486">
            <v>0.86460899999999985</v>
          </cell>
          <cell r="G486">
            <v>6.8765198443901887E-2</v>
          </cell>
          <cell r="H486">
            <v>0.7952413866000001</v>
          </cell>
          <cell r="I486">
            <v>5.4606624586842643E-2</v>
          </cell>
          <cell r="J486">
            <v>1.5040374999999999</v>
          </cell>
          <cell r="K486">
            <v>9.3653463347012869E-2</v>
          </cell>
          <cell r="L486">
            <v>0.89129681294683216</v>
          </cell>
          <cell r="M486">
            <v>2.3837870247152031</v>
          </cell>
          <cell r="N486">
            <v>3.9046838760170226E-2</v>
          </cell>
          <cell r="O486">
            <v>5.4064283460709878E-2</v>
          </cell>
        </row>
        <row r="487">
          <cell r="A487" t="str">
            <v>Acer</v>
          </cell>
          <cell r="B487">
            <v>8.9857359999999997E-2</v>
          </cell>
          <cell r="C487">
            <v>8.0033998768194708E-3</v>
          </cell>
          <cell r="D487">
            <v>0.10690536999999999</v>
          </cell>
          <cell r="E487">
            <v>8.6248435948554567E-3</v>
          </cell>
          <cell r="F487">
            <v>0.40832353999999998</v>
          </cell>
          <cell r="G487">
            <v>3.247531457273347E-2</v>
          </cell>
          <cell r="H487">
            <v>0.67076187300000001</v>
          </cell>
          <cell r="I487">
            <v>4.6059023591162804E-2</v>
          </cell>
          <cell r="J487">
            <v>0.45597883075000006</v>
          </cell>
          <cell r="K487">
            <v>2.839290690069823E-2</v>
          </cell>
          <cell r="L487">
            <v>-0.32020758915437031</v>
          </cell>
          <cell r="M487">
            <v>4.0744739301265929</v>
          </cell>
          <cell r="N487">
            <v>-1.7666116690464573E-2</v>
          </cell>
          <cell r="O487">
            <v>2.0389507023878761E-2</v>
          </cell>
        </row>
        <row r="488">
          <cell r="A488" t="str">
            <v>BenQ</v>
          </cell>
          <cell r="B488">
            <v>0</v>
          </cell>
          <cell r="C488">
            <v>0</v>
          </cell>
          <cell r="D488">
            <v>0.12509412509801557</v>
          </cell>
          <cell r="E488">
            <v>1.009226443541299E-2</v>
          </cell>
          <cell r="F488">
            <v>0</v>
          </cell>
          <cell r="G488">
            <v>0</v>
          </cell>
          <cell r="H488">
            <v>0</v>
          </cell>
          <cell r="I488">
            <v>0</v>
          </cell>
          <cell r="J488">
            <v>5.2752E-2</v>
          </cell>
          <cell r="K488">
            <v>3.2847635105385489E-3</v>
          </cell>
          <cell r="L488" t="str">
            <v>N/A</v>
          </cell>
          <cell r="M488" t="str">
            <v>N/A</v>
          </cell>
          <cell r="N488">
            <v>3.2847635105385489E-3</v>
          </cell>
          <cell r="O488">
            <v>3.2847635105385489E-3</v>
          </cell>
        </row>
        <row r="489">
          <cell r="A489" t="str">
            <v>Toshiba</v>
          </cell>
          <cell r="B489">
            <v>3.168E-2</v>
          </cell>
          <cell r="C489">
            <v>2.8216687881509189E-3</v>
          </cell>
          <cell r="D489">
            <v>2.3775358000000003E-2</v>
          </cell>
          <cell r="E489">
            <v>1.9181332440240885E-3</v>
          </cell>
          <cell r="F489">
            <v>4.3943999999999997E-2</v>
          </cell>
          <cell r="G489">
            <v>3.4950109013656169E-3</v>
          </cell>
          <cell r="H489">
            <v>5.5544543999999987E-2</v>
          </cell>
          <cell r="I489">
            <v>3.8140621365585275E-3</v>
          </cell>
          <cell r="J489">
            <v>4.5669399999999999E-2</v>
          </cell>
          <cell r="K489">
            <v>2.8437439086326432E-3</v>
          </cell>
          <cell r="L489">
            <v>-0.17778783097040085</v>
          </cell>
          <cell r="M489">
            <v>0.44158459595959587</v>
          </cell>
          <cell r="N489">
            <v>-9.7031822792588429E-4</v>
          </cell>
          <cell r="O489">
            <v>2.2075120481724296E-5</v>
          </cell>
        </row>
        <row r="490">
          <cell r="A490" t="str">
            <v>NEC</v>
          </cell>
          <cell r="B490">
            <v>0</v>
          </cell>
          <cell r="C490">
            <v>0</v>
          </cell>
          <cell r="D490">
            <v>0</v>
          </cell>
          <cell r="E490">
            <v>0</v>
          </cell>
          <cell r="F490">
            <v>0</v>
          </cell>
          <cell r="G490">
            <v>0</v>
          </cell>
          <cell r="H490">
            <v>3.3035000000000002E-2</v>
          </cell>
          <cell r="I490">
            <v>2.2684053843562203E-3</v>
          </cell>
          <cell r="J490">
            <v>1.6559999999999998E-2</v>
          </cell>
          <cell r="K490">
            <v>1.0311586998505908E-3</v>
          </cell>
          <cell r="L490">
            <v>-0.49871348569698815</v>
          </cell>
          <cell r="M490" t="str">
            <v>N/A</v>
          </cell>
          <cell r="N490">
            <v>-1.2372466845056295E-3</v>
          </cell>
          <cell r="O490">
            <v>1.0311586998505908E-3</v>
          </cell>
        </row>
        <row r="491">
          <cell r="A491" t="str">
            <v>Lenovo</v>
          </cell>
          <cell r="B491">
            <v>2.2690805999999997E-2</v>
          </cell>
          <cell r="C491">
            <v>2.021020803920063E-3</v>
          </cell>
          <cell r="D491">
            <v>2.2416650999999999E-2</v>
          </cell>
          <cell r="E491">
            <v>1.8085163429625674E-3</v>
          </cell>
          <cell r="F491">
            <v>0.21956690000000001</v>
          </cell>
          <cell r="G491">
            <v>1.7462877960109556E-2</v>
          </cell>
          <cell r="H491">
            <v>3.8592899999999999E-2</v>
          </cell>
          <cell r="I491">
            <v>2.6500481960926646E-3</v>
          </cell>
          <cell r="J491">
            <v>0</v>
          </cell>
          <cell r="K491">
            <v>0</v>
          </cell>
          <cell r="L491" t="str">
            <v>N/A</v>
          </cell>
          <cell r="M491" t="str">
            <v>N/A</v>
          </cell>
          <cell r="N491">
            <v>-2.6500481960926646E-3</v>
          </cell>
          <cell r="O491">
            <v>-2.021020803920063E-3</v>
          </cell>
        </row>
        <row r="492">
          <cell r="A492" t="str">
            <v>Dell</v>
          </cell>
          <cell r="B492">
            <v>9.6749999999999996E-3</v>
          </cell>
          <cell r="C492">
            <v>8.6173123501768112E-4</v>
          </cell>
          <cell r="D492">
            <v>1.1976489999999999E-2</v>
          </cell>
          <cell r="E492">
            <v>9.6623165950737949E-4</v>
          </cell>
          <cell r="F492">
            <v>6.5152000000000005E-3</v>
          </cell>
          <cell r="G492">
            <v>5.1817529183909689E-4</v>
          </cell>
          <cell r="H492">
            <v>0</v>
          </cell>
          <cell r="I492">
            <v>0</v>
          </cell>
          <cell r="J492">
            <v>0</v>
          </cell>
          <cell r="K492">
            <v>0</v>
          </cell>
          <cell r="L492" t="str">
            <v>N/A</v>
          </cell>
          <cell r="M492" t="str">
            <v>N/A</v>
          </cell>
          <cell r="N492">
            <v>0</v>
          </cell>
          <cell r="O492">
            <v>-8.6173123501768112E-4</v>
          </cell>
        </row>
        <row r="496">
          <cell r="A496" t="str">
            <v>Others</v>
          </cell>
          <cell r="B496">
            <v>10.629011862499999</v>
          </cell>
          <cell r="C496">
            <v>0.94670299940978886</v>
          </cell>
          <cell r="D496">
            <v>11.397029009120001</v>
          </cell>
          <cell r="E496">
            <v>0.91948227343201261</v>
          </cell>
          <cell r="F496">
            <v>11.030392700000002</v>
          </cell>
          <cell r="G496">
            <v>0.87728342283005034</v>
          </cell>
          <cell r="H496">
            <v>12.969917924999997</v>
          </cell>
          <cell r="I496">
            <v>0.89060183610498711</v>
          </cell>
          <cell r="J496">
            <v>13.9846059</v>
          </cell>
          <cell r="K496">
            <v>0.87079396363326711</v>
          </cell>
          <cell r="L496">
            <v>7.823395497701302E-2</v>
          </cell>
          <cell r="M496">
            <v>0.31570141052705036</v>
          </cell>
          <cell r="N496">
            <v>-1.9807872471720001E-2</v>
          </cell>
          <cell r="O496">
            <v>-7.5909035776521749E-2</v>
          </cell>
        </row>
        <row r="497">
          <cell r="A497" t="str">
            <v>Total</v>
          </cell>
          <cell r="B497">
            <v>11.227398528499998</v>
          </cell>
          <cell r="C497">
            <v>1</v>
          </cell>
          <cell r="D497">
            <v>12.395050278218015</v>
          </cell>
          <cell r="E497">
            <v>1</v>
          </cell>
          <cell r="F497">
            <v>12.573351340000002</v>
          </cell>
          <cell r="G497">
            <v>1</v>
          </cell>
          <cell r="H497">
            <v>14.563093628599997</v>
          </cell>
          <cell r="I497">
            <v>1</v>
          </cell>
          <cell r="J497">
            <v>16.059603630750001</v>
          </cell>
          <cell r="K497">
            <v>1</v>
          </cell>
          <cell r="L497">
            <v>0.10276044639382498</v>
          </cell>
          <cell r="M497">
            <v>0.43039401246724918</v>
          </cell>
          <cell r="N497">
            <v>0</v>
          </cell>
          <cell r="O497">
            <v>0</v>
          </cell>
        </row>
        <row r="498">
          <cell r="A498" t="str">
            <v>*Historical data for Lenovo includes IBM PCD - for your internal analysis only</v>
          </cell>
        </row>
      </sheetData>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PDBase"/>
      <sheetName val="APDProc"/>
      <sheetName val="APDBand"/>
      <sheetName val="APDSeg"/>
      <sheetName val="APDChan"/>
      <sheetName val="APD5Y"/>
      <sheetName val="APD4Q"/>
    </sheetNames>
    <sheetDataSet>
      <sheetData sheetId="0"/>
      <sheetData sheetId="1"/>
      <sheetData sheetId="2"/>
      <sheetData sheetId="3"/>
      <sheetData sheetId="4"/>
      <sheetData sheetId="5" refreshError="1">
        <row r="1">
          <cell r="A1" t="str">
            <v>PC AsiaDat Bulletin</v>
          </cell>
          <cell r="J1" t="str">
            <v xml:space="preserve"> ( Contents Page )</v>
          </cell>
        </row>
        <row r="2">
          <cell r="A2" t="str">
            <v>Asia Pacific excluding Japan and Greater China</v>
          </cell>
        </row>
        <row r="6">
          <cell r="A6" t="str">
            <v>Table V-1 : Total Unit Shipments by Channel - 2002 Q1</v>
          </cell>
        </row>
        <row r="7">
          <cell r="B7" t="str">
            <v>Dealer</v>
          </cell>
          <cell r="C7" t="str">
            <v>Direct Inbound</v>
          </cell>
          <cell r="D7" t="str">
            <v>Direct Outbound</v>
          </cell>
          <cell r="E7" t="str">
            <v>Distributor</v>
          </cell>
          <cell r="F7" t="str">
            <v>Internet Sales</v>
          </cell>
          <cell r="G7" t="str">
            <v>Retail</v>
          </cell>
          <cell r="H7" t="str">
            <v>SI</v>
          </cell>
          <cell r="I7" t="str">
            <v>VAR</v>
          </cell>
          <cell r="J7" t="str">
            <v>Others</v>
          </cell>
          <cell r="K7" t="str">
            <v>Total</v>
          </cell>
        </row>
        <row r="8">
          <cell r="A8" t="str">
            <v>Samsung</v>
          </cell>
          <cell r="B8">
            <v>0.18734606769604573</v>
          </cell>
          <cell r="C8">
            <v>0</v>
          </cell>
          <cell r="D8">
            <v>0.19592538357657702</v>
          </cell>
          <cell r="E8">
            <v>0.2360427750931485</v>
          </cell>
          <cell r="F8">
            <v>1.6792627302950922E-2</v>
          </cell>
          <cell r="G8">
            <v>0.31229769013412301</v>
          </cell>
          <cell r="H8">
            <v>2.5815829008097278E-4</v>
          </cell>
          <cell r="I8">
            <v>6.887836731152004E-5</v>
          </cell>
          <cell r="J8">
            <v>5.1268419539762342E-2</v>
          </cell>
          <cell r="K8">
            <v>368766</v>
          </cell>
        </row>
        <row r="9">
          <cell r="A9" t="str">
            <v>Compaq</v>
          </cell>
          <cell r="B9">
            <v>0.35650590893828615</v>
          </cell>
          <cell r="C9">
            <v>1.2546951185598546E-2</v>
          </cell>
          <cell r="D9">
            <v>4.5524188920206064E-2</v>
          </cell>
          <cell r="E9">
            <v>0.18819475902716656</v>
          </cell>
          <cell r="F9">
            <v>1.5308033148556704E-2</v>
          </cell>
          <cell r="G9">
            <v>0.19727881495763733</v>
          </cell>
          <cell r="H9">
            <v>0.10817947846435584</v>
          </cell>
          <cell r="I9">
            <v>6.0793981266904412E-2</v>
          </cell>
          <cell r="J9">
            <v>1.5667884091288307E-2</v>
          </cell>
          <cell r="K9">
            <v>269695</v>
          </cell>
        </row>
        <row r="10">
          <cell r="A10" t="str">
            <v>IBM</v>
          </cell>
          <cell r="B10">
            <v>0.37672046343483773</v>
          </cell>
          <cell r="C10">
            <v>4.7480127927324988E-3</v>
          </cell>
          <cell r="D10">
            <v>6.1804093454970351E-2</v>
          </cell>
          <cell r="E10">
            <v>0.23617759516377662</v>
          </cell>
          <cell r="F10">
            <v>2.4469940918641072E-2</v>
          </cell>
          <cell r="G10">
            <v>0.11252198408039894</v>
          </cell>
          <cell r="H10">
            <v>0.14281730858901429</v>
          </cell>
          <cell r="I10">
            <v>2.4781420914910778E-2</v>
          </cell>
          <cell r="J10">
            <v>1.5959180650717806E-2</v>
          </cell>
          <cell r="K10">
            <v>182291</v>
          </cell>
        </row>
        <row r="11">
          <cell r="A11" t="str">
            <v>Trigem</v>
          </cell>
          <cell r="B11">
            <v>0.1819942845856633</v>
          </cell>
          <cell r="C11">
            <v>0</v>
          </cell>
          <cell r="D11">
            <v>0.19560820402671308</v>
          </cell>
          <cell r="E11">
            <v>0.3179363404066215</v>
          </cell>
          <cell r="F11">
            <v>1.2433433322223457E-2</v>
          </cell>
          <cell r="G11">
            <v>0.1525555802441704</v>
          </cell>
          <cell r="H11">
            <v>0</v>
          </cell>
          <cell r="I11">
            <v>0</v>
          </cell>
          <cell r="J11">
            <v>0.13947215741460825</v>
          </cell>
          <cell r="K11">
            <v>162018</v>
          </cell>
        </row>
        <row r="12">
          <cell r="A12" t="str">
            <v>Dell</v>
          </cell>
          <cell r="B12">
            <v>1.7077895663423513E-2</v>
          </cell>
          <cell r="C12">
            <v>9.2510653053875444E-2</v>
          </cell>
          <cell r="D12">
            <v>0.65039778069713317</v>
          </cell>
          <cell r="E12">
            <v>3.3776349220109768E-2</v>
          </cell>
          <cell r="F12">
            <v>0.18902258647478942</v>
          </cell>
          <cell r="G12">
            <v>1.1693352094267022E-3</v>
          </cell>
          <cell r="H12">
            <v>1.3742606213781285E-2</v>
          </cell>
          <cell r="I12">
            <v>2.3027934674606722E-3</v>
          </cell>
          <cell r="J12">
            <v>0</v>
          </cell>
          <cell r="K12">
            <v>149957</v>
          </cell>
        </row>
        <row r="13">
          <cell r="A13" t="str">
            <v>Hewlett-Packard</v>
          </cell>
          <cell r="B13">
            <v>0.38863664321821201</v>
          </cell>
          <cell r="C13">
            <v>1.2711654706776485E-4</v>
          </cell>
          <cell r="D13">
            <v>1.6695606065962036E-2</v>
          </cell>
          <cell r="E13">
            <v>0.13187116547067762</v>
          </cell>
          <cell r="F13">
            <v>1.2306903743504542E-2</v>
          </cell>
          <cell r="G13">
            <v>0.25455427904839339</v>
          </cell>
          <cell r="H13">
            <v>0.12785233129484963</v>
          </cell>
          <cell r="I13">
            <v>2.9084661882710593E-2</v>
          </cell>
          <cell r="J13">
            <v>3.8871292728622428E-2</v>
          </cell>
          <cell r="K13">
            <v>141445</v>
          </cell>
        </row>
        <row r="14">
          <cell r="A14" t="str">
            <v>Acer</v>
          </cell>
          <cell r="B14">
            <v>0.52225874808308936</v>
          </cell>
          <cell r="C14">
            <v>1.0019052929968865E-3</v>
          </cell>
          <cell r="D14">
            <v>2.5799526000278825E-2</v>
          </cell>
          <cell r="E14">
            <v>0.14137292625121986</v>
          </cell>
          <cell r="F14">
            <v>5.4060132905804168E-3</v>
          </cell>
          <cell r="G14">
            <v>0.19613959756494259</v>
          </cell>
          <cell r="H14">
            <v>8.8903480645011385E-2</v>
          </cell>
          <cell r="I14">
            <v>1.9063711138993446E-2</v>
          </cell>
          <cell r="J14">
            <v>5.409173288721595E-5</v>
          </cell>
          <cell r="K14">
            <v>107595</v>
          </cell>
        </row>
        <row r="15">
          <cell r="A15" t="str">
            <v>Hyunju</v>
          </cell>
          <cell r="B15">
            <v>0</v>
          </cell>
          <cell r="C15">
            <v>0</v>
          </cell>
          <cell r="D15">
            <v>4.0580482259002695E-2</v>
          </cell>
          <cell r="E15">
            <v>0</v>
          </cell>
          <cell r="F15">
            <v>6.3818676960499176E-3</v>
          </cell>
          <cell r="G15">
            <v>0.79349505578763679</v>
          </cell>
          <cell r="H15">
            <v>0</v>
          </cell>
          <cell r="I15">
            <v>0</v>
          </cell>
          <cell r="J15">
            <v>0.15954259425731057</v>
          </cell>
          <cell r="K15">
            <v>75644</v>
          </cell>
        </row>
        <row r="16">
          <cell r="A16" t="str">
            <v>Toshiba</v>
          </cell>
          <cell r="B16">
            <v>0.36017699806286324</v>
          </cell>
          <cell r="C16">
            <v>0</v>
          </cell>
          <cell r="D16">
            <v>0.14443776166968694</v>
          </cell>
          <cell r="E16">
            <v>0.27260794850965442</v>
          </cell>
          <cell r="F16">
            <v>4.1664062988189715E-4</v>
          </cell>
          <cell r="G16">
            <v>0.1536096356933076</v>
          </cell>
          <cell r="H16">
            <v>2.5288539648815847E-2</v>
          </cell>
          <cell r="I16">
            <v>3.9712710116853095E-2</v>
          </cell>
          <cell r="J16">
            <v>3.7497656689370745E-3</v>
          </cell>
          <cell r="K16">
            <v>64012</v>
          </cell>
        </row>
        <row r="17">
          <cell r="A17" t="str">
            <v>HCL</v>
          </cell>
          <cell r="B17">
            <v>0.42173463065378525</v>
          </cell>
          <cell r="C17">
            <v>0</v>
          </cell>
          <cell r="D17">
            <v>0.34065585056337061</v>
          </cell>
          <cell r="E17">
            <v>0</v>
          </cell>
          <cell r="F17">
            <v>0</v>
          </cell>
          <cell r="G17">
            <v>0.23760951878284414</v>
          </cell>
          <cell r="H17">
            <v>0</v>
          </cell>
          <cell r="I17">
            <v>0</v>
          </cell>
          <cell r="J17">
            <v>0</v>
          </cell>
          <cell r="K17">
            <v>43577</v>
          </cell>
        </row>
        <row r="18">
          <cell r="A18" t="str">
            <v>Others</v>
          </cell>
          <cell r="B18">
            <v>0.34286335681414404</v>
          </cell>
          <cell r="C18">
            <v>5.8290272178972017E-3</v>
          </cell>
          <cell r="D18">
            <v>0.30731560882967968</v>
          </cell>
          <cell r="E18">
            <v>4.4401545115170929E-2</v>
          </cell>
          <cell r="F18">
            <v>1.8102946307104524E-2</v>
          </cell>
          <cell r="G18">
            <v>0.22372146089607783</v>
          </cell>
          <cell r="H18">
            <v>1.5204461978546751E-2</v>
          </cell>
          <cell r="I18">
            <v>1.3598825188216849E-2</v>
          </cell>
          <cell r="J18">
            <v>2.8962767653162906E-2</v>
          </cell>
          <cell r="K18">
            <v>1395883</v>
          </cell>
        </row>
        <row r="19">
          <cell r="A19" t="str">
            <v>Total</v>
          </cell>
          <cell r="B19">
            <v>0.30300036246312634</v>
          </cell>
          <cell r="C19">
            <v>8.9109937812470123E-3</v>
          </cell>
          <cell r="D19">
            <v>0.23178645361226186</v>
          </cell>
          <cell r="E19">
            <v>0.11845191942262893</v>
          </cell>
          <cell r="F19">
            <v>2.4736818374788867E-2</v>
          </cell>
          <cell r="G19">
            <v>0.22404873444847359</v>
          </cell>
          <cell r="H19">
            <v>3.6427591851634883E-2</v>
          </cell>
          <cell r="I19">
            <v>1.6540161052625683E-2</v>
          </cell>
          <cell r="J19">
            <v>3.6096964993213174E-2</v>
          </cell>
          <cell r="K19">
            <v>2960883</v>
          </cell>
        </row>
        <row r="20">
          <cell r="A20" t="str">
            <v>*IBM includes LG IBM in Korea</v>
          </cell>
        </row>
      </sheetData>
      <sheetData sheetId="6"/>
      <sheetData sheetId="7"/>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FF"/>
      <sheetName val="APEJFF"/>
      <sheetName val="APEJXANZFF"/>
      <sheetName val="ANZFF"/>
      <sheetName val="APEJXANZXROAPFF"/>
      <sheetName val="APXANZXROAPFF"/>
      <sheetName val="ASEAN(IBM)FF"/>
      <sheetName val="ASEANIndiaFF"/>
      <sheetName val="ASEANFF"/>
      <sheetName val="GCDFF"/>
      <sheetName val="ROAPFF"/>
      <sheetName val="SingaporeFF"/>
      <sheetName val="TaiwanFF"/>
      <sheetName val="ThailandFF"/>
      <sheetName val="VietnamFF"/>
      <sheetName val="AustraliaFF"/>
      <sheetName val="IndiaFF"/>
      <sheetName val="IndonesiaFF"/>
      <sheetName val="JapanFF"/>
      <sheetName val="KoreaFF"/>
      <sheetName val="MalaysiaFF"/>
      <sheetName val="New ZealandFF"/>
      <sheetName val="PhilippinesFF"/>
      <sheetName val="PRCF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 Region 1Q Assmnt"/>
      <sheetName val="Q1 Finachart_Demand"/>
      <sheetName val="TO&amp;S"/>
      <sheetName val=" 1Q I&amp;E"/>
      <sheetName val="Exp"/>
      <sheetName val="Rev Analysis"/>
      <sheetName val="Operational GM"/>
      <sheetName val="SL1Q07FY Assess"/>
      <sheetName val="BN1Q07FY Assess"/>
      <sheetName val="SL &amp; BNG Rev Assmnt"/>
      <sheetName val="T Vs R"/>
      <sheetName val="Silo Apr"/>
      <sheetName val="Silo May"/>
      <sheetName val="Silo June"/>
      <sheetName val="Silo Q1"/>
      <sheetName val="May Actuals"/>
      <sheetName val="SL I&amp;E"/>
      <sheetName val="BNG I&amp;E"/>
      <sheetName val="Non BMC"/>
      <sheetName val="Ind Region I&amp;E"/>
      <sheetName val="Control Sheet"/>
      <sheetName val="Colour Charts"/>
      <sheetName val="TOS"/>
      <sheetName val="Visuals"/>
      <sheetName val="Rev Assmnt"/>
      <sheetName val="May Fcst"/>
      <sheetName val="May 06 Roadmap"/>
      <sheetName val="1Q06FY Rdmp"/>
      <sheetName val="Channel Inv"/>
      <sheetName val="1QFY Exp Asmt"/>
      <sheetName val=" Exp Roadmap"/>
      <sheetName val="fcst vs budget"/>
      <sheetName val="Resources"/>
      <sheetName val="1Q BS Fcst"/>
      <sheetName val="AR Aeging"/>
      <sheetName val="DSO Top 10"/>
      <sheetName val="Top 10 Disputed "/>
      <sheetName val="Dash_Board"/>
      <sheetName val="OID"/>
      <sheetName val="AR - Billings&amp;Collections"/>
      <sheetName val="CTC bridge"/>
      <sheetName val="QTQ bridge"/>
      <sheetName val="SLF"/>
      <sheetName val="Apex"/>
      <sheetName val="Back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V_Roadmap"/>
    </sheetNames>
    <sheetDataSet>
      <sheetData sheetId="0" refreshError="1">
        <row r="2">
          <cell r="I2" t="str">
            <v>CRT15</v>
          </cell>
          <cell r="J2" t="str">
            <v>CRT17</v>
          </cell>
          <cell r="K2" t="str">
            <v>TFT15</v>
          </cell>
          <cell r="L2" t="str">
            <v>TFT15</v>
          </cell>
          <cell r="M2" t="str">
            <v>TFT17</v>
          </cell>
          <cell r="N2" t="str">
            <v>TFT17</v>
          </cell>
          <cell r="O2" t="str">
            <v>TFT17</v>
          </cell>
          <cell r="P2" t="str">
            <v>CRT22</v>
          </cell>
          <cell r="Q2" t="str">
            <v>TFT20</v>
          </cell>
          <cell r="R2" t="str">
            <v>CRT17</v>
          </cell>
          <cell r="S2" t="str">
            <v>CRT19</v>
          </cell>
          <cell r="T2" t="str">
            <v>Proj E400</v>
          </cell>
          <cell r="U2" t="str">
            <v>Proj M400</v>
          </cell>
          <cell r="V2" t="str">
            <v>Proj C400</v>
          </cell>
          <cell r="W2" t="str">
            <v>TFT19</v>
          </cell>
          <cell r="X2" t="str">
            <v>TFT17</v>
          </cell>
          <cell r="Y2" t="str">
            <v>TFT19</v>
          </cell>
        </row>
        <row r="8">
          <cell r="I8">
            <v>4685.99</v>
          </cell>
          <cell r="J8">
            <v>36224.480000000003</v>
          </cell>
          <cell r="K8">
            <v>127763.27</v>
          </cell>
          <cell r="L8">
            <v>134922.51999999999</v>
          </cell>
          <cell r="M8">
            <v>1204090.82</v>
          </cell>
          <cell r="N8">
            <v>242670.58</v>
          </cell>
          <cell r="O8">
            <v>185730.91</v>
          </cell>
          <cell r="P8">
            <v>10687.27</v>
          </cell>
          <cell r="Q8">
            <v>59617.59</v>
          </cell>
          <cell r="R8">
            <v>59950.47</v>
          </cell>
          <cell r="S8">
            <v>27796.49</v>
          </cell>
          <cell r="T8">
            <v>8673.51</v>
          </cell>
          <cell r="U8">
            <v>6799.69</v>
          </cell>
          <cell r="V8">
            <v>2852</v>
          </cell>
          <cell r="W8">
            <v>45382.03</v>
          </cell>
          <cell r="X8">
            <v>157919.95000000001</v>
          </cell>
          <cell r="Y8">
            <v>1012257.79</v>
          </cell>
        </row>
        <row r="10">
          <cell r="I10">
            <v>42</v>
          </cell>
          <cell r="J10">
            <v>498</v>
          </cell>
          <cell r="K10">
            <v>353</v>
          </cell>
          <cell r="L10">
            <v>264</v>
          </cell>
          <cell r="M10">
            <v>4421</v>
          </cell>
          <cell r="N10">
            <v>10</v>
          </cell>
          <cell r="O10">
            <v>437</v>
          </cell>
          <cell r="P10">
            <v>0</v>
          </cell>
          <cell r="Q10">
            <v>75</v>
          </cell>
          <cell r="R10">
            <v>148</v>
          </cell>
          <cell r="S10">
            <v>115</v>
          </cell>
          <cell r="T10">
            <v>2</v>
          </cell>
          <cell r="U10">
            <v>6</v>
          </cell>
          <cell r="V10">
            <v>2</v>
          </cell>
          <cell r="W10">
            <v>119</v>
          </cell>
          <cell r="X10">
            <v>0</v>
          </cell>
          <cell r="Y10">
            <v>2461</v>
          </cell>
        </row>
        <row r="210">
          <cell r="I210">
            <v>7</v>
          </cell>
          <cell r="J210">
            <v>756</v>
          </cell>
          <cell r="K210">
            <v>243</v>
          </cell>
          <cell r="L210">
            <v>296</v>
          </cell>
          <cell r="M210">
            <v>693</v>
          </cell>
          <cell r="N210">
            <v>517</v>
          </cell>
          <cell r="O210">
            <v>131</v>
          </cell>
          <cell r="P210">
            <v>21</v>
          </cell>
          <cell r="Q210">
            <v>39</v>
          </cell>
          <cell r="R210">
            <v>281</v>
          </cell>
          <cell r="S210">
            <v>65</v>
          </cell>
          <cell r="T210">
            <v>5</v>
          </cell>
          <cell r="U210">
            <v>0</v>
          </cell>
          <cell r="V210">
            <v>0</v>
          </cell>
          <cell r="W210">
            <v>39</v>
          </cell>
          <cell r="X210">
            <v>339</v>
          </cell>
          <cell r="Y210">
            <v>152</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Highlights"/>
      <sheetName val="Summary"/>
      <sheetName val="Perf_Matrix"/>
      <sheetName val="Rev_Brand"/>
      <sheetName val="Market Share"/>
      <sheetName val="GM_Brand"/>
      <sheetName val="SGA_Detail"/>
      <sheetName val="Rev_Coverage"/>
      <sheetName val="Rev_FAMILY"/>
      <sheetName val="GM_family"/>
      <sheetName val="Sheet1"/>
      <sheetName val="Rev_GM_RTM"/>
      <sheetName val="Rev_GM_Type"/>
      <sheetName val="Acs Receivables"/>
      <sheetName val="Inventory"/>
      <sheetName val="NONBmc"/>
      <sheetName val="Wins"/>
      <sheetName val="Key Opps"/>
      <sheetName val="PCD Update"/>
      <sheetName val="ROYALTY"/>
      <sheetName val="OID"/>
      <sheetName val="SGA DATA"/>
      <sheetName val="NON BMC"/>
      <sheetName val="Data"/>
      <sheetName val="print"/>
      <sheetName val="2003_ms"/>
      <sheetName val="2002_ms"/>
    </sheetNames>
    <sheetDataSet>
      <sheetData sheetId="0"/>
      <sheetData sheetId="1"/>
      <sheetData sheetId="2" refreshError="1">
        <row r="3">
          <cell r="Q3" t="str">
            <v>1H</v>
          </cell>
          <cell r="W3" t="str">
            <v>Q3</v>
          </cell>
          <cell r="AC3" t="str">
            <v>Q4</v>
          </cell>
          <cell r="AI3" t="str">
            <v>FY 2004</v>
          </cell>
        </row>
        <row r="4">
          <cell r="Q4" t="str">
            <v>Act</v>
          </cell>
          <cell r="R4" t="str">
            <v>Plan</v>
          </cell>
          <cell r="S4" t="str">
            <v>B/(W) Plan</v>
          </cell>
          <cell r="T4" t="str">
            <v>PY</v>
          </cell>
          <cell r="U4" t="str">
            <v>YTY</v>
          </cell>
          <cell r="W4" t="str">
            <v>Act</v>
          </cell>
          <cell r="X4" t="str">
            <v>Plan</v>
          </cell>
          <cell r="Y4" t="str">
            <v>B/(W) Plan</v>
          </cell>
          <cell r="Z4" t="str">
            <v>PY</v>
          </cell>
          <cell r="AA4" t="str">
            <v>YTY</v>
          </cell>
          <cell r="AC4" t="str">
            <v>Act</v>
          </cell>
          <cell r="AD4" t="str">
            <v>Plan</v>
          </cell>
          <cell r="AE4" t="str">
            <v>B/(W) Plan</v>
          </cell>
          <cell r="AF4" t="str">
            <v>PY</v>
          </cell>
          <cell r="AG4" t="str">
            <v>YTY</v>
          </cell>
          <cell r="AI4" t="str">
            <v>Act</v>
          </cell>
          <cell r="AJ4" t="str">
            <v>Plan</v>
          </cell>
          <cell r="AK4" t="str">
            <v>B/(W) Plan</v>
          </cell>
          <cell r="AL4" t="str">
            <v>PY</v>
          </cell>
          <cell r="AM4" t="str">
            <v>YTY</v>
          </cell>
        </row>
        <row r="6">
          <cell r="Q6">
            <v>91163.603999999992</v>
          </cell>
          <cell r="R6">
            <v>64728</v>
          </cell>
          <cell r="S6">
            <v>26435.603999999992</v>
          </cell>
          <cell r="T6">
            <v>62622</v>
          </cell>
          <cell r="U6">
            <v>0.4557759892689468</v>
          </cell>
          <cell r="W6">
            <v>55247</v>
          </cell>
          <cell r="X6">
            <v>36865</v>
          </cell>
          <cell r="Y6">
            <v>0.49863013698630132</v>
          </cell>
          <cell r="Z6">
            <v>34323.256999999998</v>
          </cell>
          <cell r="AA6">
            <v>0.60960831893080547</v>
          </cell>
          <cell r="AC6">
            <v>53975</v>
          </cell>
          <cell r="AD6">
            <v>39612</v>
          </cell>
          <cell r="AE6">
            <v>0.36259214379480964</v>
          </cell>
          <cell r="AF6">
            <v>41127.538999999997</v>
          </cell>
          <cell r="AG6">
            <v>0.31238098151216875</v>
          </cell>
          <cell r="AI6">
            <v>200385.60399999999</v>
          </cell>
          <cell r="AJ6">
            <v>141205</v>
          </cell>
          <cell r="AK6">
            <v>59180.603999999992</v>
          </cell>
          <cell r="AL6">
            <v>138072.796</v>
          </cell>
          <cell r="AM6">
            <v>0.45130402081522258</v>
          </cell>
        </row>
        <row r="8">
          <cell r="Q8">
            <v>21196.438999999998</v>
          </cell>
          <cell r="R8">
            <v>15009</v>
          </cell>
          <cell r="S8">
            <v>6187.4389999999985</v>
          </cell>
          <cell r="T8">
            <v>14960.68</v>
          </cell>
          <cell r="U8">
            <v>0.41680986425750688</v>
          </cell>
          <cell r="W8">
            <v>12447</v>
          </cell>
          <cell r="X8">
            <v>9005</v>
          </cell>
          <cell r="Y8">
            <v>3442</v>
          </cell>
          <cell r="Z8">
            <v>8022.0970000000007</v>
          </cell>
          <cell r="AC8">
            <v>11918</v>
          </cell>
          <cell r="AD8">
            <v>9632</v>
          </cell>
          <cell r="AE8">
            <v>2286</v>
          </cell>
          <cell r="AF8">
            <v>9440.4532392555266</v>
          </cell>
          <cell r="AI8">
            <v>45561.438999999998</v>
          </cell>
          <cell r="AJ8">
            <v>33646</v>
          </cell>
          <cell r="AK8">
            <v>11915.438999999998</v>
          </cell>
          <cell r="AL8">
            <v>32423.230239255528</v>
          </cell>
        </row>
        <row r="9">
          <cell r="Q9">
            <v>0.23250988409804421</v>
          </cell>
          <cell r="R9">
            <v>0.23187801260659993</v>
          </cell>
          <cell r="S9">
            <v>6.3187149144428023E-2</v>
          </cell>
          <cell r="T9">
            <v>0.23890453834115807</v>
          </cell>
          <cell r="U9">
            <v>-0.6394654243113862</v>
          </cell>
          <cell r="W9">
            <v>0.22529730121092548</v>
          </cell>
          <cell r="X9">
            <v>0.24426963244269631</v>
          </cell>
          <cell r="Y9">
            <v>-1.8972331231770834</v>
          </cell>
          <cell r="Z9">
            <v>0.23372190465491086</v>
          </cell>
          <cell r="AA9">
            <v>-0.8424603443985379</v>
          </cell>
          <cell r="AC9">
            <v>0.22080592867068088</v>
          </cell>
          <cell r="AD9">
            <v>0.24315863879632435</v>
          </cell>
          <cell r="AE9">
            <v>-2.2352710125643465</v>
          </cell>
          <cell r="AF9">
            <v>0.22954092242804822</v>
          </cell>
          <cell r="AG9">
            <v>-0.8734993757367332</v>
          </cell>
          <cell r="AI9">
            <v>0.22736882336118316</v>
          </cell>
          <cell r="AJ9">
            <v>0.23827768138522007</v>
          </cell>
          <cell r="AK9">
            <v>-1.0908858024036905</v>
          </cell>
          <cell r="AL9">
            <v>0.23482707078123868</v>
          </cell>
          <cell r="AM9">
            <v>-0.74582474200555193</v>
          </cell>
        </row>
        <row r="11">
          <cell r="Q11">
            <v>4151.3760000000002</v>
          </cell>
          <cell r="R11">
            <v>3202</v>
          </cell>
          <cell r="S11">
            <v>-949.3760000000002</v>
          </cell>
          <cell r="T11">
            <v>3474</v>
          </cell>
          <cell r="W11">
            <v>2549</v>
          </cell>
          <cell r="X11">
            <v>1797</v>
          </cell>
          <cell r="Y11">
            <v>-752</v>
          </cell>
          <cell r="Z11">
            <v>1111</v>
          </cell>
          <cell r="AC11">
            <v>2603</v>
          </cell>
          <cell r="AD11">
            <v>1894</v>
          </cell>
          <cell r="AE11">
            <v>-709</v>
          </cell>
          <cell r="AF11">
            <v>2395.951753562581</v>
          </cell>
          <cell r="AI11">
            <v>9303.3760000000002</v>
          </cell>
          <cell r="AJ11">
            <v>6893</v>
          </cell>
          <cell r="AK11">
            <v>-2410.3760000000002</v>
          </cell>
          <cell r="AL11">
            <v>6980.951753562581</v>
          </cell>
        </row>
        <row r="12">
          <cell r="Q12">
            <v>4.5537646800361258E-2</v>
          </cell>
          <cell r="R12">
            <v>4.946854529724385E-2</v>
          </cell>
          <cell r="S12">
            <v>0.39308984968825927</v>
          </cell>
          <cell r="T12">
            <v>5.5475711411325096E-2</v>
          </cell>
          <cell r="U12">
            <v>0.99380646109638382</v>
          </cell>
          <cell r="W12">
            <v>4.613825185077923E-2</v>
          </cell>
          <cell r="X12">
            <v>4.8745422487454226E-2</v>
          </cell>
          <cell r="Y12">
            <v>0.26071706366749964</v>
          </cell>
          <cell r="Z12">
            <v>3.2368723049796821E-2</v>
          </cell>
          <cell r="AA12">
            <v>-1.3769528800982409</v>
          </cell>
          <cell r="AC12">
            <v>4.82260305697082E-2</v>
          </cell>
          <cell r="AD12">
            <v>4.7813793799858631E-2</v>
          </cell>
          <cell r="AE12">
            <v>-4.1223676984956936E-2</v>
          </cell>
          <cell r="AF12">
            <v>5.8256628327860348E-2</v>
          </cell>
          <cell r="AG12">
            <v>1.0030597758152147</v>
          </cell>
          <cell r="AI12">
            <v>4.6427367107669072E-2</v>
          </cell>
          <cell r="AJ12">
            <v>4.8815551857228849E-2</v>
          </cell>
          <cell r="AK12">
            <v>0.23881847495597769</v>
          </cell>
          <cell r="AL12">
            <v>5.0559936177163971E-2</v>
          </cell>
          <cell r="AM12">
            <v>0.41325690694948986</v>
          </cell>
        </row>
        <row r="13">
          <cell r="W13" t="str">
            <v xml:space="preserve"> </v>
          </cell>
          <cell r="AC13" t="str">
            <v xml:space="preserve"> </v>
          </cell>
        </row>
        <row r="14">
          <cell r="Q14">
            <v>1857.797</v>
          </cell>
          <cell r="R14">
            <v>1804</v>
          </cell>
          <cell r="S14">
            <v>-53.797000000000025</v>
          </cell>
          <cell r="T14">
            <v>1271</v>
          </cell>
          <cell r="U14">
            <v>0.46168135326514559</v>
          </cell>
          <cell r="W14">
            <v>1115</v>
          </cell>
          <cell r="X14">
            <v>980</v>
          </cell>
          <cell r="Y14">
            <v>-135</v>
          </cell>
          <cell r="Z14">
            <v>557</v>
          </cell>
          <cell r="AC14">
            <v>809</v>
          </cell>
          <cell r="AD14">
            <v>1013</v>
          </cell>
          <cell r="AE14">
            <v>204</v>
          </cell>
          <cell r="AF14">
            <v>739.66499999999996</v>
          </cell>
          <cell r="AI14">
            <v>3781.797</v>
          </cell>
          <cell r="AJ14">
            <v>3797</v>
          </cell>
          <cell r="AK14">
            <v>15.202999999999975</v>
          </cell>
          <cell r="AL14">
            <v>2567.665</v>
          </cell>
        </row>
        <row r="15">
          <cell r="Q15">
            <v>2.0378713856025264E-2</v>
          </cell>
          <cell r="R15">
            <v>2.7870473365467805E-2</v>
          </cell>
          <cell r="S15">
            <v>0.74917595094425404</v>
          </cell>
          <cell r="T15">
            <v>2.0296381463383476E-2</v>
          </cell>
          <cell r="U15">
            <v>-8.2332392641788071E-3</v>
          </cell>
          <cell r="W15">
            <v>2.0182091335276122E-2</v>
          </cell>
          <cell r="X15">
            <v>2.6583480265834802E-2</v>
          </cell>
          <cell r="Y15">
            <v>0.64013889305586802</v>
          </cell>
          <cell r="Z15">
            <v>1.622806367123027E-2</v>
          </cell>
          <cell r="AA15">
            <v>-0.39540276640458516</v>
          </cell>
          <cell r="AC15">
            <v>1.4988420565076424E-2</v>
          </cell>
          <cell r="AD15">
            <v>2.5573058669090175E-2</v>
          </cell>
          <cell r="AE15">
            <v>1.058463810401375</v>
          </cell>
          <cell r="AF15">
            <v>1.798466472793327E-2</v>
          </cell>
          <cell r="AG15">
            <v>0.29962441628568465</v>
          </cell>
          <cell r="AI15">
            <v>1.8872598253116029E-2</v>
          </cell>
          <cell r="AJ15">
            <v>2.6889982649339613E-2</v>
          </cell>
          <cell r="AK15">
            <v>0.80173843962235836</v>
          </cell>
          <cell r="AL15">
            <v>1.8596458349405771E-2</v>
          </cell>
          <cell r="AM15">
            <v>-2.7613990371025757E-2</v>
          </cell>
        </row>
        <row r="17">
          <cell r="Q17">
            <v>15187.265999999998</v>
          </cell>
          <cell r="R17">
            <v>10003</v>
          </cell>
          <cell r="S17">
            <v>5184.2659999999978</v>
          </cell>
          <cell r="T17">
            <v>10215.68</v>
          </cell>
          <cell r="W17">
            <v>8783</v>
          </cell>
          <cell r="X17">
            <v>6228</v>
          </cell>
          <cell r="Y17">
            <v>2555</v>
          </cell>
          <cell r="Z17">
            <v>6354.0970000000007</v>
          </cell>
          <cell r="AC17">
            <v>8506</v>
          </cell>
          <cell r="AD17">
            <v>6725</v>
          </cell>
          <cell r="AE17">
            <v>1781</v>
          </cell>
          <cell r="AF17">
            <v>6304.8364856929456</v>
          </cell>
          <cell r="AI17">
            <v>32476.265999999996</v>
          </cell>
          <cell r="AJ17">
            <v>22956</v>
          </cell>
          <cell r="AK17">
            <v>9520.265999999996</v>
          </cell>
          <cell r="AL17">
            <v>22874.613485692946</v>
          </cell>
        </row>
        <row r="18">
          <cell r="Q18">
            <v>0.1665935234416577</v>
          </cell>
          <cell r="R18">
            <v>0.15453899394388826</v>
          </cell>
          <cell r="S18">
            <v>1.2054529497769444</v>
          </cell>
          <cell r="T18">
            <v>0.1631324454664495</v>
          </cell>
          <cell r="U18">
            <v>0.34610779752081988</v>
          </cell>
          <cell r="W18">
            <v>0.15897695802487014</v>
          </cell>
          <cell r="X18">
            <v>0.16894072968940729</v>
          </cell>
          <cell r="Y18">
            <v>-0.99637716645371577</v>
          </cell>
          <cell r="Z18">
            <v>0.18512511793388375</v>
          </cell>
          <cell r="AA18">
            <v>-2.614815990901362</v>
          </cell>
          <cell r="AC18">
            <v>0.15759147753589625</v>
          </cell>
          <cell r="AD18">
            <v>0.16977178632737555</v>
          </cell>
          <cell r="AE18">
            <v>-1.21803087914793</v>
          </cell>
          <cell r="AF18">
            <v>0.15329962937225458</v>
          </cell>
          <cell r="AG18">
            <v>0.42918481636416705</v>
          </cell>
          <cell r="AI18">
            <v>0.16206885800039805</v>
          </cell>
          <cell r="AJ18">
            <v>0.1625721468786516</v>
          </cell>
          <cell r="AK18">
            <v>-5.0328887825354385E-2</v>
          </cell>
          <cell r="AL18">
            <v>0.16567067625466891</v>
          </cell>
          <cell r="AM18">
            <v>-0.3601818254270861</v>
          </cell>
        </row>
        <row r="20">
          <cell r="Q20">
            <v>1214.626</v>
          </cell>
          <cell r="R20">
            <v>1021</v>
          </cell>
          <cell r="S20">
            <v>-193.62599999999998</v>
          </cell>
          <cell r="T20">
            <v>863</v>
          </cell>
          <cell r="W20">
            <v>553</v>
          </cell>
          <cell r="X20">
            <v>505</v>
          </cell>
          <cell r="Y20">
            <v>-48</v>
          </cell>
          <cell r="Z20">
            <v>488</v>
          </cell>
          <cell r="AC20">
            <v>608</v>
          </cell>
          <cell r="AD20">
            <v>521</v>
          </cell>
          <cell r="AE20">
            <v>-87</v>
          </cell>
          <cell r="AF20">
            <v>325.86929775014318</v>
          </cell>
          <cell r="AI20">
            <v>2375.6260000000002</v>
          </cell>
          <cell r="AJ20">
            <v>2047</v>
          </cell>
          <cell r="AK20">
            <v>-328.6260000000002</v>
          </cell>
          <cell r="AL20">
            <v>1676.8692977501432</v>
          </cell>
        </row>
        <row r="21">
          <cell r="Q21">
            <v>1.3323584706019301E-2</v>
          </cell>
          <cell r="R21">
            <v>1.5773699171919418E-2</v>
          </cell>
          <cell r="S21">
            <v>0.24501144659001167</v>
          </cell>
          <cell r="T21">
            <v>1.3781099294177765E-2</v>
          </cell>
          <cell r="U21">
            <v>4.5751458815846378E-2</v>
          </cell>
          <cell r="W21">
            <v>1.0009593281083137E-2</v>
          </cell>
          <cell r="X21">
            <v>1.3698630136986301E-2</v>
          </cell>
          <cell r="Y21">
            <v>0.36890368559031639</v>
          </cell>
          <cell r="Z21">
            <v>1.421776493996476E-2</v>
          </cell>
          <cell r="AA21">
            <v>0.42081716588816231</v>
          </cell>
          <cell r="AC21">
            <v>1.1264474293654469E-2</v>
          </cell>
          <cell r="AD21">
            <v>1.3152580026254671E-2</v>
          </cell>
          <cell r="AE21">
            <v>0.18881057326002021</v>
          </cell>
          <cell r="AF21">
            <v>7.9233843228534336E-3</v>
          </cell>
          <cell r="AG21">
            <v>-0.33410899708010355</v>
          </cell>
          <cell r="AI21">
            <v>1.1855272796942042E-2</v>
          </cell>
          <cell r="AJ21">
            <v>1.4496653801211005E-2</v>
          </cell>
          <cell r="AK21">
            <v>0.26413810042689634</v>
          </cell>
          <cell r="AL21">
            <v>1.2144820314569014E-2</v>
          </cell>
          <cell r="AM21">
            <v>2.8954751762697191E-2</v>
          </cell>
        </row>
        <row r="23">
          <cell r="Q23">
            <v>-1172.925</v>
          </cell>
          <cell r="R23">
            <v>0</v>
          </cell>
          <cell r="S23">
            <v>1172.925</v>
          </cell>
          <cell r="T23">
            <v>-642</v>
          </cell>
          <cell r="U23" t="str">
            <v xml:space="preserve"> </v>
          </cell>
          <cell r="W23">
            <v>-3</v>
          </cell>
          <cell r="X23">
            <v>0</v>
          </cell>
          <cell r="Y23">
            <v>3</v>
          </cell>
          <cell r="Z23">
            <v>-364</v>
          </cell>
          <cell r="AC23">
            <v>-34</v>
          </cell>
          <cell r="AD23">
            <v>0</v>
          </cell>
          <cell r="AE23">
            <v>34</v>
          </cell>
          <cell r="AF23">
            <v>-435</v>
          </cell>
          <cell r="AI23">
            <v>-1209.925</v>
          </cell>
          <cell r="AJ23">
            <v>0</v>
          </cell>
          <cell r="AK23">
            <v>1209.925</v>
          </cell>
          <cell r="AL23">
            <v>-1441</v>
          </cell>
        </row>
        <row r="24">
          <cell r="Q24">
            <v>-1.2866154348176055E-2</v>
          </cell>
          <cell r="R24">
            <v>0</v>
          </cell>
          <cell r="S24">
            <v>1.2866154348176055</v>
          </cell>
          <cell r="T24">
            <v>-1.0251988119191339E-2</v>
          </cell>
          <cell r="U24">
            <v>0.26141662289847162</v>
          </cell>
          <cell r="W24">
            <v>-5.4301591036617374E-5</v>
          </cell>
          <cell r="X24">
            <v>0</v>
          </cell>
          <cell r="Y24">
            <v>5.4301591036617376E-3</v>
          </cell>
          <cell r="Z24">
            <v>-1.0605054176531091E-2</v>
          </cell>
          <cell r="AA24">
            <v>-1.0550752585494474</v>
          </cell>
          <cell r="AC24">
            <v>-6.2992125984251965E-4</v>
          </cell>
          <cell r="AD24">
            <v>0</v>
          </cell>
          <cell r="AE24">
            <v>6.2992125984251968E-2</v>
          </cell>
          <cell r="AF24">
            <v>-1.0576854598569586E-2</v>
          </cell>
          <cell r="AG24">
            <v>-0.99469333387270675</v>
          </cell>
          <cell r="AI24">
            <v>-6.0379836467693553E-3</v>
          </cell>
          <cell r="AJ24">
            <v>0</v>
          </cell>
          <cell r="AK24">
            <v>0.60379836467693548</v>
          </cell>
          <cell r="AL24">
            <v>-1.0436523643658234E-2</v>
          </cell>
          <cell r="AM24">
            <v>-0.43985399968888789</v>
          </cell>
        </row>
        <row r="26">
          <cell r="Q26">
            <v>10782.377</v>
          </cell>
          <cell r="R26">
            <v>7776</v>
          </cell>
          <cell r="S26">
            <v>-3006.3770000000004</v>
          </cell>
          <cell r="T26">
            <v>7473.9</v>
          </cell>
          <cell r="W26">
            <v>6556</v>
          </cell>
          <cell r="X26">
            <v>4456</v>
          </cell>
          <cell r="Y26">
            <v>-2100</v>
          </cell>
          <cell r="Z26">
            <v>4002</v>
          </cell>
          <cell r="AC26">
            <v>6390</v>
          </cell>
          <cell r="AD26">
            <v>4817</v>
          </cell>
          <cell r="AE26">
            <v>-1573</v>
          </cell>
          <cell r="AF26">
            <v>5129.0943551999999</v>
          </cell>
          <cell r="AI26">
            <v>23728.377</v>
          </cell>
          <cell r="AJ26">
            <v>17049</v>
          </cell>
          <cell r="AK26">
            <v>-6679.3770000000004</v>
          </cell>
          <cell r="AL26">
            <v>16604.994355199997</v>
          </cell>
        </row>
        <row r="27">
          <cell r="Q27">
            <v>0.11827501905255963</v>
          </cell>
          <cell r="R27">
            <v>0.12013348164627363</v>
          </cell>
          <cell r="S27">
            <v>0.18584625937139998</v>
          </cell>
          <cell r="T27">
            <v>0.1193494299128102</v>
          </cell>
          <cell r="U27">
            <v>0.10744108602505631</v>
          </cell>
          <cell r="W27">
            <v>0.1186670769453545</v>
          </cell>
          <cell r="X27">
            <v>0.12087345720873457</v>
          </cell>
          <cell r="Y27">
            <v>0.22063802633800755</v>
          </cell>
          <cell r="Z27">
            <v>0.11659732641339952</v>
          </cell>
          <cell r="AA27">
            <v>-0.20697505319549753</v>
          </cell>
          <cell r="AC27">
            <v>0.11838814265863826</v>
          </cell>
          <cell r="AD27">
            <v>0.1216045642734525</v>
          </cell>
          <cell r="AE27">
            <v>0.32164216148142383</v>
          </cell>
          <cell r="AF27">
            <v>0.12471192003975731</v>
          </cell>
          <cell r="AG27">
            <v>0.63237773811190556</v>
          </cell>
          <cell r="AI27">
            <v>0.11841358124708401</v>
          </cell>
          <cell r="AJ27">
            <v>0.12073935058956836</v>
          </cell>
          <cell r="AK27">
            <v>0.23257693424843517</v>
          </cell>
          <cell r="AL27">
            <v>0.12026260665569484</v>
          </cell>
          <cell r="AM27">
            <v>0.18490254086108299</v>
          </cell>
        </row>
        <row r="29">
          <cell r="Q29">
            <v>4363.1879999999965</v>
          </cell>
          <cell r="R29">
            <v>1206</v>
          </cell>
          <cell r="S29">
            <v>3157.1879999999965</v>
          </cell>
          <cell r="T29">
            <v>2520.7800000000007</v>
          </cell>
          <cell r="U29">
            <v>0.73088805845809435</v>
          </cell>
          <cell r="W29">
            <v>1677</v>
          </cell>
          <cell r="X29">
            <v>1267</v>
          </cell>
          <cell r="Y29">
            <v>410</v>
          </cell>
          <cell r="Z29">
            <v>2228.0970000000007</v>
          </cell>
          <cell r="AC29">
            <v>1542</v>
          </cell>
          <cell r="AD29">
            <v>1387</v>
          </cell>
          <cell r="AE29">
            <v>155</v>
          </cell>
          <cell r="AF29">
            <v>1284.8728327428025</v>
          </cell>
          <cell r="AI29">
            <v>7582.1879999999946</v>
          </cell>
          <cell r="AJ29">
            <v>3860</v>
          </cell>
          <cell r="AK29">
            <v>3722.1879999999946</v>
          </cell>
          <cell r="AL29">
            <v>6033.7498327428038</v>
          </cell>
        </row>
        <row r="30">
          <cell r="Q30">
            <v>4.7861074031254808E-2</v>
          </cell>
          <cell r="R30">
            <v>1.8631813125695215E-2</v>
          </cell>
          <cell r="S30">
            <v>2.9229260905559591</v>
          </cell>
          <cell r="T30">
            <v>4.025390437865288E-2</v>
          </cell>
          <cell r="U30">
            <v>0.76071696526019283</v>
          </cell>
          <cell r="W30">
            <v>3.0354589389469111E-2</v>
          </cell>
          <cell r="X30">
            <v>3.4368642343686424E-2</v>
          </cell>
          <cell r="Y30">
            <v>-0.40140529542173131</v>
          </cell>
          <cell r="Z30">
            <v>6.4915080757050561E-2</v>
          </cell>
          <cell r="AA30">
            <v>-3.456049136758145</v>
          </cell>
          <cell r="AC30">
            <v>2.856878184344604E-2</v>
          </cell>
          <cell r="AD30">
            <v>3.501464202766838E-2</v>
          </cell>
          <cell r="AE30">
            <v>-0.64458601842223395</v>
          </cell>
          <cell r="AF30">
            <v>3.1241179608213432E-2</v>
          </cell>
          <cell r="AG30">
            <v>-0.26723977647673919</v>
          </cell>
          <cell r="AI30">
            <v>3.7837987603141367E-2</v>
          </cell>
          <cell r="AJ30">
            <v>2.7336142487872243E-2</v>
          </cell>
          <cell r="AK30">
            <v>1.0501845115269124</v>
          </cell>
          <cell r="AL30">
            <v>4.3699772928063277E-2</v>
          </cell>
          <cell r="AM30">
            <v>-0.58617853249219098</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CTOR"/>
      <sheetName val="CA PLAN"/>
      <sheetName val="DATA"/>
      <sheetName val="USC"/>
      <sheetName val="PRG"/>
      <sheetName val="PRG_4860"/>
      <sheetName val="LP"/>
      <sheetName val="REV TTL"/>
      <sheetName val="COST"/>
      <sheetName val="COST TTL"/>
      <sheetName val="BMC OL"/>
      <sheetName val="GP"/>
      <sheetName val="GP%"/>
      <sheetName val="(All)FF"/>
    </sheetNames>
    <sheetDataSet>
      <sheetData sheetId="0" refreshError="1">
        <row r="6">
          <cell r="B6">
            <v>1000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
      <sheetName val="HA"/>
      <sheetName val="0221"/>
      <sheetName val="Kakakuhyoucrcg"/>
      <sheetName val="仕切率Gr"/>
      <sheetName val=" 1Q I&amp;E"/>
    </sheetNames>
    <sheetDataSet>
      <sheetData sheetId="0" refreshError="1"/>
      <sheetData sheetId="1" refreshError="1"/>
      <sheetData sheetId="2" refreshError="1"/>
      <sheetData sheetId="3" refreshError="1">
        <row r="2">
          <cell r="A2" t="str">
            <v>0302V14301</v>
          </cell>
          <cell r="C2">
            <v>3390</v>
          </cell>
          <cell r="D2">
            <v>3390</v>
          </cell>
          <cell r="F2">
            <v>4250</v>
          </cell>
          <cell r="G2" t="str">
            <v>HP0129</v>
          </cell>
          <cell r="J2" t="str">
            <v>1</v>
          </cell>
          <cell r="AL2" t="str">
            <v>http://www.adaptec.co.jp/</v>
          </cell>
        </row>
        <row r="3">
          <cell r="A3" t="str">
            <v>0302V14201</v>
          </cell>
          <cell r="C3">
            <v>9360</v>
          </cell>
          <cell r="D3">
            <v>9360</v>
          </cell>
          <cell r="F3">
            <v>11700</v>
          </cell>
          <cell r="G3" t="str">
            <v>HP0129</v>
          </cell>
          <cell r="J3" t="str">
            <v>1</v>
          </cell>
          <cell r="AL3" t="str">
            <v>http://www.adaptec.co.jp/</v>
          </cell>
        </row>
        <row r="4">
          <cell r="A4" t="str">
            <v>0302V14101</v>
          </cell>
          <cell r="C4">
            <v>5610</v>
          </cell>
          <cell r="D4">
            <v>5610</v>
          </cell>
          <cell r="F4">
            <v>7100</v>
          </cell>
          <cell r="G4" t="str">
            <v>HP0129</v>
          </cell>
          <cell r="J4" t="str">
            <v>1</v>
          </cell>
          <cell r="AL4" t="str">
            <v>http://www.adaptec.co.jp/</v>
          </cell>
        </row>
        <row r="5">
          <cell r="A5" t="str">
            <v>0302V14001</v>
          </cell>
          <cell r="C5">
            <v>5290</v>
          </cell>
          <cell r="D5">
            <v>5290</v>
          </cell>
          <cell r="F5">
            <v>6650</v>
          </cell>
          <cell r="G5" t="str">
            <v>HP0129</v>
          </cell>
          <cell r="J5" t="str">
            <v>1</v>
          </cell>
          <cell r="AL5" t="str">
            <v>http://www.adaptec.co.jp/</v>
          </cell>
        </row>
        <row r="6">
          <cell r="A6" t="str">
            <v>0098V98401</v>
          </cell>
          <cell r="C6">
            <v>5800</v>
          </cell>
          <cell r="D6">
            <v>5800</v>
          </cell>
          <cell r="F6">
            <v>7000</v>
          </cell>
          <cell r="G6" t="str">
            <v>HP0126</v>
          </cell>
          <cell r="J6" t="str">
            <v>1</v>
          </cell>
          <cell r="AL6" t="str">
            <v>http://www.adaptec.co.jp/</v>
          </cell>
        </row>
        <row r="7">
          <cell r="A7" t="str">
            <v>0211V31201</v>
          </cell>
          <cell r="C7">
            <v>13450</v>
          </cell>
          <cell r="D7">
            <v>13450</v>
          </cell>
          <cell r="F7">
            <v>16800</v>
          </cell>
          <cell r="G7" t="str">
            <v>HP0128</v>
          </cell>
          <cell r="J7" t="str">
            <v>1</v>
          </cell>
          <cell r="AL7" t="str">
            <v>http://www.sandisk.co.jp/</v>
          </cell>
        </row>
        <row r="8">
          <cell r="A8" t="str">
            <v>0214V98301</v>
          </cell>
          <cell r="C8">
            <v>632500</v>
          </cell>
          <cell r="D8">
            <v>0</v>
          </cell>
          <cell r="F8">
            <v>920800</v>
          </cell>
          <cell r="G8" t="str">
            <v>HP0140</v>
          </cell>
          <cell r="J8" t="str">
            <v>1</v>
          </cell>
          <cell r="AL8" t="str">
            <v>http://www.adtx.com/</v>
          </cell>
        </row>
        <row r="9">
          <cell r="A9" t="str">
            <v>RRAHZ020</v>
          </cell>
          <cell r="C9">
            <v>3150</v>
          </cell>
          <cell r="D9">
            <v>0</v>
          </cell>
          <cell r="F9">
            <v>5980</v>
          </cell>
          <cell r="G9" t="str">
            <v>SP0156</v>
          </cell>
        </row>
        <row r="10">
          <cell r="A10" t="str">
            <v>0024V46501</v>
          </cell>
          <cell r="C10">
            <v>1575</v>
          </cell>
          <cell r="D10">
            <v>1575</v>
          </cell>
          <cell r="F10">
            <v>2800</v>
          </cell>
          <cell r="G10" t="str">
            <v>HP0152</v>
          </cell>
          <cell r="J10" t="str">
            <v>1</v>
          </cell>
          <cell r="AL10" t="str">
            <v>http://www.elecom.co.jp/</v>
          </cell>
        </row>
        <row r="11">
          <cell r="A11" t="str">
            <v>0048V87801</v>
          </cell>
          <cell r="C11">
            <v>3750</v>
          </cell>
          <cell r="D11">
            <v>3900</v>
          </cell>
          <cell r="F11">
            <v>6980</v>
          </cell>
          <cell r="G11" t="str">
            <v>SP0155</v>
          </cell>
        </row>
        <row r="12">
          <cell r="A12" t="str">
            <v>0048V87501</v>
          </cell>
          <cell r="C12">
            <v>2300</v>
          </cell>
          <cell r="D12">
            <v>2392</v>
          </cell>
          <cell r="F12">
            <v>4600</v>
          </cell>
          <cell r="G12" t="str">
            <v>SP0159</v>
          </cell>
        </row>
        <row r="13">
          <cell r="A13" t="str">
            <v>0048V90001</v>
          </cell>
          <cell r="C13">
            <v>33870</v>
          </cell>
          <cell r="D13">
            <v>0</v>
          </cell>
          <cell r="F13">
            <v>44800</v>
          </cell>
          <cell r="G13" t="str">
            <v>SP0133</v>
          </cell>
          <cell r="AL13" t="str">
            <v>http://www.yano-el.co.jp/</v>
          </cell>
        </row>
        <row r="14">
          <cell r="A14" t="str">
            <v>0064V97101</v>
          </cell>
          <cell r="C14">
            <v>2112</v>
          </cell>
          <cell r="D14">
            <v>2196</v>
          </cell>
          <cell r="F14">
            <v>3280</v>
          </cell>
          <cell r="G14" t="str">
            <v>SP0144</v>
          </cell>
          <cell r="J14" t="str">
            <v>1</v>
          </cell>
          <cell r="AL14" t="str">
            <v>http://www.elecom.co.jp/</v>
          </cell>
        </row>
        <row r="15">
          <cell r="A15" t="str">
            <v>0064V96101</v>
          </cell>
          <cell r="C15">
            <v>2160</v>
          </cell>
          <cell r="D15">
            <v>2246</v>
          </cell>
          <cell r="F15">
            <v>3000</v>
          </cell>
          <cell r="G15" t="str">
            <v>SP0137</v>
          </cell>
          <cell r="AL15" t="str">
            <v>http://www.elecom.co.jp/</v>
          </cell>
        </row>
        <row r="16">
          <cell r="A16" t="str">
            <v>0064V97601</v>
          </cell>
          <cell r="C16">
            <v>6300</v>
          </cell>
          <cell r="D16">
            <v>6552</v>
          </cell>
          <cell r="F16">
            <v>8900</v>
          </cell>
          <cell r="G16" t="str">
            <v>HP0138</v>
          </cell>
        </row>
        <row r="17">
          <cell r="A17" t="str">
            <v>0064V96701</v>
          </cell>
          <cell r="C17">
            <v>5250</v>
          </cell>
          <cell r="D17">
            <v>5460</v>
          </cell>
          <cell r="F17">
            <v>6980</v>
          </cell>
          <cell r="G17" t="str">
            <v>SP0133</v>
          </cell>
          <cell r="J17" t="str">
            <v>1</v>
          </cell>
          <cell r="AL17" t="str">
            <v>http://www.matsushita.co.jp/</v>
          </cell>
        </row>
        <row r="18">
          <cell r="A18" t="str">
            <v>0064V98501</v>
          </cell>
          <cell r="C18">
            <v>5500</v>
          </cell>
          <cell r="D18">
            <v>5720</v>
          </cell>
          <cell r="F18">
            <v>7800</v>
          </cell>
          <cell r="G18" t="str">
            <v>SP0138</v>
          </cell>
        </row>
        <row r="19">
          <cell r="A19" t="str">
            <v>0064V99001</v>
          </cell>
          <cell r="C19">
            <v>1316</v>
          </cell>
          <cell r="D19">
            <v>2017</v>
          </cell>
          <cell r="F19">
            <v>3580</v>
          </cell>
          <cell r="G19" t="str">
            <v>SP0154</v>
          </cell>
          <cell r="AL19" t="str">
            <v>http://www.matsushita.co.jp/</v>
          </cell>
        </row>
        <row r="20">
          <cell r="A20" t="str">
            <v>0064V98901</v>
          </cell>
          <cell r="C20">
            <v>826</v>
          </cell>
          <cell r="D20">
            <v>1300</v>
          </cell>
          <cell r="F20">
            <v>2280</v>
          </cell>
          <cell r="G20" t="str">
            <v>SP0154</v>
          </cell>
          <cell r="AL20" t="str">
            <v>http://www.matsushita.co.jp/</v>
          </cell>
        </row>
        <row r="21">
          <cell r="A21" t="str">
            <v>0098V98301</v>
          </cell>
          <cell r="C21">
            <v>22550</v>
          </cell>
          <cell r="D21">
            <v>0</v>
          </cell>
          <cell r="F21">
            <v>29800</v>
          </cell>
          <cell r="G21" t="str">
            <v>SP0133</v>
          </cell>
          <cell r="AL21" t="str">
            <v>http://www.matsushita.co.jp/</v>
          </cell>
        </row>
        <row r="22">
          <cell r="A22" t="str">
            <v>0048V99601</v>
          </cell>
          <cell r="C22">
            <v>36430</v>
          </cell>
          <cell r="D22">
            <v>0</v>
          </cell>
          <cell r="F22">
            <v>44800</v>
          </cell>
          <cell r="G22" t="str">
            <v>SP0127</v>
          </cell>
          <cell r="AL22" t="str">
            <v>http://www.logitec.co.jp/</v>
          </cell>
        </row>
        <row r="23">
          <cell r="A23" t="str">
            <v>0064V99901</v>
          </cell>
          <cell r="C23">
            <v>180</v>
          </cell>
          <cell r="D23">
            <v>180</v>
          </cell>
          <cell r="F23">
            <v>250</v>
          </cell>
          <cell r="G23" t="str">
            <v>SP0137</v>
          </cell>
          <cell r="AL23" t="str">
            <v>http://www.matsushita.co.jp/</v>
          </cell>
        </row>
        <row r="24">
          <cell r="A24" t="str">
            <v>0058V47401</v>
          </cell>
          <cell r="C24">
            <v>36340</v>
          </cell>
          <cell r="D24">
            <v>37793</v>
          </cell>
          <cell r="F24">
            <v>42800</v>
          </cell>
          <cell r="G24" t="str">
            <v>SP0124</v>
          </cell>
          <cell r="AL24" t="str">
            <v>http://www.logitec.co.jp/</v>
          </cell>
        </row>
        <row r="25">
          <cell r="A25" t="str">
            <v>0230V90601</v>
          </cell>
          <cell r="C25">
            <v>27800</v>
          </cell>
          <cell r="D25">
            <v>27800</v>
          </cell>
          <cell r="F25">
            <v>33800</v>
          </cell>
          <cell r="G25" t="str">
            <v>HP0126</v>
          </cell>
          <cell r="J25" t="str">
            <v>1</v>
          </cell>
          <cell r="AL25" t="str">
            <v>http://www.tsc.teac.co.jp/</v>
          </cell>
        </row>
        <row r="26">
          <cell r="A26" t="str">
            <v>0048V99301</v>
          </cell>
          <cell r="C26">
            <v>27240</v>
          </cell>
          <cell r="D26">
            <v>0</v>
          </cell>
          <cell r="F26">
            <v>31800</v>
          </cell>
          <cell r="G26" t="str">
            <v>SP0123</v>
          </cell>
          <cell r="AL26" t="str">
            <v>http://www.logitec.co.jp/</v>
          </cell>
        </row>
        <row r="27">
          <cell r="A27" t="str">
            <v>0058V48301</v>
          </cell>
          <cell r="C27">
            <v>25290</v>
          </cell>
          <cell r="D27">
            <v>25290</v>
          </cell>
          <cell r="F27">
            <v>31620</v>
          </cell>
          <cell r="G27" t="str">
            <v>HP0129</v>
          </cell>
          <cell r="AL27" t="str">
            <v>http://www.adaptec.co.jp/</v>
          </cell>
        </row>
        <row r="28">
          <cell r="A28" t="str">
            <v>0058V48401</v>
          </cell>
          <cell r="C28">
            <v>7130</v>
          </cell>
          <cell r="D28">
            <v>7130</v>
          </cell>
          <cell r="F28">
            <v>8920</v>
          </cell>
          <cell r="G28" t="str">
            <v>HP0129</v>
          </cell>
          <cell r="AL28" t="str">
            <v>http://www.adaptec.co.jp/</v>
          </cell>
        </row>
        <row r="29">
          <cell r="A29" t="str">
            <v>0196V80501</v>
          </cell>
          <cell r="C29">
            <v>46530</v>
          </cell>
          <cell r="D29">
            <v>46530</v>
          </cell>
          <cell r="F29">
            <v>54800</v>
          </cell>
          <cell r="G29" t="str">
            <v>SP0124</v>
          </cell>
          <cell r="J29" t="str">
            <v>1</v>
          </cell>
          <cell r="AL29" t="str">
            <v>http://www.logitec.co.jp/</v>
          </cell>
        </row>
        <row r="30">
          <cell r="A30" t="str">
            <v>0058V49301</v>
          </cell>
          <cell r="C30">
            <v>10700</v>
          </cell>
          <cell r="D30">
            <v>11128</v>
          </cell>
          <cell r="F30">
            <v>13000</v>
          </cell>
          <cell r="G30" t="str">
            <v>SP0126</v>
          </cell>
          <cell r="AL30" t="str">
            <v>http://www.memorex.co.jp/</v>
          </cell>
        </row>
        <row r="31">
          <cell r="A31" t="str">
            <v>0048V92901</v>
          </cell>
          <cell r="C31">
            <v>12970</v>
          </cell>
          <cell r="D31">
            <v>12970</v>
          </cell>
          <cell r="F31">
            <v>16220</v>
          </cell>
          <cell r="G31" t="str">
            <v>HP0129</v>
          </cell>
          <cell r="AL31" t="str">
            <v>http://www.adaptec.co.jp/</v>
          </cell>
        </row>
        <row r="32">
          <cell r="A32" t="str">
            <v>0048V94001</v>
          </cell>
          <cell r="C32">
            <v>42240</v>
          </cell>
          <cell r="D32">
            <v>0</v>
          </cell>
          <cell r="F32">
            <v>54800</v>
          </cell>
          <cell r="G32" t="str">
            <v>SP0131</v>
          </cell>
          <cell r="AL32" t="str">
            <v>http://www.yano-el.co.jp/</v>
          </cell>
        </row>
        <row r="33">
          <cell r="A33" t="str">
            <v>0048V93201</v>
          </cell>
          <cell r="C33">
            <v>61270</v>
          </cell>
          <cell r="D33">
            <v>0</v>
          </cell>
          <cell r="F33">
            <v>71800</v>
          </cell>
          <cell r="G33" t="str">
            <v>SP0123</v>
          </cell>
          <cell r="AL33" t="str">
            <v>http://www.logitec.co.jp/</v>
          </cell>
        </row>
        <row r="34">
          <cell r="A34" t="str">
            <v>0048V93301</v>
          </cell>
          <cell r="C34">
            <v>56450</v>
          </cell>
          <cell r="D34">
            <v>0</v>
          </cell>
          <cell r="F34">
            <v>65000</v>
          </cell>
          <cell r="G34" t="str">
            <v>SP0122</v>
          </cell>
          <cell r="AL34" t="str">
            <v>http://www.logitec.co.jp/</v>
          </cell>
        </row>
        <row r="35">
          <cell r="A35" t="str">
            <v>0048V93401</v>
          </cell>
          <cell r="C35">
            <v>38270</v>
          </cell>
          <cell r="D35">
            <v>0</v>
          </cell>
          <cell r="F35">
            <v>45000</v>
          </cell>
          <cell r="G35" t="str">
            <v>SP0123</v>
          </cell>
          <cell r="AL35" t="str">
            <v>http://www.logitec.co.jp/</v>
          </cell>
        </row>
        <row r="36">
          <cell r="A36" t="str">
            <v>0048V92701</v>
          </cell>
          <cell r="C36">
            <v>68600</v>
          </cell>
          <cell r="D36">
            <v>0</v>
          </cell>
          <cell r="F36">
            <v>90800</v>
          </cell>
          <cell r="G36" t="str">
            <v>SP0133</v>
          </cell>
          <cell r="AL36" t="str">
            <v>http://www.yano-el.co.jp/</v>
          </cell>
        </row>
        <row r="37">
          <cell r="A37" t="str">
            <v>0065V00801</v>
          </cell>
          <cell r="C37">
            <v>2478</v>
          </cell>
          <cell r="D37">
            <v>3255</v>
          </cell>
          <cell r="F37">
            <v>5100</v>
          </cell>
          <cell r="G37" t="str">
            <v>SP0147</v>
          </cell>
          <cell r="J37" t="str">
            <v>1</v>
          </cell>
          <cell r="AL37" t="str">
            <v>http://www.matsushita.co.jp/</v>
          </cell>
        </row>
        <row r="38">
          <cell r="A38" t="str">
            <v>0065V00701</v>
          </cell>
          <cell r="C38">
            <v>1100</v>
          </cell>
          <cell r="D38">
            <v>1144</v>
          </cell>
          <cell r="F38">
            <v>1840</v>
          </cell>
          <cell r="G38" t="str">
            <v>SP0149</v>
          </cell>
          <cell r="AL38" t="str">
            <v>http://www.matsushita.co.jp/</v>
          </cell>
        </row>
        <row r="39">
          <cell r="A39" t="str">
            <v>0048V95601</v>
          </cell>
          <cell r="C39">
            <v>30800</v>
          </cell>
          <cell r="D39">
            <v>0</v>
          </cell>
          <cell r="F39">
            <v>38080</v>
          </cell>
          <cell r="G39" t="str">
            <v>SP0128</v>
          </cell>
          <cell r="AL39" t="str">
            <v>http://www.yano-el.co.jp/</v>
          </cell>
        </row>
        <row r="40">
          <cell r="A40" t="str">
            <v>0048V95501</v>
          </cell>
          <cell r="C40">
            <v>7000</v>
          </cell>
          <cell r="D40">
            <v>7280</v>
          </cell>
          <cell r="F40">
            <v>14000</v>
          </cell>
          <cell r="G40" t="str">
            <v>SP0159</v>
          </cell>
          <cell r="AL40" t="str">
            <v>http://www.rexpccard.co.jp/</v>
          </cell>
        </row>
        <row r="41">
          <cell r="A41" t="str">
            <v>0048V95901</v>
          </cell>
          <cell r="C41">
            <v>5890</v>
          </cell>
          <cell r="D41">
            <v>0</v>
          </cell>
          <cell r="F41">
            <v>9800</v>
          </cell>
          <cell r="G41" t="str">
            <v>SP0148</v>
          </cell>
          <cell r="AL41" t="str">
            <v>http://www.yano-el.co.jp/</v>
          </cell>
        </row>
        <row r="42">
          <cell r="A42" t="str">
            <v>0048V97401</v>
          </cell>
          <cell r="C42">
            <v>35800</v>
          </cell>
          <cell r="D42">
            <v>0</v>
          </cell>
          <cell r="F42">
            <v>42000</v>
          </cell>
          <cell r="G42" t="str">
            <v>SP0123</v>
          </cell>
          <cell r="AL42" t="str">
            <v>http://www.logitec.co.jp/</v>
          </cell>
        </row>
        <row r="43">
          <cell r="A43" t="str">
            <v>0048V96301</v>
          </cell>
          <cell r="C43">
            <v>5890</v>
          </cell>
          <cell r="D43">
            <v>0</v>
          </cell>
          <cell r="F43">
            <v>9800</v>
          </cell>
          <cell r="G43" t="str">
            <v>SP0148</v>
          </cell>
          <cell r="AL43" t="str">
            <v>http://www.yano-el.co.jp/</v>
          </cell>
        </row>
        <row r="44">
          <cell r="A44" t="str">
            <v>0048V96101</v>
          </cell>
          <cell r="C44">
            <v>5890</v>
          </cell>
          <cell r="D44">
            <v>0</v>
          </cell>
          <cell r="F44">
            <v>9800</v>
          </cell>
          <cell r="G44" t="str">
            <v>SP0148</v>
          </cell>
          <cell r="AL44" t="str">
            <v>http://www.yano-el.co.jp/</v>
          </cell>
        </row>
        <row r="45">
          <cell r="A45" t="str">
            <v>RRAHZ254</v>
          </cell>
          <cell r="C45">
            <v>59030</v>
          </cell>
          <cell r="D45">
            <v>0</v>
          </cell>
          <cell r="F45">
            <v>77800</v>
          </cell>
          <cell r="G45" t="str">
            <v>SP0133</v>
          </cell>
          <cell r="AL45" t="str">
            <v>http://www.yano-el.co.jp/</v>
          </cell>
        </row>
        <row r="46">
          <cell r="A46" t="str">
            <v>0126V56201</v>
          </cell>
          <cell r="C46">
            <v>32290</v>
          </cell>
          <cell r="D46">
            <v>32290</v>
          </cell>
          <cell r="F46">
            <v>40400</v>
          </cell>
          <cell r="G46" t="str">
            <v>HP0129</v>
          </cell>
          <cell r="J46" t="str">
            <v>1</v>
          </cell>
          <cell r="AL46" t="str">
            <v>http://www.adaptec.co.jp/</v>
          </cell>
        </row>
        <row r="47">
          <cell r="A47" t="str">
            <v>0165V79801</v>
          </cell>
          <cell r="C47">
            <v>715000</v>
          </cell>
          <cell r="D47">
            <v>715000</v>
          </cell>
          <cell r="F47">
            <v>1040000</v>
          </cell>
          <cell r="G47" t="str">
            <v>SP0140</v>
          </cell>
          <cell r="J47" t="str">
            <v>1</v>
          </cell>
          <cell r="AL47" t="str">
            <v>http://www.adtx.com/</v>
          </cell>
        </row>
        <row r="48">
          <cell r="A48" t="str">
            <v>0098V61001</v>
          </cell>
          <cell r="C48">
            <v>14000</v>
          </cell>
          <cell r="D48">
            <v>14560</v>
          </cell>
          <cell r="F48">
            <v>17800</v>
          </cell>
          <cell r="G48" t="str">
            <v>SP0117</v>
          </cell>
          <cell r="AL48" t="str">
            <v>http://www.mds2000.co.jp/</v>
          </cell>
        </row>
        <row r="49">
          <cell r="A49" t="str">
            <v>0098V61301</v>
          </cell>
          <cell r="C49">
            <v>19800</v>
          </cell>
          <cell r="D49">
            <v>20000</v>
          </cell>
          <cell r="F49">
            <v>26000</v>
          </cell>
          <cell r="G49" t="str">
            <v>SP0132</v>
          </cell>
          <cell r="AL49" t="str">
            <v>http://www.yano-el.co.jp/</v>
          </cell>
        </row>
        <row r="50">
          <cell r="A50" t="str">
            <v>0048V99401</v>
          </cell>
          <cell r="C50">
            <v>27240</v>
          </cell>
          <cell r="D50">
            <v>0</v>
          </cell>
          <cell r="F50">
            <v>31800</v>
          </cell>
          <cell r="G50" t="str">
            <v>SP0123</v>
          </cell>
          <cell r="AL50" t="str">
            <v>http://www.logitec.co.jp/</v>
          </cell>
        </row>
        <row r="51">
          <cell r="A51" t="str">
            <v>0058V52201</v>
          </cell>
          <cell r="C51">
            <v>9000</v>
          </cell>
          <cell r="D51">
            <v>0</v>
          </cell>
          <cell r="F51">
            <v>9800</v>
          </cell>
          <cell r="G51" t="str">
            <v>SP0109</v>
          </cell>
          <cell r="AL51" t="str">
            <v>http://www.iomega.com/jp/</v>
          </cell>
        </row>
        <row r="52">
          <cell r="A52" t="str">
            <v>0098V61101</v>
          </cell>
          <cell r="C52">
            <v>30464</v>
          </cell>
          <cell r="D52">
            <v>31682</v>
          </cell>
          <cell r="F52">
            <v>37800</v>
          </cell>
          <cell r="G52" t="str">
            <v>SP0128</v>
          </cell>
          <cell r="AL52" t="str">
            <v>http://www.rexpccard.co.jp/</v>
          </cell>
        </row>
        <row r="53">
          <cell r="A53" t="str">
            <v>0048V98701</v>
          </cell>
          <cell r="C53">
            <v>1100</v>
          </cell>
          <cell r="D53">
            <v>1144</v>
          </cell>
          <cell r="F53">
            <v>1980</v>
          </cell>
          <cell r="G53" t="str">
            <v>SP0153</v>
          </cell>
          <cell r="AL53" t="str">
            <v>http://www.iomega.com/jp/</v>
          </cell>
        </row>
        <row r="54">
          <cell r="A54" t="str">
            <v>0058V52901</v>
          </cell>
          <cell r="C54">
            <v>7780</v>
          </cell>
          <cell r="D54">
            <v>7780</v>
          </cell>
          <cell r="F54">
            <v>9800</v>
          </cell>
          <cell r="G54" t="str">
            <v>HP0129</v>
          </cell>
          <cell r="AL54" t="str">
            <v>http://www.adaptec.co.jp/</v>
          </cell>
        </row>
        <row r="55">
          <cell r="A55" t="str">
            <v>0049V00801</v>
          </cell>
          <cell r="C55">
            <v>7130</v>
          </cell>
          <cell r="D55">
            <v>7130</v>
          </cell>
          <cell r="F55">
            <v>8920</v>
          </cell>
          <cell r="G55" t="str">
            <v>HP0129</v>
          </cell>
          <cell r="J55" t="str">
            <v>1</v>
          </cell>
          <cell r="AL55" t="str">
            <v>http://www.adaptec.co.jp/</v>
          </cell>
        </row>
        <row r="56">
          <cell r="A56" t="str">
            <v>0058V53001</v>
          </cell>
          <cell r="C56">
            <v>7780</v>
          </cell>
          <cell r="D56">
            <v>7780</v>
          </cell>
          <cell r="F56">
            <v>9800</v>
          </cell>
          <cell r="G56" t="str">
            <v>HP0129</v>
          </cell>
          <cell r="J56" t="str">
            <v>1</v>
          </cell>
          <cell r="AL56" t="str">
            <v>http://www.adaptec.co.jp/</v>
          </cell>
        </row>
        <row r="57">
          <cell r="A57" t="str">
            <v>0049V01001</v>
          </cell>
          <cell r="C57">
            <v>40240</v>
          </cell>
          <cell r="D57">
            <v>0</v>
          </cell>
          <cell r="F57">
            <v>52800</v>
          </cell>
          <cell r="G57" t="str">
            <v>SP0132</v>
          </cell>
          <cell r="AL57" t="str">
            <v>http://www.logitec.co.jp/</v>
          </cell>
        </row>
        <row r="58">
          <cell r="A58" t="str">
            <v>0049V01201</v>
          </cell>
          <cell r="C58">
            <v>62860</v>
          </cell>
          <cell r="D58">
            <v>65374</v>
          </cell>
          <cell r="F58">
            <v>82200</v>
          </cell>
          <cell r="G58" t="str">
            <v>SP0132</v>
          </cell>
          <cell r="AL58" t="str">
            <v>http://www.yano-el.co.jp/</v>
          </cell>
        </row>
        <row r="59">
          <cell r="A59" t="str">
            <v>0049V01301</v>
          </cell>
          <cell r="C59">
            <v>69860</v>
          </cell>
          <cell r="D59">
            <v>0</v>
          </cell>
          <cell r="F59">
            <v>91320</v>
          </cell>
          <cell r="G59" t="str">
            <v>SP0132</v>
          </cell>
          <cell r="AL59" t="str">
            <v>http://www.yano-el.co.jp/</v>
          </cell>
        </row>
        <row r="60">
          <cell r="A60" t="str">
            <v>0049V01501</v>
          </cell>
          <cell r="C60">
            <v>6740</v>
          </cell>
          <cell r="D60">
            <v>7009</v>
          </cell>
          <cell r="F60">
            <v>8800</v>
          </cell>
          <cell r="G60" t="str">
            <v>SP0132</v>
          </cell>
          <cell r="AL60" t="str">
            <v>http://www.logitec.co.jp/</v>
          </cell>
        </row>
        <row r="61">
          <cell r="A61" t="str">
            <v>0058V53201</v>
          </cell>
          <cell r="C61">
            <v>12970</v>
          </cell>
          <cell r="D61">
            <v>12970</v>
          </cell>
          <cell r="F61">
            <v>16220</v>
          </cell>
          <cell r="G61" t="str">
            <v>HP0129</v>
          </cell>
          <cell r="AL61" t="str">
            <v>http://www.adaptec.co.jp/</v>
          </cell>
        </row>
        <row r="62">
          <cell r="A62" t="str">
            <v>0049V01801</v>
          </cell>
          <cell r="C62">
            <v>15376</v>
          </cell>
          <cell r="D62">
            <v>15991</v>
          </cell>
          <cell r="F62">
            <v>20800</v>
          </cell>
          <cell r="G62" t="str">
            <v>SP0135</v>
          </cell>
          <cell r="AL62" t="str">
            <v>http://www.rexpccard.co.jp/</v>
          </cell>
        </row>
        <row r="63">
          <cell r="A63" t="str">
            <v>0049V02001</v>
          </cell>
          <cell r="C63">
            <v>2850</v>
          </cell>
          <cell r="D63">
            <v>2964</v>
          </cell>
          <cell r="F63">
            <v>3400</v>
          </cell>
          <cell r="G63" t="str">
            <v>SP0125</v>
          </cell>
          <cell r="AL63" t="str">
            <v>http://www.yano-el.co.jp/</v>
          </cell>
        </row>
        <row r="64">
          <cell r="A64" t="str">
            <v>0049V01901</v>
          </cell>
          <cell r="C64">
            <v>2000</v>
          </cell>
          <cell r="D64">
            <v>2080</v>
          </cell>
          <cell r="F64">
            <v>2800</v>
          </cell>
          <cell r="G64" t="str">
            <v>SP0138</v>
          </cell>
          <cell r="AL64" t="str">
            <v>http://www.rexpccard.co.jp/</v>
          </cell>
        </row>
        <row r="65">
          <cell r="A65" t="str">
            <v>0058V53901</v>
          </cell>
          <cell r="C65">
            <v>15290</v>
          </cell>
          <cell r="D65">
            <v>16990</v>
          </cell>
          <cell r="F65">
            <v>21200</v>
          </cell>
          <cell r="G65" t="str">
            <v>HP0128</v>
          </cell>
          <cell r="J65" t="str">
            <v>1</v>
          </cell>
          <cell r="AL65" t="str">
            <v>http://www.matsushita.co.jp/</v>
          </cell>
        </row>
        <row r="66">
          <cell r="A66" t="str">
            <v>0058V54001</v>
          </cell>
          <cell r="C66">
            <v>2290</v>
          </cell>
          <cell r="D66">
            <v>2381</v>
          </cell>
          <cell r="F66">
            <v>2980</v>
          </cell>
          <cell r="G66" t="str">
            <v>SP0132</v>
          </cell>
          <cell r="J66" t="str">
            <v>1</v>
          </cell>
          <cell r="AL66" t="str">
            <v>http://www.matsushita.co.jp/</v>
          </cell>
        </row>
        <row r="67">
          <cell r="A67" t="str">
            <v>0049V02201</v>
          </cell>
          <cell r="C67">
            <v>23000</v>
          </cell>
          <cell r="D67">
            <v>23920</v>
          </cell>
          <cell r="F67">
            <v>32800</v>
          </cell>
          <cell r="G67" t="str">
            <v>SP0138</v>
          </cell>
          <cell r="AL67" t="str">
            <v>http://www.qst.co.jp/</v>
          </cell>
        </row>
        <row r="68">
          <cell r="A68" t="str">
            <v>0058V60501</v>
          </cell>
          <cell r="C68">
            <v>13570</v>
          </cell>
          <cell r="D68">
            <v>0</v>
          </cell>
          <cell r="F68">
            <v>16800</v>
          </cell>
          <cell r="G68" t="str">
            <v>SP0123</v>
          </cell>
          <cell r="AL68" t="str">
            <v>http://www.matsushita.co.jp/</v>
          </cell>
        </row>
        <row r="69">
          <cell r="A69" t="str">
            <v>0212V62901</v>
          </cell>
          <cell r="C69">
            <v>18450</v>
          </cell>
          <cell r="D69">
            <v>18450</v>
          </cell>
          <cell r="F69">
            <v>21800</v>
          </cell>
          <cell r="G69" t="str">
            <v>HP0124</v>
          </cell>
          <cell r="AL69" t="str">
            <v>http://www.logitec.co.jp/</v>
          </cell>
        </row>
        <row r="70">
          <cell r="A70" t="str">
            <v>0134V16001</v>
          </cell>
          <cell r="C70">
            <v>28740</v>
          </cell>
          <cell r="D70">
            <v>29889</v>
          </cell>
          <cell r="F70">
            <v>34800</v>
          </cell>
          <cell r="G70" t="str">
            <v>SP0126</v>
          </cell>
          <cell r="J70" t="str">
            <v>1</v>
          </cell>
          <cell r="AL70" t="str">
            <v>http://www.logitec.co.jp/</v>
          </cell>
        </row>
        <row r="71">
          <cell r="A71" t="str">
            <v>0162V64701</v>
          </cell>
          <cell r="C71">
            <v>27210</v>
          </cell>
          <cell r="D71">
            <v>27210</v>
          </cell>
          <cell r="F71">
            <v>32800</v>
          </cell>
          <cell r="G71" t="str">
            <v>HP0126</v>
          </cell>
          <cell r="AL71" t="str">
            <v>http://www.yano-el.co.jp/</v>
          </cell>
        </row>
        <row r="72">
          <cell r="A72" t="str">
            <v>0049V03901</v>
          </cell>
          <cell r="C72">
            <v>41270</v>
          </cell>
          <cell r="D72">
            <v>42920</v>
          </cell>
          <cell r="F72">
            <v>54800</v>
          </cell>
          <cell r="G72" t="str">
            <v>SP0133</v>
          </cell>
          <cell r="AL72" t="str">
            <v>http://www.yano-el.co.jp/</v>
          </cell>
        </row>
        <row r="73">
          <cell r="A73" t="str">
            <v>0049V06101</v>
          </cell>
          <cell r="C73">
            <v>40920</v>
          </cell>
          <cell r="D73">
            <v>0</v>
          </cell>
          <cell r="F73">
            <v>59800</v>
          </cell>
          <cell r="G73" t="str">
            <v>SP0134</v>
          </cell>
          <cell r="AL73" t="str">
            <v>http://www.logitec.co.jp/</v>
          </cell>
        </row>
        <row r="74">
          <cell r="A74" t="str">
            <v>0065V02901</v>
          </cell>
          <cell r="C74">
            <v>47900</v>
          </cell>
          <cell r="D74">
            <v>49816</v>
          </cell>
          <cell r="F74">
            <v>56800</v>
          </cell>
          <cell r="G74" t="str">
            <v>SP0124</v>
          </cell>
          <cell r="AL74" t="str">
            <v>http://www.logitec.co.jp/</v>
          </cell>
        </row>
        <row r="75">
          <cell r="A75" t="str">
            <v>0049V04601</v>
          </cell>
          <cell r="C75">
            <v>44000</v>
          </cell>
          <cell r="D75">
            <v>0</v>
          </cell>
          <cell r="F75">
            <v>70800</v>
          </cell>
          <cell r="G75" t="str">
            <v>SP0150</v>
          </cell>
          <cell r="AL75" t="str">
            <v>http://www.qst.co.jp/</v>
          </cell>
        </row>
        <row r="76">
          <cell r="A76" t="str">
            <v>0065V02801</v>
          </cell>
          <cell r="C76">
            <v>41060</v>
          </cell>
          <cell r="D76">
            <v>42702</v>
          </cell>
          <cell r="F76">
            <v>48800</v>
          </cell>
          <cell r="G76" t="str">
            <v>SP0124</v>
          </cell>
          <cell r="AL76" t="str">
            <v>http://www.logitec.co.jp/</v>
          </cell>
        </row>
        <row r="77">
          <cell r="A77" t="str">
            <v>0049V04801</v>
          </cell>
          <cell r="C77">
            <v>35450</v>
          </cell>
          <cell r="D77">
            <v>0</v>
          </cell>
          <cell r="F77">
            <v>43800</v>
          </cell>
          <cell r="G77" t="str">
            <v>SP0128</v>
          </cell>
          <cell r="AL77" t="str">
            <v>http://www.logitec.co.jp/</v>
          </cell>
        </row>
        <row r="78">
          <cell r="A78" t="str">
            <v>0049V05101</v>
          </cell>
          <cell r="C78">
            <v>22464</v>
          </cell>
          <cell r="D78">
            <v>23362</v>
          </cell>
          <cell r="F78">
            <v>35800</v>
          </cell>
          <cell r="G78" t="str">
            <v>SP0139</v>
          </cell>
          <cell r="AL78" t="str">
            <v>http://www.mds2000.co.jp/</v>
          </cell>
        </row>
        <row r="79">
          <cell r="A79" t="str">
            <v>0095V78801</v>
          </cell>
          <cell r="C79">
            <v>12320</v>
          </cell>
          <cell r="D79">
            <v>12320</v>
          </cell>
          <cell r="F79">
            <v>15400</v>
          </cell>
          <cell r="G79" t="str">
            <v>HP0129</v>
          </cell>
          <cell r="AL79" t="str">
            <v>http://www.adaptec.co.jp/</v>
          </cell>
        </row>
        <row r="80">
          <cell r="A80" t="str">
            <v>0049V05901</v>
          </cell>
          <cell r="C80">
            <v>27090</v>
          </cell>
          <cell r="D80">
            <v>28173</v>
          </cell>
          <cell r="F80">
            <v>46800</v>
          </cell>
          <cell r="G80" t="str">
            <v>SP0151</v>
          </cell>
          <cell r="J80" t="str">
            <v>1</v>
          </cell>
          <cell r="AL80" t="str">
            <v>http://www.matsushita.co.jp/</v>
          </cell>
        </row>
        <row r="81">
          <cell r="A81" t="str">
            <v>0049V06201</v>
          </cell>
          <cell r="C81">
            <v>33380</v>
          </cell>
          <cell r="D81">
            <v>24174</v>
          </cell>
          <cell r="F81">
            <v>43800</v>
          </cell>
          <cell r="G81" t="str">
            <v>SP0132</v>
          </cell>
          <cell r="AL81" t="str">
            <v>http://www.mds2000.co.jp/</v>
          </cell>
        </row>
        <row r="82">
          <cell r="A82" t="str">
            <v>0049V06601</v>
          </cell>
          <cell r="C82">
            <v>4480</v>
          </cell>
          <cell r="D82">
            <v>4480</v>
          </cell>
          <cell r="F82">
            <v>5280</v>
          </cell>
          <cell r="G82" t="str">
            <v>HP0124</v>
          </cell>
          <cell r="J82" t="str">
            <v>1</v>
          </cell>
          <cell r="AL82" t="str">
            <v>http://www.logitec.co.jp/</v>
          </cell>
        </row>
        <row r="83">
          <cell r="A83" t="str">
            <v>0049V07001</v>
          </cell>
          <cell r="C83">
            <v>810</v>
          </cell>
          <cell r="D83">
            <v>842</v>
          </cell>
          <cell r="F83">
            <v>1280</v>
          </cell>
          <cell r="G83" t="str">
            <v>SP0153</v>
          </cell>
          <cell r="AL83" t="str">
            <v>http://www.iomega.com/jp/</v>
          </cell>
        </row>
        <row r="84">
          <cell r="A84" t="str">
            <v>0134V15801</v>
          </cell>
          <cell r="C84">
            <v>38320</v>
          </cell>
          <cell r="D84">
            <v>39852</v>
          </cell>
          <cell r="F84">
            <v>45000</v>
          </cell>
          <cell r="G84" t="str">
            <v>SP0123</v>
          </cell>
          <cell r="J84" t="str">
            <v>1</v>
          </cell>
          <cell r="AL84" t="str">
            <v>http://www.logitec.co.jp/</v>
          </cell>
        </row>
        <row r="85">
          <cell r="A85" t="str">
            <v>0049V07101</v>
          </cell>
          <cell r="C85">
            <v>17000</v>
          </cell>
          <cell r="D85">
            <v>17680</v>
          </cell>
          <cell r="F85">
            <v>22800</v>
          </cell>
          <cell r="G85" t="str">
            <v>SP0134</v>
          </cell>
          <cell r="AL85" t="str">
            <v>http://www.matsushita.co.jp/</v>
          </cell>
        </row>
        <row r="86">
          <cell r="A86" t="str">
            <v>0049V07401</v>
          </cell>
          <cell r="C86">
            <v>7280</v>
          </cell>
          <cell r="D86">
            <v>7571</v>
          </cell>
          <cell r="F86">
            <v>9800</v>
          </cell>
          <cell r="G86" t="str">
            <v>SP0134</v>
          </cell>
          <cell r="AL86" t="str">
            <v>http://www.logitec.co.jp/</v>
          </cell>
        </row>
        <row r="87">
          <cell r="A87" t="str">
            <v>0058V57601</v>
          </cell>
          <cell r="C87">
            <v>4012</v>
          </cell>
          <cell r="D87">
            <v>4172</v>
          </cell>
          <cell r="F87">
            <v>5600</v>
          </cell>
          <cell r="G87" t="str">
            <v>SP0137</v>
          </cell>
          <cell r="AL87" t="str">
            <v>http://www.rexpccard.co.jp/</v>
          </cell>
        </row>
        <row r="88">
          <cell r="A88" t="str">
            <v>0049V08201</v>
          </cell>
          <cell r="C88">
            <v>30480</v>
          </cell>
          <cell r="D88">
            <v>30480</v>
          </cell>
          <cell r="F88">
            <v>38100</v>
          </cell>
          <cell r="G88" t="str">
            <v>HP0129</v>
          </cell>
          <cell r="AL88" t="str">
            <v>http://www.adaptec.co.jp/</v>
          </cell>
        </row>
        <row r="89">
          <cell r="A89" t="str">
            <v>0185V02601</v>
          </cell>
          <cell r="C89">
            <v>27390</v>
          </cell>
          <cell r="D89">
            <v>28800</v>
          </cell>
          <cell r="F89">
            <v>35800</v>
          </cell>
          <cell r="G89" t="str">
            <v>SP0132</v>
          </cell>
          <cell r="AL89" t="str">
            <v>http://www.yano-el.co.jp/</v>
          </cell>
        </row>
        <row r="90">
          <cell r="A90" t="str">
            <v>0065V04701</v>
          </cell>
          <cell r="C90">
            <v>4550</v>
          </cell>
          <cell r="D90">
            <v>4550</v>
          </cell>
          <cell r="F90">
            <v>5980</v>
          </cell>
          <cell r="G90" t="str">
            <v>SP0139</v>
          </cell>
          <cell r="AL90" t="str">
            <v>http://www.yano-el.co.jp/</v>
          </cell>
        </row>
        <row r="91">
          <cell r="A91" t="str">
            <v>0065V04501</v>
          </cell>
          <cell r="C91">
            <v>6280</v>
          </cell>
          <cell r="D91">
            <v>6280</v>
          </cell>
          <cell r="F91">
            <v>8980</v>
          </cell>
          <cell r="G91" t="str">
            <v>SP0139</v>
          </cell>
          <cell r="AL91" t="str">
            <v>http://www.yano-el.co.jp/</v>
          </cell>
        </row>
        <row r="92">
          <cell r="A92" t="str">
            <v>0065V04801</v>
          </cell>
          <cell r="C92">
            <v>4550</v>
          </cell>
          <cell r="D92">
            <v>4550</v>
          </cell>
          <cell r="F92">
            <v>5980</v>
          </cell>
          <cell r="G92" t="str">
            <v>HP0125</v>
          </cell>
          <cell r="AL92" t="str">
            <v>http://www.yano-el.co.jp/</v>
          </cell>
        </row>
        <row r="93">
          <cell r="A93" t="str">
            <v>0065V04401</v>
          </cell>
          <cell r="C93">
            <v>6280</v>
          </cell>
          <cell r="D93">
            <v>6280</v>
          </cell>
          <cell r="F93">
            <v>8980</v>
          </cell>
          <cell r="G93" t="str">
            <v>SP0139</v>
          </cell>
          <cell r="J93" t="str">
            <v>1</v>
          </cell>
          <cell r="AL93" t="str">
            <v>http://www.yano-el.co.jp/</v>
          </cell>
        </row>
        <row r="94">
          <cell r="A94" t="str">
            <v>0065V04601</v>
          </cell>
          <cell r="C94">
            <v>4550</v>
          </cell>
          <cell r="D94">
            <v>4550</v>
          </cell>
          <cell r="F94">
            <v>5980</v>
          </cell>
          <cell r="G94" t="str">
            <v>SP0139</v>
          </cell>
          <cell r="AL94" t="str">
            <v>http://www.yano-el.co.jp/</v>
          </cell>
        </row>
        <row r="95">
          <cell r="A95" t="str">
            <v>0049V08601</v>
          </cell>
          <cell r="C95">
            <v>9916</v>
          </cell>
          <cell r="D95">
            <v>10312</v>
          </cell>
          <cell r="F95">
            <v>12800</v>
          </cell>
          <cell r="G95" t="str">
            <v>SP0131</v>
          </cell>
          <cell r="AL95" t="str">
            <v>http://www.rexpccard.co.jp/</v>
          </cell>
        </row>
        <row r="96">
          <cell r="A96" t="str">
            <v>0049V08401</v>
          </cell>
          <cell r="C96">
            <v>13610</v>
          </cell>
          <cell r="D96">
            <v>13610</v>
          </cell>
          <cell r="F96">
            <v>17020</v>
          </cell>
          <cell r="G96" t="str">
            <v>HP0129</v>
          </cell>
          <cell r="J96" t="str">
            <v>1</v>
          </cell>
          <cell r="AL96" t="str">
            <v>http://www.adaptec.co.jp/</v>
          </cell>
        </row>
        <row r="97">
          <cell r="A97" t="str">
            <v>0058V58301</v>
          </cell>
          <cell r="C97">
            <v>12700</v>
          </cell>
          <cell r="D97">
            <v>13208</v>
          </cell>
          <cell r="F97">
            <v>17800</v>
          </cell>
          <cell r="G97" t="str">
            <v>SP0137</v>
          </cell>
          <cell r="J97" t="str">
            <v>1</v>
          </cell>
          <cell r="AL97" t="str">
            <v>http://www.adtx.com/</v>
          </cell>
        </row>
        <row r="98">
          <cell r="A98" t="str">
            <v>0058V58601</v>
          </cell>
          <cell r="C98">
            <v>31770</v>
          </cell>
          <cell r="D98">
            <v>31770</v>
          </cell>
          <cell r="F98">
            <v>39800</v>
          </cell>
          <cell r="G98" t="str">
            <v>HP0129</v>
          </cell>
          <cell r="J98" t="str">
            <v>1</v>
          </cell>
          <cell r="AL98" t="str">
            <v>http://www.adaptec.co.jp/</v>
          </cell>
        </row>
        <row r="99">
          <cell r="A99" t="str">
            <v>0058V58401</v>
          </cell>
          <cell r="C99">
            <v>38910</v>
          </cell>
          <cell r="D99">
            <v>38910</v>
          </cell>
          <cell r="F99">
            <v>48640</v>
          </cell>
          <cell r="G99" t="str">
            <v>HP0129</v>
          </cell>
          <cell r="AL99" t="str">
            <v>http://www.adaptec.co.jp/</v>
          </cell>
        </row>
        <row r="100">
          <cell r="A100" t="str">
            <v>0049V08901</v>
          </cell>
          <cell r="C100">
            <v>14000</v>
          </cell>
          <cell r="D100">
            <v>14560</v>
          </cell>
          <cell r="F100">
            <v>17800</v>
          </cell>
          <cell r="G100" t="str">
            <v>SP0117</v>
          </cell>
          <cell r="AL100" t="str">
            <v>http://www.mds2000.co.jp/</v>
          </cell>
        </row>
        <row r="101">
          <cell r="A101" t="str">
            <v>0049V08701</v>
          </cell>
          <cell r="C101">
            <v>63920</v>
          </cell>
          <cell r="D101">
            <v>63920</v>
          </cell>
          <cell r="F101">
            <v>74800</v>
          </cell>
          <cell r="G101" t="str">
            <v>HP0123</v>
          </cell>
          <cell r="AL101" t="str">
            <v>http://www.yano-el.co.jp/</v>
          </cell>
        </row>
        <row r="102">
          <cell r="A102" t="str">
            <v>0058V58701</v>
          </cell>
          <cell r="C102">
            <v>25290</v>
          </cell>
          <cell r="D102">
            <v>25290</v>
          </cell>
          <cell r="F102">
            <v>31620</v>
          </cell>
          <cell r="G102" t="str">
            <v>HP0129</v>
          </cell>
          <cell r="AL102" t="str">
            <v>http://www.adaptec.co.jp/</v>
          </cell>
        </row>
        <row r="103">
          <cell r="A103" t="str">
            <v>0058V58501</v>
          </cell>
          <cell r="C103">
            <v>33720</v>
          </cell>
          <cell r="D103">
            <v>33720</v>
          </cell>
          <cell r="F103">
            <v>42150</v>
          </cell>
          <cell r="G103" t="str">
            <v>HP0129</v>
          </cell>
          <cell r="J103" t="str">
            <v>1</v>
          </cell>
          <cell r="AL103" t="str">
            <v>http://www.adaptec.co.jp/</v>
          </cell>
        </row>
        <row r="104">
          <cell r="A104" t="str">
            <v>0065V05101</v>
          </cell>
          <cell r="C104">
            <v>10950</v>
          </cell>
          <cell r="D104">
            <v>0</v>
          </cell>
          <cell r="F104">
            <v>12800</v>
          </cell>
          <cell r="G104" t="str">
            <v>SP0123</v>
          </cell>
          <cell r="AL104" t="str">
            <v>http://www.logitec.co.jp/</v>
          </cell>
        </row>
        <row r="105">
          <cell r="A105" t="str">
            <v>0065V05401</v>
          </cell>
          <cell r="C105">
            <v>6820</v>
          </cell>
          <cell r="D105">
            <v>0</v>
          </cell>
          <cell r="F105">
            <v>8000</v>
          </cell>
          <cell r="G105" t="str">
            <v>SP0123</v>
          </cell>
          <cell r="AL105" t="str">
            <v>http://www.logitec.co.jp/</v>
          </cell>
        </row>
        <row r="106">
          <cell r="A106" t="str">
            <v>0049V09501</v>
          </cell>
          <cell r="C106">
            <v>28500</v>
          </cell>
          <cell r="D106">
            <v>29640</v>
          </cell>
          <cell r="F106">
            <v>40800</v>
          </cell>
          <cell r="G106" t="str">
            <v>SP0139</v>
          </cell>
          <cell r="AL106" t="str">
            <v>http://www.qst.co.jp/</v>
          </cell>
        </row>
        <row r="107">
          <cell r="A107" t="str">
            <v>0049V09301</v>
          </cell>
          <cell r="C107">
            <v>65000</v>
          </cell>
          <cell r="D107">
            <v>0</v>
          </cell>
          <cell r="F107">
            <v>87800</v>
          </cell>
          <cell r="G107" t="str">
            <v>SP0134</v>
          </cell>
          <cell r="AL107" t="str">
            <v>http://www.qst.co.jp/</v>
          </cell>
        </row>
        <row r="108">
          <cell r="A108" t="str">
            <v>0049V09101</v>
          </cell>
          <cell r="C108">
            <v>33150</v>
          </cell>
          <cell r="D108">
            <v>0</v>
          </cell>
          <cell r="F108">
            <v>43800</v>
          </cell>
          <cell r="G108" t="str">
            <v>SP0133</v>
          </cell>
          <cell r="AL108" t="str">
            <v>http://www.yano-el.co.jp/</v>
          </cell>
        </row>
        <row r="109">
          <cell r="A109" t="str">
            <v>0049V09401</v>
          </cell>
          <cell r="C109">
            <v>32200</v>
          </cell>
          <cell r="D109">
            <v>33488</v>
          </cell>
          <cell r="F109">
            <v>40800</v>
          </cell>
          <cell r="G109" t="str">
            <v>SP0130</v>
          </cell>
          <cell r="AL109" t="str">
            <v>http://www.qst.co.jp/</v>
          </cell>
        </row>
        <row r="110">
          <cell r="A110" t="str">
            <v>0065V06001</v>
          </cell>
          <cell r="C110">
            <v>6710</v>
          </cell>
          <cell r="D110">
            <v>7590</v>
          </cell>
          <cell r="F110">
            <v>9480</v>
          </cell>
          <cell r="G110" t="str">
            <v>SP0128</v>
          </cell>
          <cell r="AL110" t="str">
            <v>http://www.sandisk.co.jp/</v>
          </cell>
        </row>
        <row r="111">
          <cell r="A111" t="str">
            <v>0058V59101</v>
          </cell>
          <cell r="C111">
            <v>5544</v>
          </cell>
          <cell r="D111">
            <v>5765</v>
          </cell>
          <cell r="F111">
            <v>6980</v>
          </cell>
          <cell r="G111" t="str">
            <v>SP0129</v>
          </cell>
          <cell r="AL111" t="str">
            <v>http://www.rexpccard.co.jp/</v>
          </cell>
        </row>
        <row r="112">
          <cell r="A112" t="str">
            <v>0185V02501</v>
          </cell>
          <cell r="C112">
            <v>25680</v>
          </cell>
          <cell r="D112">
            <v>26240</v>
          </cell>
          <cell r="F112">
            <v>34800</v>
          </cell>
          <cell r="G112" t="str">
            <v>SP0135</v>
          </cell>
          <cell r="AL112" t="str">
            <v>http://www.yano-el.co.jp/</v>
          </cell>
        </row>
        <row r="113">
          <cell r="A113" t="str">
            <v>0065V06501</v>
          </cell>
          <cell r="C113">
            <v>35450</v>
          </cell>
          <cell r="D113">
            <v>0</v>
          </cell>
          <cell r="F113">
            <v>44800</v>
          </cell>
          <cell r="G113" t="str">
            <v>SP0129</v>
          </cell>
          <cell r="AL113" t="str">
            <v>http://www.logitec.co.jp/</v>
          </cell>
        </row>
        <row r="114">
          <cell r="A114" t="str">
            <v>0049V10101</v>
          </cell>
          <cell r="C114">
            <v>50000</v>
          </cell>
          <cell r="D114">
            <v>0</v>
          </cell>
          <cell r="F114">
            <v>65800</v>
          </cell>
          <cell r="G114" t="str">
            <v>SP0133</v>
          </cell>
          <cell r="AL114" t="str">
            <v>http://www.yano-el.co.jp/</v>
          </cell>
        </row>
        <row r="115">
          <cell r="A115" t="str">
            <v>0049V09901</v>
          </cell>
          <cell r="C115">
            <v>25470</v>
          </cell>
          <cell r="D115">
            <v>0</v>
          </cell>
          <cell r="F115">
            <v>32800</v>
          </cell>
          <cell r="G115" t="str">
            <v>SP0131</v>
          </cell>
          <cell r="AL115" t="str">
            <v>http://www.yano-el.co.jp/</v>
          </cell>
        </row>
        <row r="116">
          <cell r="A116" t="str">
            <v>0049V10501</v>
          </cell>
          <cell r="C116">
            <v>12710</v>
          </cell>
          <cell r="D116">
            <v>13218</v>
          </cell>
          <cell r="F116">
            <v>18580</v>
          </cell>
          <cell r="G116" t="str">
            <v>SP0133</v>
          </cell>
          <cell r="AL116" t="str">
            <v>http://www.matsushita.co.jp/</v>
          </cell>
        </row>
        <row r="117">
          <cell r="A117" t="str">
            <v>0065V06801</v>
          </cell>
          <cell r="C117">
            <v>33690</v>
          </cell>
          <cell r="D117">
            <v>33690</v>
          </cell>
          <cell r="F117">
            <v>39800</v>
          </cell>
          <cell r="G117" t="str">
            <v>SP0124</v>
          </cell>
          <cell r="AL117" t="str">
            <v>http://www.logitec.co.jp/</v>
          </cell>
        </row>
        <row r="118">
          <cell r="A118" t="str">
            <v>0065V06601</v>
          </cell>
          <cell r="C118">
            <v>16770</v>
          </cell>
          <cell r="D118">
            <v>0</v>
          </cell>
          <cell r="F118">
            <v>19800</v>
          </cell>
          <cell r="G118" t="str">
            <v>SP0124</v>
          </cell>
          <cell r="J118" t="str">
            <v>1</v>
          </cell>
          <cell r="AL118" t="str">
            <v>http://www.logitec.co.jp/</v>
          </cell>
        </row>
        <row r="119">
          <cell r="A119" t="str">
            <v>0065V06701</v>
          </cell>
          <cell r="C119">
            <v>24850</v>
          </cell>
          <cell r="D119">
            <v>25844</v>
          </cell>
          <cell r="F119">
            <v>29500</v>
          </cell>
          <cell r="G119" t="str">
            <v>SP0124</v>
          </cell>
          <cell r="AL119" t="str">
            <v>http://www.logitec.co.jp/</v>
          </cell>
        </row>
        <row r="120">
          <cell r="A120" t="str">
            <v>0049V10301</v>
          </cell>
          <cell r="C120">
            <v>25420</v>
          </cell>
          <cell r="D120">
            <v>29660</v>
          </cell>
          <cell r="F120">
            <v>39800</v>
          </cell>
          <cell r="G120" t="str">
            <v>SP0137</v>
          </cell>
          <cell r="J120" t="str">
            <v>1</v>
          </cell>
          <cell r="AL120" t="str">
            <v>http://www.olympus.co.jp/</v>
          </cell>
        </row>
        <row r="121">
          <cell r="A121" t="str">
            <v>0049V12401</v>
          </cell>
          <cell r="C121">
            <v>38400</v>
          </cell>
          <cell r="D121">
            <v>39936</v>
          </cell>
          <cell r="F121">
            <v>47390</v>
          </cell>
          <cell r="G121" t="str">
            <v>SP0102</v>
          </cell>
          <cell r="AL121" t="str">
            <v>http://www.mds2000.co.jp/</v>
          </cell>
        </row>
        <row r="122">
          <cell r="A122" t="str">
            <v>0058V59801</v>
          </cell>
          <cell r="C122">
            <v>27720</v>
          </cell>
          <cell r="D122">
            <v>32260</v>
          </cell>
          <cell r="F122">
            <v>37800</v>
          </cell>
          <cell r="G122" t="str">
            <v>SP0126</v>
          </cell>
          <cell r="AL122" t="str">
            <v>http://www.olympus.co.jp/</v>
          </cell>
        </row>
        <row r="123">
          <cell r="A123" t="str">
            <v>0130V84601</v>
          </cell>
          <cell r="C123">
            <v>26000</v>
          </cell>
          <cell r="D123">
            <v>26000</v>
          </cell>
          <cell r="F123">
            <v>46580</v>
          </cell>
          <cell r="G123" t="str">
            <v>SP0132</v>
          </cell>
          <cell r="AL123" t="str">
            <v>http://www.yano-el.co.jp/</v>
          </cell>
        </row>
        <row r="124">
          <cell r="A124" t="str">
            <v>0058V60301</v>
          </cell>
          <cell r="C124">
            <v>38470</v>
          </cell>
          <cell r="D124">
            <v>38470</v>
          </cell>
          <cell r="F124">
            <v>45800</v>
          </cell>
          <cell r="G124" t="str">
            <v>SP0125</v>
          </cell>
          <cell r="J124" t="str">
            <v>1</v>
          </cell>
          <cell r="AL124" t="str">
            <v>http://www.matsushita.co.jp/</v>
          </cell>
        </row>
        <row r="125">
          <cell r="A125" t="str">
            <v>0065V07201</v>
          </cell>
          <cell r="C125">
            <v>2280</v>
          </cell>
          <cell r="D125">
            <v>2371</v>
          </cell>
          <cell r="F125">
            <v>2980</v>
          </cell>
          <cell r="G125" t="str">
            <v>SP0132</v>
          </cell>
          <cell r="AL125" t="str">
            <v>http://www.matsushita.co.jp/</v>
          </cell>
        </row>
        <row r="126">
          <cell r="A126" t="str">
            <v>0065V07001</v>
          </cell>
          <cell r="C126">
            <v>1660</v>
          </cell>
          <cell r="D126">
            <v>1726</v>
          </cell>
          <cell r="F126">
            <v>1980</v>
          </cell>
          <cell r="G126" t="str">
            <v>SP0125</v>
          </cell>
          <cell r="AL126" t="str">
            <v>http://www.matsushita.co.jp/</v>
          </cell>
        </row>
        <row r="127">
          <cell r="A127" t="str">
            <v>0058V60401</v>
          </cell>
          <cell r="C127">
            <v>34170</v>
          </cell>
          <cell r="D127">
            <v>34170</v>
          </cell>
          <cell r="F127">
            <v>40800</v>
          </cell>
          <cell r="G127" t="str">
            <v>SP0125</v>
          </cell>
          <cell r="AL127" t="str">
            <v>http://www.matsushita.co.jp/</v>
          </cell>
        </row>
        <row r="128">
          <cell r="A128" t="str">
            <v>0049V10601</v>
          </cell>
          <cell r="C128">
            <v>45000</v>
          </cell>
          <cell r="D128">
            <v>45000</v>
          </cell>
          <cell r="F128">
            <v>56800</v>
          </cell>
          <cell r="G128" t="str">
            <v>HP0129</v>
          </cell>
          <cell r="J128" t="str">
            <v>1</v>
          </cell>
          <cell r="AL128" t="str">
            <v>http://www.adaptec.co.jp/</v>
          </cell>
        </row>
        <row r="129">
          <cell r="A129" t="str">
            <v>0065V07101</v>
          </cell>
          <cell r="C129">
            <v>1380</v>
          </cell>
          <cell r="D129">
            <v>1435</v>
          </cell>
          <cell r="F129">
            <v>1680</v>
          </cell>
          <cell r="G129" t="str">
            <v>SP0126</v>
          </cell>
          <cell r="AL129" t="str">
            <v>http://www.matsushita.co.jp/</v>
          </cell>
        </row>
        <row r="130">
          <cell r="A130" t="str">
            <v>0049V13001</v>
          </cell>
          <cell r="C130">
            <v>23400</v>
          </cell>
          <cell r="D130">
            <v>24336</v>
          </cell>
          <cell r="F130">
            <v>29300</v>
          </cell>
          <cell r="G130" t="str">
            <v>SP0129</v>
          </cell>
          <cell r="AL130" t="str">
            <v>http://www.yano-el.co.jp/</v>
          </cell>
        </row>
        <row r="131">
          <cell r="A131" t="str">
            <v>0065V07501</v>
          </cell>
          <cell r="C131">
            <v>11980</v>
          </cell>
          <cell r="D131">
            <v>11980</v>
          </cell>
          <cell r="F131">
            <v>14000</v>
          </cell>
          <cell r="G131" t="str">
            <v>SP0123</v>
          </cell>
          <cell r="AL131" t="str">
            <v>http://www.logitec.co.jp/</v>
          </cell>
        </row>
        <row r="132">
          <cell r="A132" t="str">
            <v>0101V97501</v>
          </cell>
          <cell r="C132">
            <v>23610</v>
          </cell>
          <cell r="D132">
            <v>0</v>
          </cell>
          <cell r="F132">
            <v>27500</v>
          </cell>
          <cell r="G132" t="str">
            <v>SP0123</v>
          </cell>
          <cell r="AL132" t="str">
            <v>http://www.logitec.co.jp/</v>
          </cell>
        </row>
        <row r="133">
          <cell r="A133" t="str">
            <v>0101V40801</v>
          </cell>
          <cell r="C133">
            <v>9472</v>
          </cell>
          <cell r="D133">
            <v>9472</v>
          </cell>
          <cell r="F133">
            <v>11700</v>
          </cell>
          <cell r="G133" t="str">
            <v>HP0132</v>
          </cell>
          <cell r="J133" t="str">
            <v>1</v>
          </cell>
          <cell r="AL133" t="str">
            <v>http://www.melcoinc.co.jp/</v>
          </cell>
        </row>
        <row r="134">
          <cell r="A134" t="str">
            <v>0101V97701</v>
          </cell>
          <cell r="C134">
            <v>30110</v>
          </cell>
          <cell r="D134">
            <v>0</v>
          </cell>
          <cell r="F134">
            <v>35000</v>
          </cell>
          <cell r="G134" t="str">
            <v>SP0122</v>
          </cell>
          <cell r="AL134" t="str">
            <v>http://www.logitec.co.jp/</v>
          </cell>
        </row>
        <row r="135">
          <cell r="A135" t="str">
            <v>0101V97101</v>
          </cell>
          <cell r="C135">
            <v>92460</v>
          </cell>
          <cell r="D135">
            <v>96158</v>
          </cell>
          <cell r="F135">
            <v>109800</v>
          </cell>
          <cell r="G135" t="str">
            <v>SP0124</v>
          </cell>
          <cell r="AL135" t="str">
            <v>http://www.yano-el.co.jp/</v>
          </cell>
        </row>
        <row r="136">
          <cell r="A136" t="str">
            <v>0102V24501</v>
          </cell>
          <cell r="C136">
            <v>33384</v>
          </cell>
          <cell r="D136">
            <v>34719</v>
          </cell>
          <cell r="F136">
            <v>42800</v>
          </cell>
          <cell r="G136" t="str">
            <v>SP0131</v>
          </cell>
          <cell r="AL136" t="str">
            <v>http://www.mds2000.co.jp/</v>
          </cell>
        </row>
        <row r="137">
          <cell r="A137" t="str">
            <v>0119V23701</v>
          </cell>
          <cell r="C137">
            <v>25380</v>
          </cell>
          <cell r="D137">
            <v>25380</v>
          </cell>
          <cell r="F137">
            <v>29800</v>
          </cell>
          <cell r="G137" t="str">
            <v>HP0123</v>
          </cell>
          <cell r="AL137" t="str">
            <v>http://www.logitec.co.jp/</v>
          </cell>
        </row>
        <row r="138">
          <cell r="A138" t="str">
            <v>0118V94101</v>
          </cell>
          <cell r="C138">
            <v>39440</v>
          </cell>
          <cell r="D138">
            <v>41017</v>
          </cell>
          <cell r="F138">
            <v>50800</v>
          </cell>
          <cell r="G138" t="str">
            <v>SP0131</v>
          </cell>
          <cell r="AL138" t="str">
            <v>http://www.yano-el.co.jp/</v>
          </cell>
        </row>
        <row r="139">
          <cell r="A139" t="str">
            <v>0104V10001</v>
          </cell>
          <cell r="C139">
            <v>21900</v>
          </cell>
          <cell r="D139">
            <v>22776</v>
          </cell>
          <cell r="F139">
            <v>25800</v>
          </cell>
          <cell r="G139" t="str">
            <v>SP0124</v>
          </cell>
          <cell r="AL139" t="str">
            <v>http://www.logitec.co.jp/</v>
          </cell>
        </row>
        <row r="140">
          <cell r="A140" t="str">
            <v>0105V07701</v>
          </cell>
          <cell r="C140">
            <v>55000</v>
          </cell>
          <cell r="D140">
            <v>55000</v>
          </cell>
          <cell r="F140">
            <v>83000</v>
          </cell>
          <cell r="G140" t="str">
            <v>SP0143</v>
          </cell>
          <cell r="J140" t="str">
            <v>1</v>
          </cell>
          <cell r="AL140" t="str">
            <v>http://www.adtx.com/</v>
          </cell>
        </row>
        <row r="141">
          <cell r="A141" t="str">
            <v>0125V10901</v>
          </cell>
          <cell r="C141">
            <v>11850</v>
          </cell>
          <cell r="D141">
            <v>11850</v>
          </cell>
          <cell r="F141">
            <v>14800</v>
          </cell>
          <cell r="G141" t="str">
            <v>SP0128</v>
          </cell>
          <cell r="AL141" t="str">
            <v>http://www.yano-el.co.jp/</v>
          </cell>
        </row>
        <row r="142">
          <cell r="A142" t="str">
            <v>0110V41101</v>
          </cell>
          <cell r="C142">
            <v>7552</v>
          </cell>
          <cell r="D142">
            <v>7855</v>
          </cell>
          <cell r="F142">
            <v>9800</v>
          </cell>
          <cell r="G142" t="str">
            <v>SP0131</v>
          </cell>
          <cell r="AL142" t="str">
            <v>http://www.rexpccard.co.jp/</v>
          </cell>
        </row>
        <row r="143">
          <cell r="A143" t="str">
            <v>0105V96401</v>
          </cell>
          <cell r="C143">
            <v>3024</v>
          </cell>
          <cell r="D143">
            <v>3144</v>
          </cell>
          <cell r="F143">
            <v>3980</v>
          </cell>
          <cell r="G143" t="str">
            <v>SP0133</v>
          </cell>
          <cell r="AL143" t="str">
            <v>http://www.rexpccard.co.jp/</v>
          </cell>
        </row>
        <row r="144">
          <cell r="A144" t="str">
            <v>0106V09901</v>
          </cell>
          <cell r="C144">
            <v>10212</v>
          </cell>
          <cell r="D144">
            <v>10212</v>
          </cell>
          <cell r="F144">
            <v>12800</v>
          </cell>
          <cell r="G144" t="str">
            <v>HP0133</v>
          </cell>
          <cell r="AL144" t="str">
            <v>http://www.melcoinc.co.jp/</v>
          </cell>
        </row>
        <row r="145">
          <cell r="A145" t="str">
            <v>0106V25801</v>
          </cell>
          <cell r="C145">
            <v>82500</v>
          </cell>
          <cell r="D145">
            <v>85800</v>
          </cell>
          <cell r="F145">
            <v>118000</v>
          </cell>
          <cell r="G145" t="str">
            <v>SP0140</v>
          </cell>
          <cell r="J145" t="str">
            <v>1</v>
          </cell>
          <cell r="AL145" t="str">
            <v>http://www.adtx.com/</v>
          </cell>
        </row>
        <row r="146">
          <cell r="A146" t="str">
            <v>0119V24001</v>
          </cell>
          <cell r="C146">
            <v>32160</v>
          </cell>
          <cell r="D146">
            <v>0</v>
          </cell>
          <cell r="F146">
            <v>38000</v>
          </cell>
          <cell r="G146" t="str">
            <v>SP0124</v>
          </cell>
          <cell r="AL146" t="str">
            <v>http://www.logitec.co.jp/</v>
          </cell>
        </row>
        <row r="147">
          <cell r="A147" t="str">
            <v>0110V30701</v>
          </cell>
          <cell r="C147">
            <v>2100</v>
          </cell>
          <cell r="D147">
            <v>2184</v>
          </cell>
          <cell r="F147">
            <v>2550</v>
          </cell>
          <cell r="G147" t="str">
            <v>SP0126</v>
          </cell>
          <cell r="J147" t="str">
            <v>1</v>
          </cell>
          <cell r="AL147" t="str">
            <v>http://www.rexpccard.co.jp/</v>
          </cell>
        </row>
        <row r="148">
          <cell r="A148" t="str">
            <v>0110V41001</v>
          </cell>
          <cell r="C148">
            <v>21000</v>
          </cell>
          <cell r="D148">
            <v>21000</v>
          </cell>
          <cell r="F148">
            <v>29800</v>
          </cell>
          <cell r="G148" t="str">
            <v>SP0139</v>
          </cell>
          <cell r="AL148" t="str">
            <v>http://www.rexpccard.co.jp/</v>
          </cell>
        </row>
        <row r="149">
          <cell r="A149" t="str">
            <v>0110V41201</v>
          </cell>
          <cell r="C149">
            <v>3120</v>
          </cell>
          <cell r="D149">
            <v>3245</v>
          </cell>
          <cell r="F149">
            <v>4800</v>
          </cell>
          <cell r="G149" t="str">
            <v>SP0130</v>
          </cell>
          <cell r="AL149" t="str">
            <v>http://www.rexpccard.co.jp/</v>
          </cell>
        </row>
        <row r="150">
          <cell r="A150" t="str">
            <v>0110V73501</v>
          </cell>
          <cell r="C150">
            <v>7590</v>
          </cell>
          <cell r="D150">
            <v>7894</v>
          </cell>
          <cell r="F150">
            <v>9980</v>
          </cell>
          <cell r="G150" t="str">
            <v>SP0132</v>
          </cell>
          <cell r="AL150" t="str">
            <v>http://www.yano-el.co.jp/</v>
          </cell>
        </row>
        <row r="151">
          <cell r="A151" t="str">
            <v>0110V73601</v>
          </cell>
          <cell r="C151">
            <v>7590</v>
          </cell>
          <cell r="D151">
            <v>7894</v>
          </cell>
          <cell r="F151">
            <v>9980</v>
          </cell>
          <cell r="G151" t="str">
            <v>SP0132</v>
          </cell>
          <cell r="J151" t="str">
            <v>1</v>
          </cell>
          <cell r="AL151" t="str">
            <v>http://www.yano-el.co.jp/</v>
          </cell>
        </row>
        <row r="152">
          <cell r="A152" t="str">
            <v>0111V74201</v>
          </cell>
          <cell r="C152">
            <v>41400</v>
          </cell>
          <cell r="D152">
            <v>41400</v>
          </cell>
          <cell r="F152">
            <v>49800</v>
          </cell>
          <cell r="G152" t="str">
            <v>SP0125</v>
          </cell>
          <cell r="J152" t="str">
            <v>1</v>
          </cell>
          <cell r="AL152" t="str">
            <v>http://www.olympus.co.jp/</v>
          </cell>
        </row>
        <row r="153">
          <cell r="A153" t="str">
            <v>0111V92101</v>
          </cell>
          <cell r="C153">
            <v>37170</v>
          </cell>
          <cell r="D153">
            <v>38656</v>
          </cell>
          <cell r="F153">
            <v>44800</v>
          </cell>
          <cell r="G153" t="str">
            <v>SP0126</v>
          </cell>
          <cell r="J153" t="str">
            <v>1</v>
          </cell>
          <cell r="AL153" t="str">
            <v>http://www.olympus.co.jp/</v>
          </cell>
        </row>
        <row r="154">
          <cell r="A154" t="str">
            <v>0111V92201</v>
          </cell>
          <cell r="C154">
            <v>35400</v>
          </cell>
          <cell r="D154">
            <v>36816</v>
          </cell>
          <cell r="F154">
            <v>42800</v>
          </cell>
          <cell r="G154" t="str">
            <v>SP0126</v>
          </cell>
          <cell r="J154" t="str">
            <v>1</v>
          </cell>
          <cell r="AL154" t="str">
            <v>http://www.olympus.co.jp/</v>
          </cell>
        </row>
        <row r="155">
          <cell r="A155" t="str">
            <v>0111V92301</v>
          </cell>
          <cell r="C155">
            <v>33040</v>
          </cell>
          <cell r="D155">
            <v>34361</v>
          </cell>
          <cell r="F155">
            <v>39800</v>
          </cell>
          <cell r="G155" t="str">
            <v>SP0125</v>
          </cell>
          <cell r="J155" t="str">
            <v>1</v>
          </cell>
          <cell r="AL155" t="str">
            <v>http://www.olympus.co.jp/</v>
          </cell>
        </row>
        <row r="156">
          <cell r="A156" t="str">
            <v>0111V74001</v>
          </cell>
          <cell r="C156">
            <v>37170</v>
          </cell>
          <cell r="D156">
            <v>37170</v>
          </cell>
          <cell r="F156">
            <v>46500</v>
          </cell>
          <cell r="G156" t="str">
            <v>SP0129</v>
          </cell>
          <cell r="J156" t="str">
            <v>1</v>
          </cell>
          <cell r="AL156" t="str">
            <v>http://www.olympus.co.jp/</v>
          </cell>
        </row>
        <row r="157">
          <cell r="A157" t="str">
            <v>0116V27601</v>
          </cell>
          <cell r="C157">
            <v>4170</v>
          </cell>
          <cell r="D157">
            <v>4170</v>
          </cell>
          <cell r="F157">
            <v>5220</v>
          </cell>
          <cell r="G157" t="str">
            <v>HP0129</v>
          </cell>
          <cell r="AL157" t="str">
            <v>http://www.adaptec.co.jp/</v>
          </cell>
        </row>
        <row r="158">
          <cell r="A158" t="str">
            <v>0112V89401</v>
          </cell>
          <cell r="C158">
            <v>33530</v>
          </cell>
          <cell r="D158">
            <v>34871</v>
          </cell>
          <cell r="F158">
            <v>39800</v>
          </cell>
          <cell r="G158" t="str">
            <v>SP0124</v>
          </cell>
          <cell r="J158" t="str">
            <v>1</v>
          </cell>
          <cell r="AL158" t="str">
            <v>http://www.logitec.co.jp/</v>
          </cell>
        </row>
        <row r="159">
          <cell r="A159" t="str">
            <v>0112V89501</v>
          </cell>
          <cell r="C159">
            <v>36270</v>
          </cell>
          <cell r="D159">
            <v>37720</v>
          </cell>
          <cell r="F159">
            <v>42800</v>
          </cell>
          <cell r="G159" t="str">
            <v>SP0124</v>
          </cell>
          <cell r="J159" t="str">
            <v>1</v>
          </cell>
          <cell r="AL159" t="str">
            <v>http://www.logitec.co.jp/</v>
          </cell>
        </row>
        <row r="160">
          <cell r="A160" t="str">
            <v>0113V44701</v>
          </cell>
          <cell r="C160">
            <v>31500</v>
          </cell>
          <cell r="D160">
            <v>31500</v>
          </cell>
          <cell r="F160">
            <v>44800</v>
          </cell>
          <cell r="G160" t="str">
            <v>SP0138</v>
          </cell>
          <cell r="J160" t="str">
            <v>1</v>
          </cell>
          <cell r="AL160" t="str">
            <v>http://www.olympus.co.jp/</v>
          </cell>
        </row>
        <row r="161">
          <cell r="A161" t="str">
            <v>0114V60201</v>
          </cell>
          <cell r="C161">
            <v>4550</v>
          </cell>
          <cell r="D161">
            <v>4550</v>
          </cell>
          <cell r="F161">
            <v>5980</v>
          </cell>
          <cell r="G161" t="str">
            <v>HP0125</v>
          </cell>
          <cell r="AL161" t="str">
            <v>http://www.yano-el.co.jp/</v>
          </cell>
        </row>
        <row r="162">
          <cell r="A162" t="str">
            <v>0114V33001</v>
          </cell>
          <cell r="C162">
            <v>3685</v>
          </cell>
          <cell r="D162">
            <v>3685</v>
          </cell>
          <cell r="F162">
            <v>4660</v>
          </cell>
          <cell r="G162" t="str">
            <v>HP0133</v>
          </cell>
          <cell r="J162" t="str">
            <v>1</v>
          </cell>
          <cell r="AL162" t="str">
            <v>http://www.melcoinc.co.jp/</v>
          </cell>
        </row>
        <row r="163">
          <cell r="A163" t="str">
            <v>0116V04701</v>
          </cell>
          <cell r="C163">
            <v>715000</v>
          </cell>
          <cell r="D163">
            <v>715000</v>
          </cell>
          <cell r="F163">
            <v>1083000</v>
          </cell>
          <cell r="G163" t="str">
            <v>SP0143</v>
          </cell>
          <cell r="J163" t="str">
            <v>1</v>
          </cell>
          <cell r="AL163" t="str">
            <v>http://www.adtx.com/</v>
          </cell>
        </row>
        <row r="164">
          <cell r="A164" t="str">
            <v>0126V88901</v>
          </cell>
          <cell r="C164">
            <v>2650</v>
          </cell>
          <cell r="D164">
            <v>2756</v>
          </cell>
          <cell r="F164">
            <v>3480</v>
          </cell>
          <cell r="G164" t="str">
            <v>SP0132</v>
          </cell>
          <cell r="AL164" t="str">
            <v>http://www.yano-el.co.jp/</v>
          </cell>
        </row>
        <row r="165">
          <cell r="A165" t="str">
            <v>0126V56101</v>
          </cell>
          <cell r="C165">
            <v>21300</v>
          </cell>
          <cell r="D165">
            <v>29286</v>
          </cell>
          <cell r="F165">
            <v>36800</v>
          </cell>
          <cell r="G165" t="str">
            <v>SP0132</v>
          </cell>
          <cell r="AL165" t="str">
            <v>http://www.matsushita.co.jp/</v>
          </cell>
        </row>
        <row r="166">
          <cell r="A166" t="str">
            <v>0114V60401</v>
          </cell>
          <cell r="C166">
            <v>24000</v>
          </cell>
          <cell r="D166">
            <v>0</v>
          </cell>
          <cell r="F166">
            <v>28500</v>
          </cell>
          <cell r="G166" t="str">
            <v>HP0124</v>
          </cell>
          <cell r="J166" t="str">
            <v>1</v>
          </cell>
          <cell r="AL166" t="str">
            <v>http://www.logitec.co.jp/</v>
          </cell>
        </row>
        <row r="167">
          <cell r="A167" t="str">
            <v>0115V07401</v>
          </cell>
          <cell r="C167">
            <v>467500</v>
          </cell>
          <cell r="D167">
            <v>467500</v>
          </cell>
          <cell r="F167">
            <v>708000</v>
          </cell>
          <cell r="G167" t="str">
            <v>SP0143</v>
          </cell>
          <cell r="J167" t="str">
            <v>1</v>
          </cell>
          <cell r="AL167" t="str">
            <v>http://www.adtx.com/</v>
          </cell>
        </row>
        <row r="168">
          <cell r="A168" t="str">
            <v>0115V41001</v>
          </cell>
          <cell r="C168">
            <v>19680</v>
          </cell>
          <cell r="D168">
            <v>21320</v>
          </cell>
          <cell r="F168">
            <v>25800</v>
          </cell>
          <cell r="G168" t="str">
            <v>SP0126</v>
          </cell>
          <cell r="J168" t="str">
            <v>1</v>
          </cell>
          <cell r="AL168" t="str">
            <v>http://www.olympus.co.jp/</v>
          </cell>
        </row>
        <row r="169">
          <cell r="A169" t="str">
            <v>0115V41301</v>
          </cell>
          <cell r="C169">
            <v>19680</v>
          </cell>
          <cell r="D169">
            <v>21320</v>
          </cell>
          <cell r="F169">
            <v>25800</v>
          </cell>
          <cell r="G169" t="str">
            <v>SP0126</v>
          </cell>
          <cell r="AL169" t="str">
            <v>http://www.olympus.co.jp/</v>
          </cell>
        </row>
        <row r="170">
          <cell r="A170" t="str">
            <v>0115V71701</v>
          </cell>
          <cell r="C170">
            <v>27200</v>
          </cell>
          <cell r="D170">
            <v>28288</v>
          </cell>
          <cell r="F170">
            <v>35800</v>
          </cell>
          <cell r="G170" t="str">
            <v>SP0133</v>
          </cell>
          <cell r="AL170" t="str">
            <v>http://www.plextor.co.jp/</v>
          </cell>
        </row>
        <row r="171">
          <cell r="A171" t="str">
            <v>0116V28501</v>
          </cell>
          <cell r="C171">
            <v>2736</v>
          </cell>
          <cell r="D171">
            <v>2736</v>
          </cell>
          <cell r="F171">
            <v>3980</v>
          </cell>
          <cell r="G171" t="str">
            <v>SP0140</v>
          </cell>
          <cell r="AL171" t="str">
            <v>http://www.rexpccard.co.jp/</v>
          </cell>
        </row>
        <row r="172">
          <cell r="A172" t="str">
            <v>0211V30501</v>
          </cell>
          <cell r="C172">
            <v>41550</v>
          </cell>
          <cell r="D172">
            <v>41550</v>
          </cell>
          <cell r="F172">
            <v>49000</v>
          </cell>
          <cell r="G172" t="str">
            <v>HP0124</v>
          </cell>
          <cell r="J172" t="str">
            <v>1</v>
          </cell>
          <cell r="AL172" t="str">
            <v>http://www.logitec.co.jp/</v>
          </cell>
        </row>
        <row r="173">
          <cell r="A173" t="str">
            <v>0134V16101</v>
          </cell>
          <cell r="C173">
            <v>27090</v>
          </cell>
          <cell r="D173">
            <v>27090</v>
          </cell>
          <cell r="F173">
            <v>34000</v>
          </cell>
          <cell r="G173" t="str">
            <v>HP0129</v>
          </cell>
          <cell r="AL173" t="str">
            <v>http://www.matsushita.co.jp/</v>
          </cell>
        </row>
        <row r="174">
          <cell r="A174" t="str">
            <v>0116V04501</v>
          </cell>
          <cell r="C174">
            <v>82500</v>
          </cell>
          <cell r="D174">
            <v>82500</v>
          </cell>
          <cell r="F174">
            <v>125000</v>
          </cell>
          <cell r="G174" t="str">
            <v>SP0143</v>
          </cell>
          <cell r="J174" t="str">
            <v>1</v>
          </cell>
          <cell r="AL174" t="str">
            <v>http://www.adtx.com/</v>
          </cell>
        </row>
        <row r="175">
          <cell r="A175" t="str">
            <v>0116V27701</v>
          </cell>
          <cell r="C175">
            <v>6380</v>
          </cell>
          <cell r="D175">
            <v>6380</v>
          </cell>
          <cell r="F175">
            <v>7980</v>
          </cell>
          <cell r="G175" t="str">
            <v>HP0129</v>
          </cell>
          <cell r="AL175" t="str">
            <v>http://www.adaptec.co.jp/</v>
          </cell>
        </row>
        <row r="176">
          <cell r="A176" t="str">
            <v>0165V79601</v>
          </cell>
          <cell r="C176">
            <v>467500</v>
          </cell>
          <cell r="D176">
            <v>467500</v>
          </cell>
          <cell r="F176">
            <v>680000</v>
          </cell>
          <cell r="G176" t="str">
            <v>SP0140</v>
          </cell>
          <cell r="J176" t="str">
            <v>1</v>
          </cell>
          <cell r="AL176" t="str">
            <v>http://www.adtx.com/</v>
          </cell>
        </row>
        <row r="177">
          <cell r="A177" t="str">
            <v>0116V65501</v>
          </cell>
          <cell r="C177">
            <v>27930</v>
          </cell>
          <cell r="D177">
            <v>27930</v>
          </cell>
          <cell r="F177">
            <v>32800</v>
          </cell>
          <cell r="G177" t="str">
            <v>HP0123</v>
          </cell>
          <cell r="AL177" t="str">
            <v>http://www.logitec.co.jp/</v>
          </cell>
        </row>
        <row r="178">
          <cell r="A178" t="str">
            <v>0116V65601</v>
          </cell>
          <cell r="C178">
            <v>25380</v>
          </cell>
          <cell r="D178">
            <v>25380</v>
          </cell>
          <cell r="F178">
            <v>29800</v>
          </cell>
          <cell r="G178" t="str">
            <v>HP0123</v>
          </cell>
          <cell r="AL178" t="str">
            <v>http://www.logitec.co.jp/</v>
          </cell>
        </row>
        <row r="179">
          <cell r="A179" t="str">
            <v>0185V02701</v>
          </cell>
          <cell r="C179">
            <v>30110</v>
          </cell>
          <cell r="D179">
            <v>31314</v>
          </cell>
          <cell r="F179">
            <v>35500</v>
          </cell>
          <cell r="G179" t="str">
            <v>SP0124</v>
          </cell>
          <cell r="AL179" t="str">
            <v>http://www.logitec.co.jp/</v>
          </cell>
        </row>
        <row r="180">
          <cell r="A180" t="str">
            <v>0185V02801</v>
          </cell>
          <cell r="C180">
            <v>21930</v>
          </cell>
          <cell r="D180">
            <v>21930</v>
          </cell>
          <cell r="F180">
            <v>25800</v>
          </cell>
          <cell r="G180" t="str">
            <v>HP0124</v>
          </cell>
          <cell r="J180" t="str">
            <v>1</v>
          </cell>
          <cell r="AL180" t="str">
            <v>http://www.logitec.co.jp/</v>
          </cell>
        </row>
        <row r="181">
          <cell r="A181" t="str">
            <v>0118V94201</v>
          </cell>
          <cell r="C181">
            <v>57670</v>
          </cell>
          <cell r="D181">
            <v>0</v>
          </cell>
          <cell r="F181">
            <v>72800</v>
          </cell>
          <cell r="G181" t="str">
            <v>HP0129</v>
          </cell>
          <cell r="J181" t="str">
            <v>1</v>
          </cell>
          <cell r="AL181" t="str">
            <v>http://www.yano-el.co.jp/</v>
          </cell>
        </row>
        <row r="182">
          <cell r="A182" t="str">
            <v>0119V42301</v>
          </cell>
          <cell r="C182">
            <v>7130</v>
          </cell>
          <cell r="D182">
            <v>7130</v>
          </cell>
          <cell r="F182">
            <v>8920</v>
          </cell>
          <cell r="G182" t="str">
            <v>HP0129</v>
          </cell>
          <cell r="AL182" t="str">
            <v>http://www.adaptec.co.jp/</v>
          </cell>
        </row>
        <row r="183">
          <cell r="A183" t="str">
            <v>0119V42401</v>
          </cell>
          <cell r="C183">
            <v>12970</v>
          </cell>
          <cell r="D183">
            <v>12970</v>
          </cell>
          <cell r="F183">
            <v>16220</v>
          </cell>
          <cell r="G183" t="str">
            <v>HP0129</v>
          </cell>
          <cell r="AL183" t="str">
            <v>http://www.adaptec.co.jp/</v>
          </cell>
        </row>
        <row r="184">
          <cell r="A184" t="str">
            <v>0120V28201</v>
          </cell>
          <cell r="C184">
            <v>29678</v>
          </cell>
          <cell r="D184">
            <v>29678</v>
          </cell>
          <cell r="F184">
            <v>34000</v>
          </cell>
          <cell r="G184" t="str">
            <v>HP0121</v>
          </cell>
          <cell r="J184" t="str">
            <v>1</v>
          </cell>
          <cell r="AL184" t="str">
            <v>http://www.logitec.co.jp/</v>
          </cell>
        </row>
        <row r="185">
          <cell r="A185" t="str">
            <v>0145V56201</v>
          </cell>
          <cell r="C185">
            <v>17030</v>
          </cell>
          <cell r="D185">
            <v>0</v>
          </cell>
          <cell r="F185">
            <v>19800</v>
          </cell>
          <cell r="G185" t="str">
            <v>SP0123</v>
          </cell>
          <cell r="AL185" t="str">
            <v>http://www.logitec.co.jp/</v>
          </cell>
        </row>
        <row r="186">
          <cell r="A186" t="str">
            <v>0120V48001</v>
          </cell>
          <cell r="C186">
            <v>25590</v>
          </cell>
          <cell r="D186">
            <v>26613</v>
          </cell>
          <cell r="F186">
            <v>33800</v>
          </cell>
          <cell r="G186" t="str">
            <v>SP0133</v>
          </cell>
          <cell r="AL186" t="str">
            <v>http://www.matsushita.co.jp/</v>
          </cell>
        </row>
        <row r="187">
          <cell r="A187" t="str">
            <v>0120V99001</v>
          </cell>
          <cell r="C187">
            <v>29440</v>
          </cell>
          <cell r="D187">
            <v>33945</v>
          </cell>
          <cell r="F187">
            <v>42800</v>
          </cell>
          <cell r="G187" t="str">
            <v>SP0132</v>
          </cell>
          <cell r="AL187" t="str">
            <v>http://www.olympus.co.jp/</v>
          </cell>
        </row>
        <row r="188">
          <cell r="A188" t="str">
            <v>0164V57801</v>
          </cell>
          <cell r="C188">
            <v>10700</v>
          </cell>
          <cell r="D188">
            <v>10700</v>
          </cell>
          <cell r="F188">
            <v>12500</v>
          </cell>
          <cell r="G188" t="str">
            <v>HP0123</v>
          </cell>
          <cell r="AL188" t="str">
            <v>http://www.logitec.co.jp/</v>
          </cell>
        </row>
        <row r="189">
          <cell r="A189" t="str">
            <v>0129V35101</v>
          </cell>
          <cell r="C189">
            <v>21190</v>
          </cell>
          <cell r="D189">
            <v>21190</v>
          </cell>
          <cell r="F189">
            <v>24800</v>
          </cell>
          <cell r="G189" t="str">
            <v>SP0123</v>
          </cell>
          <cell r="AL189" t="str">
            <v>http://www.logitec.co.jp/</v>
          </cell>
        </row>
        <row r="190">
          <cell r="A190" t="str">
            <v>0129V35201</v>
          </cell>
          <cell r="C190">
            <v>17720</v>
          </cell>
          <cell r="D190">
            <v>17720</v>
          </cell>
          <cell r="F190">
            <v>20500</v>
          </cell>
          <cell r="G190" t="str">
            <v>HP0122</v>
          </cell>
          <cell r="AL190" t="str">
            <v>http://www.logitec.co.jp/</v>
          </cell>
        </row>
        <row r="191">
          <cell r="A191" t="str">
            <v>0129V36101</v>
          </cell>
          <cell r="C191">
            <v>27030</v>
          </cell>
          <cell r="D191">
            <v>27030</v>
          </cell>
          <cell r="F191">
            <v>31800</v>
          </cell>
          <cell r="G191" t="str">
            <v>SP0124</v>
          </cell>
          <cell r="AL191" t="str">
            <v>http://www.logitec.co.jp/</v>
          </cell>
        </row>
        <row r="192">
          <cell r="A192" t="str">
            <v>0129V35501</v>
          </cell>
          <cell r="C192">
            <v>4012</v>
          </cell>
          <cell r="D192">
            <v>4172</v>
          </cell>
          <cell r="F192">
            <v>4980</v>
          </cell>
          <cell r="G192" t="str">
            <v>SP0128</v>
          </cell>
          <cell r="AL192" t="str">
            <v>http://www.rexpccard.co.jp/</v>
          </cell>
        </row>
        <row r="193">
          <cell r="A193" t="str">
            <v>0130V84501</v>
          </cell>
          <cell r="C193">
            <v>41000</v>
          </cell>
          <cell r="D193">
            <v>41000</v>
          </cell>
          <cell r="F193">
            <v>57800</v>
          </cell>
          <cell r="G193" t="str">
            <v>SP0130</v>
          </cell>
          <cell r="AL193" t="str">
            <v>http://www.yano-el.co.jp/</v>
          </cell>
        </row>
        <row r="194">
          <cell r="A194" t="str">
            <v>0151V88701</v>
          </cell>
          <cell r="C194">
            <v>1400</v>
          </cell>
          <cell r="D194">
            <v>1456</v>
          </cell>
          <cell r="F194">
            <v>1980</v>
          </cell>
          <cell r="G194" t="str">
            <v>SP0138</v>
          </cell>
          <cell r="J194" t="str">
            <v>1</v>
          </cell>
          <cell r="AL194" t="str">
            <v>http://www.iomega.com/jp/</v>
          </cell>
        </row>
        <row r="195">
          <cell r="A195" t="str">
            <v>0130V84901</v>
          </cell>
          <cell r="C195">
            <v>12710</v>
          </cell>
          <cell r="D195">
            <v>14123</v>
          </cell>
          <cell r="F195">
            <v>17800</v>
          </cell>
          <cell r="G195" t="str">
            <v>SP0132</v>
          </cell>
          <cell r="J195" t="str">
            <v>1</v>
          </cell>
          <cell r="AL195" t="str">
            <v>http://www.matsushita.co.jp/</v>
          </cell>
        </row>
        <row r="196">
          <cell r="A196" t="str">
            <v>0130V84801</v>
          </cell>
          <cell r="C196">
            <v>2410</v>
          </cell>
          <cell r="D196">
            <v>2506</v>
          </cell>
          <cell r="F196">
            <v>3200</v>
          </cell>
          <cell r="G196" t="str">
            <v>SP0133</v>
          </cell>
          <cell r="J196" t="str">
            <v>1</v>
          </cell>
          <cell r="AL196" t="str">
            <v>http://www.matsushita.co.jp/</v>
          </cell>
        </row>
        <row r="197">
          <cell r="A197" t="str">
            <v>0130V85301</v>
          </cell>
          <cell r="C197">
            <v>45850</v>
          </cell>
          <cell r="D197">
            <v>45850</v>
          </cell>
          <cell r="F197">
            <v>53800</v>
          </cell>
          <cell r="G197" t="str">
            <v>SP0123</v>
          </cell>
          <cell r="AL197" t="str">
            <v>http://www.logitec.co.jp/</v>
          </cell>
        </row>
        <row r="198">
          <cell r="A198" t="str">
            <v>0130V84201</v>
          </cell>
          <cell r="C198">
            <v>12230</v>
          </cell>
          <cell r="D198">
            <v>13884</v>
          </cell>
          <cell r="F198">
            <v>18800</v>
          </cell>
          <cell r="G198" t="str">
            <v>SP0137</v>
          </cell>
          <cell r="J198" t="str">
            <v>1</v>
          </cell>
          <cell r="AL198" t="str">
            <v>http://www.imation.co.jp/</v>
          </cell>
        </row>
        <row r="199">
          <cell r="A199" t="str">
            <v>0130V84301</v>
          </cell>
          <cell r="C199">
            <v>9240</v>
          </cell>
          <cell r="D199">
            <v>9240</v>
          </cell>
          <cell r="F199">
            <v>10800</v>
          </cell>
          <cell r="G199" t="str">
            <v>SP0123</v>
          </cell>
          <cell r="AL199" t="str">
            <v>http://www.logitec.co.jp/</v>
          </cell>
        </row>
        <row r="200">
          <cell r="A200" t="str">
            <v>0130V85201</v>
          </cell>
          <cell r="C200">
            <v>22650</v>
          </cell>
          <cell r="D200">
            <v>22650</v>
          </cell>
          <cell r="F200">
            <v>34800</v>
          </cell>
          <cell r="G200" t="str">
            <v>SP0132</v>
          </cell>
          <cell r="AL200" t="str">
            <v>http://www.yano-el.co.jp/</v>
          </cell>
        </row>
        <row r="201">
          <cell r="A201" t="str">
            <v>0131V61501</v>
          </cell>
          <cell r="C201">
            <v>45000</v>
          </cell>
          <cell r="D201">
            <v>45000</v>
          </cell>
          <cell r="F201">
            <v>53800</v>
          </cell>
          <cell r="G201" t="str">
            <v>HP0125</v>
          </cell>
          <cell r="J201" t="str">
            <v>1</v>
          </cell>
          <cell r="AL201" t="str">
            <v>http://www.olympus.co.jp/</v>
          </cell>
        </row>
        <row r="202">
          <cell r="A202" t="str">
            <v>0131V61301</v>
          </cell>
          <cell r="C202">
            <v>39500</v>
          </cell>
          <cell r="D202">
            <v>39500</v>
          </cell>
          <cell r="F202">
            <v>47800</v>
          </cell>
          <cell r="G202" t="str">
            <v>HP0126</v>
          </cell>
          <cell r="J202" t="str">
            <v>1</v>
          </cell>
          <cell r="AL202" t="str">
            <v>http://www.olympus.co.jp/</v>
          </cell>
        </row>
        <row r="203">
          <cell r="A203" t="str">
            <v>0131V61401</v>
          </cell>
          <cell r="C203">
            <v>41180</v>
          </cell>
          <cell r="D203">
            <v>41180</v>
          </cell>
          <cell r="F203">
            <v>48800</v>
          </cell>
          <cell r="G203" t="str">
            <v>HP0124</v>
          </cell>
          <cell r="J203" t="str">
            <v>1</v>
          </cell>
          <cell r="AL203" t="str">
            <v>http://www.olympus.co.jp/</v>
          </cell>
        </row>
        <row r="204">
          <cell r="A204" t="str">
            <v>0131V61701</v>
          </cell>
          <cell r="C204">
            <v>39330</v>
          </cell>
          <cell r="D204">
            <v>39330</v>
          </cell>
          <cell r="F204">
            <v>46800</v>
          </cell>
          <cell r="G204" t="str">
            <v>HP0124</v>
          </cell>
          <cell r="J204" t="str">
            <v>1</v>
          </cell>
          <cell r="AL204" t="str">
            <v>http://www.olympus.co.jp/</v>
          </cell>
        </row>
        <row r="205">
          <cell r="A205" t="str">
            <v>0134V62201</v>
          </cell>
          <cell r="C205">
            <v>16074</v>
          </cell>
          <cell r="D205">
            <v>16074</v>
          </cell>
          <cell r="F205">
            <v>45000</v>
          </cell>
          <cell r="G205" t="str">
            <v>SP0130</v>
          </cell>
          <cell r="AL205" t="str">
            <v>http://www.rexpccard.co.jp/</v>
          </cell>
        </row>
        <row r="206">
          <cell r="A206" t="str">
            <v>0134V62301</v>
          </cell>
          <cell r="C206">
            <v>11799</v>
          </cell>
          <cell r="D206">
            <v>11799</v>
          </cell>
          <cell r="F206">
            <v>43000</v>
          </cell>
          <cell r="G206" t="str">
            <v>SP0129</v>
          </cell>
          <cell r="AL206" t="str">
            <v>http://www.rexpccard.co.jp/</v>
          </cell>
        </row>
        <row r="207">
          <cell r="A207" t="str">
            <v>0136V06601</v>
          </cell>
          <cell r="C207">
            <v>12510</v>
          </cell>
          <cell r="D207">
            <v>12510</v>
          </cell>
          <cell r="F207">
            <v>14800</v>
          </cell>
          <cell r="G207" t="str">
            <v>HP0124</v>
          </cell>
          <cell r="J207" t="str">
            <v>1</v>
          </cell>
          <cell r="AL207" t="str">
            <v>http://www.logitec.co.jp/</v>
          </cell>
        </row>
        <row r="208">
          <cell r="A208" t="str">
            <v>0136V06701</v>
          </cell>
          <cell r="C208">
            <v>38844</v>
          </cell>
          <cell r="D208">
            <v>40397</v>
          </cell>
          <cell r="F208">
            <v>49800</v>
          </cell>
          <cell r="G208" t="str">
            <v>SP0131</v>
          </cell>
          <cell r="AL208" t="str">
            <v>http://www.mds2000.co.jp/</v>
          </cell>
        </row>
        <row r="209">
          <cell r="A209" t="str">
            <v>0137V73001</v>
          </cell>
          <cell r="C209">
            <v>49410</v>
          </cell>
          <cell r="D209">
            <v>51386</v>
          </cell>
          <cell r="F209">
            <v>59800</v>
          </cell>
          <cell r="G209" t="str">
            <v>SP0126</v>
          </cell>
          <cell r="J209" t="str">
            <v>1</v>
          </cell>
          <cell r="AL209" t="str">
            <v>http://www.olympus.co.jp/</v>
          </cell>
        </row>
        <row r="210">
          <cell r="A210" t="str">
            <v>0213V68901</v>
          </cell>
          <cell r="C210">
            <v>28630</v>
          </cell>
          <cell r="D210">
            <v>28630</v>
          </cell>
          <cell r="F210">
            <v>33800</v>
          </cell>
          <cell r="G210" t="str">
            <v>HP0124</v>
          </cell>
          <cell r="J210" t="str">
            <v>1</v>
          </cell>
          <cell r="AL210" t="str">
            <v>http://www.logitec.co.jp/</v>
          </cell>
        </row>
        <row r="211">
          <cell r="A211" t="str">
            <v>0139V97501</v>
          </cell>
          <cell r="C211">
            <v>21530</v>
          </cell>
          <cell r="D211">
            <v>21530</v>
          </cell>
          <cell r="F211">
            <v>35800</v>
          </cell>
          <cell r="G211" t="str">
            <v>SP0134</v>
          </cell>
          <cell r="AL211" t="str">
            <v>http://www.yano-el.co.jp/</v>
          </cell>
        </row>
        <row r="212">
          <cell r="A212" t="str">
            <v>0142V95301</v>
          </cell>
          <cell r="C212">
            <v>810</v>
          </cell>
          <cell r="D212">
            <v>842</v>
          </cell>
          <cell r="F212">
            <v>1280</v>
          </cell>
          <cell r="G212" t="str">
            <v>SP0145</v>
          </cell>
          <cell r="AL212" t="str">
            <v>http://www.imation.co.jp/</v>
          </cell>
        </row>
        <row r="213">
          <cell r="A213" t="str">
            <v>0142V95401</v>
          </cell>
          <cell r="C213">
            <v>810</v>
          </cell>
          <cell r="D213">
            <v>842</v>
          </cell>
          <cell r="F213">
            <v>1280</v>
          </cell>
          <cell r="G213" t="str">
            <v>SP0145</v>
          </cell>
          <cell r="AL213" t="str">
            <v>http://www.imation.co.jp/</v>
          </cell>
        </row>
        <row r="214">
          <cell r="A214" t="str">
            <v>0145V56001</v>
          </cell>
          <cell r="C214">
            <v>30110</v>
          </cell>
          <cell r="D214">
            <v>31314</v>
          </cell>
          <cell r="F214">
            <v>35500</v>
          </cell>
          <cell r="G214" t="str">
            <v>SP0124</v>
          </cell>
          <cell r="AL214" t="str">
            <v>http://www.logitec.co.jp/</v>
          </cell>
        </row>
        <row r="215">
          <cell r="A215" t="str">
            <v>0145V56301</v>
          </cell>
          <cell r="C215">
            <v>15290</v>
          </cell>
          <cell r="D215">
            <v>15290</v>
          </cell>
          <cell r="F215">
            <v>17800</v>
          </cell>
          <cell r="G215" t="str">
            <v>SP0123</v>
          </cell>
          <cell r="AL215" t="str">
            <v>http://www.logitec.co.jp/</v>
          </cell>
        </row>
        <row r="216">
          <cell r="A216" t="str">
            <v>0145V66501</v>
          </cell>
          <cell r="C216">
            <v>45000</v>
          </cell>
          <cell r="D216">
            <v>45000</v>
          </cell>
          <cell r="F216">
            <v>54800</v>
          </cell>
          <cell r="G216" t="str">
            <v>SP0126</v>
          </cell>
          <cell r="J216" t="str">
            <v>1</v>
          </cell>
          <cell r="AL216" t="str">
            <v>http://www.olympus.co.jp/</v>
          </cell>
        </row>
        <row r="217">
          <cell r="A217" t="str">
            <v>0185V03201</v>
          </cell>
          <cell r="C217">
            <v>18490</v>
          </cell>
          <cell r="D217">
            <v>18490</v>
          </cell>
          <cell r="F217">
            <v>21800</v>
          </cell>
          <cell r="G217" t="str">
            <v>HP0124</v>
          </cell>
          <cell r="J217" t="str">
            <v>1</v>
          </cell>
          <cell r="AL217" t="str">
            <v>http://www.logitec.co.jp/</v>
          </cell>
        </row>
        <row r="218">
          <cell r="A218" t="str">
            <v>0147V58701</v>
          </cell>
          <cell r="C218">
            <v>11400</v>
          </cell>
          <cell r="D218">
            <v>0</v>
          </cell>
          <cell r="F218">
            <v>16800</v>
          </cell>
          <cell r="G218" t="str">
            <v>SP0131</v>
          </cell>
          <cell r="AL218" t="str">
            <v>http://www.plextor.co.jp/</v>
          </cell>
        </row>
        <row r="219">
          <cell r="A219" t="str">
            <v>0147V58501</v>
          </cell>
          <cell r="C219">
            <v>20000</v>
          </cell>
          <cell r="D219">
            <v>20000</v>
          </cell>
          <cell r="F219">
            <v>29800</v>
          </cell>
          <cell r="G219" t="str">
            <v>SP0126</v>
          </cell>
          <cell r="J219" t="str">
            <v>1</v>
          </cell>
          <cell r="AL219" t="str">
            <v>http://www.tsc.teac.co.jp/</v>
          </cell>
        </row>
        <row r="220">
          <cell r="A220" t="str">
            <v>0148V30001</v>
          </cell>
          <cell r="C220">
            <v>18330</v>
          </cell>
          <cell r="D220">
            <v>18330</v>
          </cell>
          <cell r="F220">
            <v>22800</v>
          </cell>
          <cell r="G220" t="str">
            <v>SP0128</v>
          </cell>
          <cell r="AL220" t="str">
            <v>http://www.iomega.com/jp/</v>
          </cell>
        </row>
        <row r="221">
          <cell r="A221" t="str">
            <v>0148V29901</v>
          </cell>
          <cell r="C221">
            <v>13020</v>
          </cell>
          <cell r="D221">
            <v>13540</v>
          </cell>
          <cell r="F221">
            <v>15800</v>
          </cell>
          <cell r="G221" t="str">
            <v>SP0126</v>
          </cell>
          <cell r="AL221" t="str">
            <v>http://www.iomega.com/jp/</v>
          </cell>
        </row>
        <row r="222">
          <cell r="A222" t="str">
            <v>0148V30201</v>
          </cell>
          <cell r="C222">
            <v>35370</v>
          </cell>
          <cell r="D222">
            <v>36784</v>
          </cell>
          <cell r="F222">
            <v>42800</v>
          </cell>
          <cell r="G222" t="str">
            <v>SP0126</v>
          </cell>
          <cell r="AL222" t="str">
            <v>http://www.iomega.com/jp/</v>
          </cell>
        </row>
        <row r="223">
          <cell r="A223" t="str">
            <v>0151V25301</v>
          </cell>
          <cell r="C223">
            <v>6080</v>
          </cell>
          <cell r="D223">
            <v>7000</v>
          </cell>
          <cell r="F223">
            <v>9800</v>
          </cell>
          <cell r="G223" t="str">
            <v>HP0137</v>
          </cell>
          <cell r="AL223" t="str">
            <v>http://www.adaptec.co.jp/</v>
          </cell>
        </row>
        <row r="224">
          <cell r="A224" t="str">
            <v>0151V25401</v>
          </cell>
          <cell r="C224">
            <v>4425</v>
          </cell>
          <cell r="D224">
            <v>4012</v>
          </cell>
          <cell r="F224">
            <v>4980</v>
          </cell>
          <cell r="G224" t="str">
            <v>SP0123</v>
          </cell>
          <cell r="AL224" t="str">
            <v>http://www.rexpccard.co.jp/</v>
          </cell>
        </row>
        <row r="225">
          <cell r="A225" t="str">
            <v>0151V25501</v>
          </cell>
          <cell r="C225">
            <v>2808</v>
          </cell>
          <cell r="D225">
            <v>2808</v>
          </cell>
          <cell r="F225">
            <v>3480</v>
          </cell>
          <cell r="G225" t="str">
            <v>SP0123</v>
          </cell>
          <cell r="AL225" t="str">
            <v>http://www.rexpccard.co.jp/</v>
          </cell>
        </row>
        <row r="226">
          <cell r="A226" t="str">
            <v>0151V88801</v>
          </cell>
          <cell r="C226">
            <v>10640</v>
          </cell>
          <cell r="D226">
            <v>11065</v>
          </cell>
          <cell r="F226">
            <v>13800</v>
          </cell>
          <cell r="G226" t="str">
            <v>SP0131</v>
          </cell>
          <cell r="AL226" t="str">
            <v>http://www.iomega.com/jp/</v>
          </cell>
        </row>
        <row r="227">
          <cell r="A227" t="str">
            <v>0151V88901</v>
          </cell>
          <cell r="C227">
            <v>10640</v>
          </cell>
          <cell r="D227">
            <v>11065</v>
          </cell>
          <cell r="F227">
            <v>13800</v>
          </cell>
          <cell r="G227" t="str">
            <v>SP0131</v>
          </cell>
          <cell r="J227" t="str">
            <v>1</v>
          </cell>
          <cell r="AL227" t="str">
            <v>http://www.iomega.com/jp/</v>
          </cell>
        </row>
        <row r="228">
          <cell r="A228" t="str">
            <v>0151V89001</v>
          </cell>
          <cell r="C228">
            <v>13020</v>
          </cell>
          <cell r="D228">
            <v>13540</v>
          </cell>
          <cell r="F228">
            <v>15800</v>
          </cell>
          <cell r="G228" t="str">
            <v>SP0126</v>
          </cell>
          <cell r="J228" t="str">
            <v>1</v>
          </cell>
          <cell r="AL228" t="str">
            <v>http://www.iomega.com/jp/</v>
          </cell>
        </row>
        <row r="229">
          <cell r="A229" t="str">
            <v>0151V88301</v>
          </cell>
          <cell r="C229">
            <v>880</v>
          </cell>
          <cell r="D229">
            <v>915</v>
          </cell>
          <cell r="F229">
            <v>1280</v>
          </cell>
          <cell r="G229" t="str">
            <v>SP0140</v>
          </cell>
          <cell r="J229" t="str">
            <v>1</v>
          </cell>
          <cell r="AL229" t="str">
            <v>http://www.iomega.com/jp/</v>
          </cell>
        </row>
        <row r="230">
          <cell r="A230" t="str">
            <v>0151V88401</v>
          </cell>
          <cell r="C230">
            <v>880</v>
          </cell>
          <cell r="D230">
            <v>915</v>
          </cell>
          <cell r="F230">
            <v>1280</v>
          </cell>
          <cell r="G230" t="str">
            <v>SP0140</v>
          </cell>
          <cell r="J230" t="str">
            <v>1</v>
          </cell>
          <cell r="AL230" t="str">
            <v>http://www.iomega.com/jp/</v>
          </cell>
        </row>
        <row r="231">
          <cell r="A231" t="str">
            <v>0151V88501</v>
          </cell>
          <cell r="C231">
            <v>2590</v>
          </cell>
          <cell r="D231">
            <v>2693</v>
          </cell>
          <cell r="F231">
            <v>3480</v>
          </cell>
          <cell r="G231" t="str">
            <v>SP0134</v>
          </cell>
          <cell r="J231" t="str">
            <v>1</v>
          </cell>
          <cell r="AL231" t="str">
            <v>http://www.iomega.com/jp/</v>
          </cell>
        </row>
        <row r="232">
          <cell r="A232" t="str">
            <v>0151V88601</v>
          </cell>
          <cell r="C232">
            <v>2590</v>
          </cell>
          <cell r="D232">
            <v>2693</v>
          </cell>
          <cell r="F232">
            <v>3480</v>
          </cell>
          <cell r="G232" t="str">
            <v>SP0134</v>
          </cell>
          <cell r="J232" t="str">
            <v>1</v>
          </cell>
          <cell r="AL232" t="str">
            <v>http://www.iomega.com/jp/</v>
          </cell>
        </row>
        <row r="233">
          <cell r="A233" t="str">
            <v>0154V61501</v>
          </cell>
          <cell r="C233">
            <v>55440</v>
          </cell>
          <cell r="D233">
            <v>0</v>
          </cell>
          <cell r="F233">
            <v>69800</v>
          </cell>
          <cell r="G233" t="str">
            <v>SP0129</v>
          </cell>
          <cell r="AL233" t="str">
            <v>http://www.rexpccard.co.jp/</v>
          </cell>
        </row>
        <row r="234">
          <cell r="A234" t="str">
            <v>0155V06401</v>
          </cell>
          <cell r="C234">
            <v>9910</v>
          </cell>
          <cell r="D234">
            <v>10306</v>
          </cell>
          <cell r="F234">
            <v>12800</v>
          </cell>
          <cell r="G234" t="str">
            <v>SP0131</v>
          </cell>
          <cell r="AL234" t="str">
            <v>http://www.iomega.com/jp/</v>
          </cell>
        </row>
        <row r="235">
          <cell r="A235" t="str">
            <v>0155V06601</v>
          </cell>
          <cell r="C235">
            <v>18630</v>
          </cell>
          <cell r="D235">
            <v>18630</v>
          </cell>
          <cell r="F235">
            <v>21800</v>
          </cell>
          <cell r="G235" t="str">
            <v>HP0123</v>
          </cell>
          <cell r="AL235" t="str">
            <v>http://www.logitec.co.jp/</v>
          </cell>
        </row>
        <row r="236">
          <cell r="A236" t="str">
            <v>0155V06701</v>
          </cell>
          <cell r="C236">
            <v>18630</v>
          </cell>
          <cell r="D236">
            <v>18630</v>
          </cell>
          <cell r="F236">
            <v>21800</v>
          </cell>
          <cell r="G236" t="str">
            <v>HP0123</v>
          </cell>
          <cell r="AL236" t="str">
            <v>http://www.logitec.co.jp/</v>
          </cell>
        </row>
        <row r="237">
          <cell r="A237" t="str">
            <v>0155V06801</v>
          </cell>
          <cell r="C237">
            <v>15290</v>
          </cell>
          <cell r="D237">
            <v>15290</v>
          </cell>
          <cell r="F237">
            <v>17800</v>
          </cell>
          <cell r="G237" t="str">
            <v>SP0123</v>
          </cell>
          <cell r="AL237" t="str">
            <v>http://www.logitec.co.jp/</v>
          </cell>
        </row>
        <row r="238">
          <cell r="A238" t="str">
            <v>0159V13001</v>
          </cell>
          <cell r="C238">
            <v>23840</v>
          </cell>
          <cell r="D238">
            <v>23840</v>
          </cell>
          <cell r="F238">
            <v>29800</v>
          </cell>
          <cell r="G238" t="str">
            <v>SP0129</v>
          </cell>
          <cell r="AL238" t="str">
            <v>http://www.toshiba-tie.co.jp/</v>
          </cell>
        </row>
        <row r="239">
          <cell r="A239" t="str">
            <v>0161V32201</v>
          </cell>
          <cell r="C239">
            <v>18000</v>
          </cell>
          <cell r="D239">
            <v>18000</v>
          </cell>
          <cell r="F239">
            <v>24800</v>
          </cell>
          <cell r="G239" t="str">
            <v>HP0136</v>
          </cell>
          <cell r="AL239" t="str">
            <v>http://www.matsushita.co.jp/</v>
          </cell>
        </row>
        <row r="240">
          <cell r="A240" t="str">
            <v>0161V32301</v>
          </cell>
          <cell r="C240">
            <v>23010</v>
          </cell>
          <cell r="D240">
            <v>23010</v>
          </cell>
          <cell r="F240">
            <v>29800</v>
          </cell>
          <cell r="G240" t="str">
            <v>HP0131</v>
          </cell>
          <cell r="J240" t="str">
            <v>1</v>
          </cell>
          <cell r="AL240" t="str">
            <v>http://www.matsushita.co.jp/</v>
          </cell>
        </row>
        <row r="241">
          <cell r="A241" t="str">
            <v>0162V11601</v>
          </cell>
          <cell r="C241">
            <v>18280</v>
          </cell>
          <cell r="D241">
            <v>18280</v>
          </cell>
          <cell r="F241">
            <v>21500</v>
          </cell>
          <cell r="G241" t="str">
            <v>SP0123</v>
          </cell>
          <cell r="AL241" t="str">
            <v>http://www.logitec.co.jp/</v>
          </cell>
        </row>
        <row r="242">
          <cell r="A242" t="str">
            <v>0165V16301</v>
          </cell>
          <cell r="C242">
            <v>30670</v>
          </cell>
          <cell r="D242">
            <v>30670</v>
          </cell>
          <cell r="F242">
            <v>49800</v>
          </cell>
          <cell r="G242" t="str">
            <v>HP0147</v>
          </cell>
          <cell r="J242" t="str">
            <v>1</v>
          </cell>
          <cell r="AL242" t="str">
            <v>http://www.yano-el.co.jp/</v>
          </cell>
        </row>
        <row r="243">
          <cell r="A243" t="str">
            <v>0162V64401</v>
          </cell>
          <cell r="C243">
            <v>29580</v>
          </cell>
          <cell r="D243">
            <v>0</v>
          </cell>
          <cell r="F243">
            <v>43800</v>
          </cell>
          <cell r="G243" t="str">
            <v>SP0129</v>
          </cell>
          <cell r="AL243" t="str">
            <v>http://www.pixela.co.jp/</v>
          </cell>
        </row>
        <row r="244">
          <cell r="A244" t="str">
            <v>0162V64501</v>
          </cell>
          <cell r="C244">
            <v>39790</v>
          </cell>
          <cell r="D244">
            <v>29580</v>
          </cell>
          <cell r="F244">
            <v>39800</v>
          </cell>
          <cell r="G244" t="str">
            <v>SP0129</v>
          </cell>
          <cell r="AL244" t="str">
            <v>http://www.pixela.co.jp/</v>
          </cell>
        </row>
        <row r="245">
          <cell r="A245" t="str">
            <v>0162V64601</v>
          </cell>
          <cell r="C245">
            <v>3520</v>
          </cell>
          <cell r="D245">
            <v>3660</v>
          </cell>
          <cell r="F245">
            <v>4200</v>
          </cell>
          <cell r="G245" t="str">
            <v>SP0125</v>
          </cell>
          <cell r="AL245" t="str">
            <v>http://www.logitec.co.jp/</v>
          </cell>
        </row>
        <row r="246">
          <cell r="A246" t="str">
            <v>0162V64801</v>
          </cell>
          <cell r="C246">
            <v>34810</v>
          </cell>
          <cell r="D246">
            <v>34810</v>
          </cell>
          <cell r="F246">
            <v>44800</v>
          </cell>
          <cell r="G246" t="str">
            <v>HP0131</v>
          </cell>
          <cell r="AL246" t="str">
            <v>http://www.yano-el.co.jp/</v>
          </cell>
        </row>
        <row r="247">
          <cell r="A247" t="str">
            <v>0163V68101</v>
          </cell>
          <cell r="C247">
            <v>49410</v>
          </cell>
          <cell r="D247">
            <v>49410</v>
          </cell>
          <cell r="F247">
            <v>61800</v>
          </cell>
          <cell r="G247" t="str">
            <v>SP0129</v>
          </cell>
          <cell r="J247" t="str">
            <v>1</v>
          </cell>
          <cell r="AL247" t="str">
            <v>http://www.olympus.co.jp/</v>
          </cell>
        </row>
        <row r="248">
          <cell r="A248" t="str">
            <v>0163V68201</v>
          </cell>
          <cell r="C248">
            <v>41400</v>
          </cell>
          <cell r="D248">
            <v>41400</v>
          </cell>
          <cell r="F248">
            <v>51800</v>
          </cell>
          <cell r="G248" t="str">
            <v>SP0129</v>
          </cell>
          <cell r="J248" t="str">
            <v>1</v>
          </cell>
          <cell r="AL248" t="str">
            <v>http://www.olympus.co.jp/</v>
          </cell>
        </row>
        <row r="249">
          <cell r="A249" t="str">
            <v>0163V69301</v>
          </cell>
          <cell r="C249">
            <v>25600</v>
          </cell>
          <cell r="D249">
            <v>31050</v>
          </cell>
          <cell r="F249">
            <v>38800</v>
          </cell>
          <cell r="G249" t="str">
            <v>SP0143</v>
          </cell>
          <cell r="J249" t="str">
            <v>1</v>
          </cell>
          <cell r="AL249" t="str">
            <v>http://www.olympus.co.jp/</v>
          </cell>
        </row>
        <row r="250">
          <cell r="A250" t="str">
            <v>0163V68401</v>
          </cell>
          <cell r="C250">
            <v>32895</v>
          </cell>
          <cell r="D250">
            <v>32895</v>
          </cell>
          <cell r="F250">
            <v>41100</v>
          </cell>
          <cell r="G250" t="str">
            <v>SP0128</v>
          </cell>
          <cell r="J250" t="str">
            <v>1</v>
          </cell>
          <cell r="AL250" t="str">
            <v>http://www.olympus.co.jp/</v>
          </cell>
        </row>
        <row r="251">
          <cell r="A251" t="str">
            <v>0163V69401</v>
          </cell>
          <cell r="C251">
            <v>27400</v>
          </cell>
          <cell r="D251">
            <v>27400</v>
          </cell>
          <cell r="F251">
            <v>40800</v>
          </cell>
          <cell r="G251" t="str">
            <v>SP0141</v>
          </cell>
          <cell r="J251" t="str">
            <v>1</v>
          </cell>
          <cell r="AL251" t="str">
            <v>http://www.olympus.co.jp/</v>
          </cell>
        </row>
        <row r="252">
          <cell r="A252" t="str">
            <v>0163V68701</v>
          </cell>
          <cell r="C252">
            <v>21000</v>
          </cell>
          <cell r="D252">
            <v>21000</v>
          </cell>
          <cell r="F252">
            <v>33800</v>
          </cell>
          <cell r="G252" t="str">
            <v>SP0146</v>
          </cell>
          <cell r="J252" t="str">
            <v>1</v>
          </cell>
          <cell r="AL252" t="str">
            <v>http://www.olympus.co.jp/</v>
          </cell>
        </row>
        <row r="253">
          <cell r="A253" t="str">
            <v>0163V68901</v>
          </cell>
          <cell r="C253">
            <v>27720</v>
          </cell>
          <cell r="D253">
            <v>31020</v>
          </cell>
          <cell r="F253">
            <v>38800</v>
          </cell>
          <cell r="G253" t="str">
            <v>SP0137</v>
          </cell>
          <cell r="J253" t="str">
            <v>1</v>
          </cell>
          <cell r="AL253" t="str">
            <v>http://www.olympus.co.jp/</v>
          </cell>
        </row>
        <row r="254">
          <cell r="A254" t="str">
            <v>0163V99301</v>
          </cell>
          <cell r="C254">
            <v>11692</v>
          </cell>
          <cell r="D254">
            <v>11692</v>
          </cell>
          <cell r="F254">
            <v>14500</v>
          </cell>
          <cell r="G254" t="str">
            <v>HP0132</v>
          </cell>
          <cell r="J254" t="str">
            <v>1</v>
          </cell>
          <cell r="AL254" t="str">
            <v>http://www.melcoinc.co.jp/</v>
          </cell>
        </row>
        <row r="255">
          <cell r="A255" t="str">
            <v>0164V58101</v>
          </cell>
          <cell r="C255">
            <v>18950</v>
          </cell>
          <cell r="D255">
            <v>18950</v>
          </cell>
          <cell r="F255">
            <v>22000</v>
          </cell>
          <cell r="G255" t="str">
            <v>SP0123</v>
          </cell>
          <cell r="AL255" t="str">
            <v>http://www.logitec.co.jp/</v>
          </cell>
        </row>
        <row r="256">
          <cell r="A256" t="str">
            <v>0164V57901</v>
          </cell>
          <cell r="C256">
            <v>4250</v>
          </cell>
          <cell r="D256">
            <v>4250</v>
          </cell>
          <cell r="F256">
            <v>5100</v>
          </cell>
          <cell r="G256" t="str">
            <v>SP0125</v>
          </cell>
          <cell r="J256" t="str">
            <v>1</v>
          </cell>
          <cell r="AL256" t="str">
            <v>http://www.logitec.co.jp/</v>
          </cell>
        </row>
        <row r="257">
          <cell r="A257" t="str">
            <v>0164V71801</v>
          </cell>
          <cell r="C257">
            <v>35904</v>
          </cell>
          <cell r="D257">
            <v>22780</v>
          </cell>
          <cell r="F257">
            <v>44800</v>
          </cell>
          <cell r="G257" t="str">
            <v>SP0128</v>
          </cell>
          <cell r="AL257" t="str">
            <v>http://www.rexpccard.co.jp/</v>
          </cell>
        </row>
        <row r="258">
          <cell r="A258" t="str">
            <v>0164V71901</v>
          </cell>
          <cell r="C258">
            <v>6783</v>
          </cell>
          <cell r="D258">
            <v>0</v>
          </cell>
          <cell r="F258">
            <v>37800</v>
          </cell>
          <cell r="G258" t="str">
            <v>SP0128</v>
          </cell>
          <cell r="AL258" t="str">
            <v>http://www.rexpccard.co.jp/</v>
          </cell>
        </row>
        <row r="259">
          <cell r="A259" t="str">
            <v>0165V16201</v>
          </cell>
          <cell r="C259">
            <v>53880</v>
          </cell>
          <cell r="D259">
            <v>56035</v>
          </cell>
          <cell r="F259">
            <v>74800</v>
          </cell>
          <cell r="G259" t="str">
            <v>SP0136</v>
          </cell>
          <cell r="AL259" t="str">
            <v>http://www.yano-el.co.jp/</v>
          </cell>
        </row>
        <row r="260">
          <cell r="A260" t="str">
            <v>0166V63201</v>
          </cell>
          <cell r="C260">
            <v>1316</v>
          </cell>
          <cell r="D260">
            <v>2169</v>
          </cell>
          <cell r="F260">
            <v>2980</v>
          </cell>
          <cell r="G260" t="str">
            <v>SP0139</v>
          </cell>
          <cell r="AL260" t="str">
            <v>http://www.matsushita.co.jp/</v>
          </cell>
        </row>
        <row r="261">
          <cell r="A261" t="str">
            <v>0166V63301</v>
          </cell>
          <cell r="C261">
            <v>406</v>
          </cell>
          <cell r="D261">
            <v>859</v>
          </cell>
          <cell r="F261">
            <v>1180</v>
          </cell>
          <cell r="G261" t="str">
            <v>SP0139</v>
          </cell>
          <cell r="AL261" t="str">
            <v>http://www.matsushita.co.jp/</v>
          </cell>
        </row>
        <row r="262">
          <cell r="A262" t="str">
            <v>0166V63401</v>
          </cell>
          <cell r="C262">
            <v>2646</v>
          </cell>
          <cell r="D262">
            <v>3625</v>
          </cell>
          <cell r="F262">
            <v>4980</v>
          </cell>
          <cell r="G262" t="str">
            <v>SP0139</v>
          </cell>
          <cell r="AL262" t="str">
            <v>http://www.matsushita.co.jp/</v>
          </cell>
        </row>
        <row r="263">
          <cell r="A263" t="str">
            <v>0166V63701</v>
          </cell>
          <cell r="C263">
            <v>2296</v>
          </cell>
          <cell r="D263">
            <v>3625</v>
          </cell>
          <cell r="F263">
            <v>4980</v>
          </cell>
          <cell r="G263" t="str">
            <v>SP0139</v>
          </cell>
          <cell r="J263" t="str">
            <v>1</v>
          </cell>
          <cell r="AL263" t="str">
            <v>http://www.matsushita.co.jp/</v>
          </cell>
        </row>
        <row r="264">
          <cell r="A264" t="str">
            <v>0166V41701</v>
          </cell>
          <cell r="C264">
            <v>10300</v>
          </cell>
          <cell r="D264">
            <v>10300</v>
          </cell>
          <cell r="F264">
            <v>12800</v>
          </cell>
          <cell r="G264" t="str">
            <v>SP0128</v>
          </cell>
          <cell r="J264" t="str">
            <v>1</v>
          </cell>
          <cell r="AL264" t="str">
            <v>http://www.adaptec.co.jp/</v>
          </cell>
        </row>
        <row r="265">
          <cell r="A265" t="str">
            <v>0271V71101</v>
          </cell>
          <cell r="C265">
            <v>19310</v>
          </cell>
          <cell r="D265">
            <v>19310</v>
          </cell>
          <cell r="F265">
            <v>22800</v>
          </cell>
          <cell r="G265" t="str">
            <v>HP0124</v>
          </cell>
          <cell r="J265" t="str">
            <v>1</v>
          </cell>
          <cell r="AL265" t="str">
            <v>http://www.logitec.co.jp/</v>
          </cell>
        </row>
        <row r="266">
          <cell r="A266" t="str">
            <v>0168V20001</v>
          </cell>
          <cell r="C266">
            <v>33800</v>
          </cell>
          <cell r="D266">
            <v>33800</v>
          </cell>
          <cell r="F266">
            <v>42250</v>
          </cell>
          <cell r="G266" t="str">
            <v>HP0129</v>
          </cell>
          <cell r="AL266" t="str">
            <v>http://www.toshiba-tie.co.jp/</v>
          </cell>
        </row>
        <row r="267">
          <cell r="A267" t="str">
            <v>0168V52401</v>
          </cell>
          <cell r="C267">
            <v>27860</v>
          </cell>
          <cell r="D267">
            <v>28974</v>
          </cell>
          <cell r="F267">
            <v>34800</v>
          </cell>
          <cell r="G267" t="str">
            <v>SP0128</v>
          </cell>
          <cell r="AL267" t="str">
            <v>http://www.yano-el.co.jp/</v>
          </cell>
        </row>
        <row r="268">
          <cell r="A268" t="str">
            <v>0169V25401</v>
          </cell>
          <cell r="C268">
            <v>16800</v>
          </cell>
          <cell r="D268">
            <v>16800</v>
          </cell>
          <cell r="F268">
            <v>26800</v>
          </cell>
          <cell r="G268" t="str">
            <v>SP0130</v>
          </cell>
          <cell r="J268" t="str">
            <v>1</v>
          </cell>
          <cell r="AL268" t="str">
            <v>http://www.tsc.teac.co.jp/</v>
          </cell>
        </row>
        <row r="269">
          <cell r="A269" t="str">
            <v>0172V07901</v>
          </cell>
          <cell r="C269">
            <v>11730</v>
          </cell>
          <cell r="D269">
            <v>11730</v>
          </cell>
          <cell r="F269">
            <v>13800</v>
          </cell>
          <cell r="G269" t="str">
            <v>HP0124</v>
          </cell>
          <cell r="AL269" t="str">
            <v>http://www.logitec.co.jp/</v>
          </cell>
        </row>
        <row r="270">
          <cell r="A270" t="str">
            <v>0172V08501</v>
          </cell>
          <cell r="C270">
            <v>28630</v>
          </cell>
          <cell r="D270">
            <v>28630</v>
          </cell>
          <cell r="F270">
            <v>33800</v>
          </cell>
          <cell r="G270" t="str">
            <v>HP0124</v>
          </cell>
          <cell r="J270" t="str">
            <v>1</v>
          </cell>
          <cell r="AL270" t="str">
            <v>http://www.logitec.co.jp/</v>
          </cell>
        </row>
        <row r="271">
          <cell r="A271" t="str">
            <v>0172V08001</v>
          </cell>
          <cell r="C271">
            <v>13460</v>
          </cell>
          <cell r="D271">
            <v>13460</v>
          </cell>
          <cell r="F271">
            <v>15800</v>
          </cell>
          <cell r="G271" t="str">
            <v>HP0123</v>
          </cell>
          <cell r="AL271" t="str">
            <v>http://www.logitec.co.jp/</v>
          </cell>
        </row>
        <row r="272">
          <cell r="A272" t="str">
            <v>0172V08101</v>
          </cell>
          <cell r="C272">
            <v>96530</v>
          </cell>
          <cell r="D272">
            <v>96530</v>
          </cell>
          <cell r="F272">
            <v>113800</v>
          </cell>
          <cell r="G272" t="str">
            <v>HP0124</v>
          </cell>
          <cell r="J272" t="str">
            <v>1</v>
          </cell>
          <cell r="AL272" t="str">
            <v>http://www.logitec.co.jp/</v>
          </cell>
        </row>
        <row r="273">
          <cell r="A273" t="str">
            <v>0172V08301</v>
          </cell>
          <cell r="C273">
            <v>110050</v>
          </cell>
          <cell r="D273">
            <v>110050</v>
          </cell>
          <cell r="F273">
            <v>125800</v>
          </cell>
          <cell r="G273" t="str">
            <v>HP0121</v>
          </cell>
          <cell r="J273" t="str">
            <v>1</v>
          </cell>
          <cell r="AL273" t="str">
            <v>http://www.logitec.co.jp/</v>
          </cell>
        </row>
        <row r="274">
          <cell r="A274" t="str">
            <v>0171V93901</v>
          </cell>
          <cell r="C274">
            <v>12950</v>
          </cell>
          <cell r="D274">
            <v>12950</v>
          </cell>
          <cell r="F274">
            <v>16200</v>
          </cell>
          <cell r="G274" t="str">
            <v>HP0133</v>
          </cell>
          <cell r="AL274" t="str">
            <v>http://www.melcoinc.co.jp/</v>
          </cell>
        </row>
        <row r="275">
          <cell r="A275" t="str">
            <v>0177V72601</v>
          </cell>
          <cell r="C275">
            <v>24930</v>
          </cell>
          <cell r="D275">
            <v>24930</v>
          </cell>
          <cell r="F275">
            <v>32800</v>
          </cell>
          <cell r="G275" t="str">
            <v>SP0127</v>
          </cell>
          <cell r="AL275" t="str">
            <v>http://www.yano-el.co.jp/</v>
          </cell>
        </row>
        <row r="276">
          <cell r="A276" t="str">
            <v>0177V72701</v>
          </cell>
          <cell r="C276">
            <v>27500</v>
          </cell>
          <cell r="D276">
            <v>27500</v>
          </cell>
          <cell r="F276">
            <v>34800</v>
          </cell>
          <cell r="G276" t="str">
            <v>HP0130</v>
          </cell>
          <cell r="AL276" t="str">
            <v>http://www.yano-el.co.jp/</v>
          </cell>
        </row>
        <row r="277">
          <cell r="A277" t="str">
            <v>0177V72801</v>
          </cell>
          <cell r="C277">
            <v>41190</v>
          </cell>
          <cell r="D277">
            <v>41190</v>
          </cell>
          <cell r="F277">
            <v>52800</v>
          </cell>
          <cell r="G277" t="str">
            <v>HP0131</v>
          </cell>
          <cell r="AL277" t="str">
            <v>http://www.yano-el.co.jp/</v>
          </cell>
        </row>
        <row r="278">
          <cell r="A278" t="str">
            <v>0185V29101</v>
          </cell>
          <cell r="C278">
            <v>2550</v>
          </cell>
          <cell r="D278">
            <v>2550</v>
          </cell>
          <cell r="F278">
            <v>2980</v>
          </cell>
          <cell r="G278" t="str">
            <v>HP0123</v>
          </cell>
          <cell r="AL278" t="str">
            <v>http://www.logitec.co.jp/</v>
          </cell>
        </row>
        <row r="279">
          <cell r="A279" t="str">
            <v>0185V02901</v>
          </cell>
          <cell r="C279">
            <v>20220</v>
          </cell>
          <cell r="D279">
            <v>20220</v>
          </cell>
          <cell r="F279">
            <v>23800</v>
          </cell>
          <cell r="G279" t="str">
            <v>HP0124</v>
          </cell>
          <cell r="J279" t="str">
            <v>1</v>
          </cell>
          <cell r="AL279" t="str">
            <v>http://www.logitec.co.jp/</v>
          </cell>
        </row>
        <row r="280">
          <cell r="A280" t="str">
            <v>0185V03001</v>
          </cell>
          <cell r="C280">
            <v>23270</v>
          </cell>
          <cell r="D280">
            <v>23270</v>
          </cell>
          <cell r="F280">
            <v>27800</v>
          </cell>
          <cell r="G280" t="str">
            <v>SP0125</v>
          </cell>
          <cell r="J280" t="str">
            <v>1</v>
          </cell>
          <cell r="AL280" t="str">
            <v>http://www.logitec.co.jp/</v>
          </cell>
        </row>
        <row r="281">
          <cell r="A281" t="str">
            <v>0185V29001</v>
          </cell>
          <cell r="C281">
            <v>4220</v>
          </cell>
          <cell r="D281">
            <v>4220</v>
          </cell>
          <cell r="F281">
            <v>4950</v>
          </cell>
          <cell r="G281" t="str">
            <v>HP0123</v>
          </cell>
          <cell r="J281" t="str">
            <v>1</v>
          </cell>
          <cell r="AL281" t="str">
            <v>http://www.logitec.co.jp/</v>
          </cell>
        </row>
        <row r="282">
          <cell r="A282" t="str">
            <v>0185V29301</v>
          </cell>
          <cell r="C282">
            <v>16220</v>
          </cell>
          <cell r="D282">
            <v>0</v>
          </cell>
          <cell r="F282">
            <v>18800</v>
          </cell>
          <cell r="G282" t="str">
            <v>HP0122</v>
          </cell>
          <cell r="J282" t="str">
            <v>1</v>
          </cell>
          <cell r="AL282" t="str">
            <v>http://www.logitec.co.jp/</v>
          </cell>
        </row>
        <row r="283">
          <cell r="A283" t="str">
            <v>0199V84701</v>
          </cell>
          <cell r="C283">
            <v>6280</v>
          </cell>
          <cell r="D283">
            <v>7180</v>
          </cell>
          <cell r="F283">
            <v>8980</v>
          </cell>
          <cell r="G283" t="str">
            <v>SP0139</v>
          </cell>
          <cell r="J283" t="str">
            <v>1</v>
          </cell>
          <cell r="AL283" t="str">
            <v>http://www.yano-el.co.jp/</v>
          </cell>
        </row>
        <row r="284">
          <cell r="A284" t="str">
            <v>0196V80601</v>
          </cell>
          <cell r="C284">
            <v>39690</v>
          </cell>
          <cell r="D284">
            <v>41277</v>
          </cell>
          <cell r="F284">
            <v>46800</v>
          </cell>
          <cell r="G284" t="str">
            <v>SP0124</v>
          </cell>
          <cell r="J284" t="str">
            <v>1</v>
          </cell>
          <cell r="AL284" t="str">
            <v>http://www.logitec.co.jp/</v>
          </cell>
        </row>
        <row r="285">
          <cell r="A285" t="str">
            <v>0186V16501</v>
          </cell>
          <cell r="C285">
            <v>1612</v>
          </cell>
          <cell r="D285">
            <v>1700</v>
          </cell>
          <cell r="F285">
            <v>2400</v>
          </cell>
          <cell r="G285" t="str">
            <v>SP0141</v>
          </cell>
          <cell r="AL285" t="str">
            <v>http://www.elecom.co.jp/</v>
          </cell>
        </row>
        <row r="286">
          <cell r="A286" t="str">
            <v>0188V80301</v>
          </cell>
          <cell r="C286">
            <v>29880</v>
          </cell>
          <cell r="D286">
            <v>34170</v>
          </cell>
          <cell r="F286">
            <v>42800</v>
          </cell>
          <cell r="G286" t="str">
            <v>HP0129</v>
          </cell>
          <cell r="J286" t="str">
            <v>1</v>
          </cell>
          <cell r="AL286" t="str">
            <v>http://www.matsushita.co.jp/</v>
          </cell>
        </row>
        <row r="287">
          <cell r="A287" t="str">
            <v>0188V85001</v>
          </cell>
          <cell r="C287">
            <v>7840</v>
          </cell>
          <cell r="D287">
            <v>8590</v>
          </cell>
          <cell r="F287">
            <v>10800</v>
          </cell>
          <cell r="G287" t="str">
            <v>SP0132</v>
          </cell>
          <cell r="AL287" t="str">
            <v>http://www.imation.co.jp/</v>
          </cell>
        </row>
        <row r="288">
          <cell r="A288" t="str">
            <v>0188V85201</v>
          </cell>
          <cell r="C288">
            <v>3830</v>
          </cell>
          <cell r="D288">
            <v>4000</v>
          </cell>
          <cell r="F288">
            <v>5000</v>
          </cell>
          <cell r="G288" t="str">
            <v>HP0132</v>
          </cell>
          <cell r="J288" t="str">
            <v>1</v>
          </cell>
          <cell r="AL288" t="str">
            <v>http://www.imation.co.jp/</v>
          </cell>
        </row>
        <row r="289">
          <cell r="A289" t="str">
            <v>0188V85301</v>
          </cell>
          <cell r="C289">
            <v>5960</v>
          </cell>
          <cell r="D289">
            <v>6198</v>
          </cell>
          <cell r="F289">
            <v>7800</v>
          </cell>
          <cell r="G289" t="str">
            <v>SP0132</v>
          </cell>
          <cell r="J289" t="str">
            <v>1</v>
          </cell>
          <cell r="AL289" t="str">
            <v>http://www.imation.co.jp/</v>
          </cell>
        </row>
        <row r="290">
          <cell r="A290" t="str">
            <v>0192V06201</v>
          </cell>
          <cell r="C290">
            <v>10240</v>
          </cell>
          <cell r="D290">
            <v>10649</v>
          </cell>
          <cell r="F290">
            <v>12800</v>
          </cell>
          <cell r="G290" t="str">
            <v>SP0129</v>
          </cell>
          <cell r="J290" t="str">
            <v>1</v>
          </cell>
          <cell r="AL290" t="str">
            <v>http://www.iomega.com/jp/</v>
          </cell>
        </row>
        <row r="291">
          <cell r="A291" t="str">
            <v>0191V58501</v>
          </cell>
          <cell r="C291">
            <v>11322</v>
          </cell>
          <cell r="D291">
            <v>11774</v>
          </cell>
          <cell r="F291">
            <v>14800</v>
          </cell>
          <cell r="G291" t="str">
            <v>SP0132</v>
          </cell>
          <cell r="AL291" t="str">
            <v>http://www.jtt.ne.jp/</v>
          </cell>
        </row>
        <row r="292">
          <cell r="A292" t="str">
            <v>0189V44301</v>
          </cell>
          <cell r="C292">
            <v>16400</v>
          </cell>
          <cell r="D292">
            <v>16400</v>
          </cell>
          <cell r="F292">
            <v>24800</v>
          </cell>
          <cell r="G292" t="str">
            <v>HP0142</v>
          </cell>
          <cell r="AL292" t="str">
            <v>http://www.plextor.co.jp/</v>
          </cell>
        </row>
        <row r="293">
          <cell r="A293" t="str">
            <v>0189V63201</v>
          </cell>
          <cell r="C293">
            <v>23840</v>
          </cell>
          <cell r="D293">
            <v>24793</v>
          </cell>
          <cell r="F293">
            <v>29800</v>
          </cell>
          <cell r="G293" t="str">
            <v>SP0129</v>
          </cell>
          <cell r="AL293" t="str">
            <v>http://www.yano-el.co.jp/</v>
          </cell>
        </row>
        <row r="294">
          <cell r="A294" t="str">
            <v>0192V06301</v>
          </cell>
          <cell r="C294">
            <v>15290</v>
          </cell>
          <cell r="D294">
            <v>15290</v>
          </cell>
          <cell r="F294">
            <v>17800</v>
          </cell>
          <cell r="G294" t="str">
            <v>SP0123</v>
          </cell>
          <cell r="AL294" t="str">
            <v>http://www.logitec.co.jp/</v>
          </cell>
        </row>
        <row r="295">
          <cell r="A295" t="str">
            <v>0192V26401</v>
          </cell>
          <cell r="C295">
            <v>218900</v>
          </cell>
          <cell r="D295">
            <v>227656</v>
          </cell>
          <cell r="F295">
            <v>331800</v>
          </cell>
          <cell r="G295" t="str">
            <v>SP0143</v>
          </cell>
          <cell r="J295" t="str">
            <v>1</v>
          </cell>
          <cell r="AL295" t="str">
            <v>http://www.adtx.com/</v>
          </cell>
        </row>
        <row r="296">
          <cell r="A296" t="str">
            <v>0192V26501</v>
          </cell>
          <cell r="C296">
            <v>273900</v>
          </cell>
          <cell r="D296">
            <v>284856</v>
          </cell>
          <cell r="F296">
            <v>415000</v>
          </cell>
          <cell r="G296" t="str">
            <v>SP0143</v>
          </cell>
          <cell r="J296" t="str">
            <v>1</v>
          </cell>
          <cell r="AL296" t="str">
            <v>http://www.adtx.com/</v>
          </cell>
        </row>
        <row r="297">
          <cell r="A297" t="str">
            <v>0192V26601</v>
          </cell>
          <cell r="C297">
            <v>328900</v>
          </cell>
          <cell r="D297">
            <v>342056</v>
          </cell>
          <cell r="F297">
            <v>498000</v>
          </cell>
          <cell r="G297" t="str">
            <v>SP0142</v>
          </cell>
          <cell r="J297" t="str">
            <v>1</v>
          </cell>
          <cell r="AL297" t="str">
            <v>http://www.adtx.com/</v>
          </cell>
        </row>
        <row r="298">
          <cell r="A298" t="str">
            <v>0192V26701</v>
          </cell>
          <cell r="C298">
            <v>632500</v>
          </cell>
          <cell r="D298">
            <v>657800</v>
          </cell>
          <cell r="F298">
            <v>958300</v>
          </cell>
          <cell r="G298" t="str">
            <v>SP0142</v>
          </cell>
          <cell r="J298" t="str">
            <v>1</v>
          </cell>
          <cell r="AL298" t="str">
            <v>http://www.adtx.com/</v>
          </cell>
        </row>
        <row r="299">
          <cell r="A299" t="str">
            <v>0192V26801</v>
          </cell>
          <cell r="C299">
            <v>1045000</v>
          </cell>
          <cell r="D299">
            <v>1086800</v>
          </cell>
          <cell r="F299">
            <v>1583300</v>
          </cell>
          <cell r="G299" t="str">
            <v>SP0142</v>
          </cell>
          <cell r="J299" t="str">
            <v>1</v>
          </cell>
          <cell r="AL299" t="str">
            <v>http://www.adtx.com/</v>
          </cell>
        </row>
        <row r="300">
          <cell r="A300" t="str">
            <v>0192V96601</v>
          </cell>
          <cell r="C300">
            <v>273900</v>
          </cell>
          <cell r="D300">
            <v>273900</v>
          </cell>
          <cell r="F300">
            <v>398000</v>
          </cell>
          <cell r="G300" t="str">
            <v>SP0140</v>
          </cell>
          <cell r="J300" t="str">
            <v>1</v>
          </cell>
          <cell r="AL300" t="str">
            <v>http://www.adtx.com/</v>
          </cell>
        </row>
        <row r="301">
          <cell r="A301" t="str">
            <v>0192V96701</v>
          </cell>
          <cell r="C301">
            <v>328900</v>
          </cell>
          <cell r="D301">
            <v>328900</v>
          </cell>
          <cell r="F301">
            <v>478000</v>
          </cell>
          <cell r="G301" t="str">
            <v>SP0140</v>
          </cell>
          <cell r="J301" t="str">
            <v>1</v>
          </cell>
          <cell r="AL301" t="str">
            <v>http://www.adtx.com/</v>
          </cell>
        </row>
        <row r="302">
          <cell r="A302" t="str">
            <v>0193V45701</v>
          </cell>
          <cell r="C302">
            <v>4310</v>
          </cell>
          <cell r="D302">
            <v>4310</v>
          </cell>
          <cell r="F302">
            <v>5400</v>
          </cell>
          <cell r="G302" t="str">
            <v>HP0129</v>
          </cell>
          <cell r="J302" t="str">
            <v>1</v>
          </cell>
          <cell r="AL302" t="str">
            <v>http://www.adaptec.co.jp/</v>
          </cell>
        </row>
        <row r="303">
          <cell r="A303" t="str">
            <v>0194V08501</v>
          </cell>
          <cell r="C303">
            <v>17982</v>
          </cell>
          <cell r="D303">
            <v>17600</v>
          </cell>
          <cell r="F303">
            <v>22800</v>
          </cell>
          <cell r="G303" t="str">
            <v>HP0134</v>
          </cell>
          <cell r="J303" t="str">
            <v>1</v>
          </cell>
          <cell r="AL303" t="str">
            <v>http://www.melcoinc.co.jp/</v>
          </cell>
        </row>
        <row r="304">
          <cell r="A304" t="str">
            <v>0196V80101</v>
          </cell>
          <cell r="C304">
            <v>2950</v>
          </cell>
          <cell r="D304">
            <v>2950</v>
          </cell>
          <cell r="F304">
            <v>3680</v>
          </cell>
          <cell r="G304" t="str">
            <v>HP0128</v>
          </cell>
          <cell r="AL304" t="str">
            <v>http://www.sandisk.co.jp/</v>
          </cell>
        </row>
        <row r="305">
          <cell r="A305" t="str">
            <v>0196V80001</v>
          </cell>
          <cell r="C305">
            <v>1750</v>
          </cell>
          <cell r="D305">
            <v>1750</v>
          </cell>
          <cell r="F305">
            <v>2180</v>
          </cell>
          <cell r="G305" t="str">
            <v>SP0128</v>
          </cell>
          <cell r="AL305" t="str">
            <v>http://www.sandisk.co.jp/</v>
          </cell>
        </row>
        <row r="306">
          <cell r="A306" t="str">
            <v>0196V80201</v>
          </cell>
          <cell r="C306">
            <v>5190</v>
          </cell>
          <cell r="D306">
            <v>5190</v>
          </cell>
          <cell r="F306">
            <v>6480</v>
          </cell>
          <cell r="G306" t="str">
            <v>HP0128</v>
          </cell>
          <cell r="J306" t="str">
            <v>1</v>
          </cell>
          <cell r="AL306" t="str">
            <v>http://www.sandisk.co.jp/</v>
          </cell>
        </row>
        <row r="307">
          <cell r="A307" t="str">
            <v>0196V80301</v>
          </cell>
          <cell r="C307">
            <v>5830</v>
          </cell>
          <cell r="D307">
            <v>5830</v>
          </cell>
          <cell r="F307">
            <v>7280</v>
          </cell>
          <cell r="G307" t="str">
            <v>HP0128</v>
          </cell>
          <cell r="AL307" t="str">
            <v>http://www.sandisk.co.jp/</v>
          </cell>
        </row>
        <row r="308">
          <cell r="A308" t="str">
            <v>0196V80401</v>
          </cell>
          <cell r="C308">
            <v>46530</v>
          </cell>
          <cell r="D308">
            <v>48391</v>
          </cell>
          <cell r="F308">
            <v>54800</v>
          </cell>
          <cell r="G308" t="str">
            <v>SP0124</v>
          </cell>
          <cell r="J308" t="str">
            <v>1</v>
          </cell>
          <cell r="AL308" t="str">
            <v>http://www.logitec.co.jp/</v>
          </cell>
        </row>
        <row r="309">
          <cell r="A309" t="str">
            <v>0247V16901</v>
          </cell>
          <cell r="C309">
            <v>16900</v>
          </cell>
          <cell r="D309">
            <v>16900</v>
          </cell>
          <cell r="F309">
            <v>19800</v>
          </cell>
          <cell r="G309" t="str">
            <v>HP0123</v>
          </cell>
          <cell r="J309" t="str">
            <v>1</v>
          </cell>
          <cell r="AL309" t="str">
            <v>http://www.logitec.co.jp/</v>
          </cell>
        </row>
        <row r="310">
          <cell r="A310" t="str">
            <v>0198V47001</v>
          </cell>
          <cell r="C310">
            <v>11322</v>
          </cell>
          <cell r="D310">
            <v>11774</v>
          </cell>
          <cell r="F310">
            <v>14800</v>
          </cell>
          <cell r="G310" t="str">
            <v>SP0132</v>
          </cell>
          <cell r="AL310" t="str">
            <v>http://www.mds2000.co.jp/</v>
          </cell>
        </row>
        <row r="311">
          <cell r="A311" t="str">
            <v>0199V48201</v>
          </cell>
          <cell r="C311">
            <v>5030</v>
          </cell>
          <cell r="D311">
            <v>5030</v>
          </cell>
          <cell r="F311">
            <v>5900</v>
          </cell>
          <cell r="G311" t="str">
            <v>HP0123</v>
          </cell>
          <cell r="J311" t="str">
            <v>1</v>
          </cell>
          <cell r="AL311" t="str">
            <v>http://www.logitec.co.jp/</v>
          </cell>
        </row>
        <row r="312">
          <cell r="A312" t="str">
            <v>0199V48101</v>
          </cell>
          <cell r="C312">
            <v>25360</v>
          </cell>
          <cell r="D312">
            <v>25360</v>
          </cell>
          <cell r="F312">
            <v>29800</v>
          </cell>
          <cell r="G312" t="str">
            <v>HP0123</v>
          </cell>
          <cell r="AL312" t="str">
            <v>http://www.logitec.co.jp/</v>
          </cell>
        </row>
        <row r="313">
          <cell r="A313" t="str">
            <v>0199V48301</v>
          </cell>
          <cell r="C313">
            <v>19450</v>
          </cell>
          <cell r="D313">
            <v>19450</v>
          </cell>
          <cell r="F313">
            <v>22800</v>
          </cell>
          <cell r="G313" t="str">
            <v>HP0123</v>
          </cell>
          <cell r="AL313" t="str">
            <v>http://www.logitec.co.jp/</v>
          </cell>
        </row>
        <row r="314">
          <cell r="A314" t="str">
            <v>0201V29201</v>
          </cell>
          <cell r="C314">
            <v>3130</v>
          </cell>
          <cell r="D314">
            <v>3130</v>
          </cell>
          <cell r="F314">
            <v>4000</v>
          </cell>
          <cell r="G314" t="str">
            <v>HP0130</v>
          </cell>
          <cell r="AL314" t="str">
            <v>http://www.adaptec.co.jp/</v>
          </cell>
        </row>
        <row r="315">
          <cell r="A315" t="str">
            <v>0201V40201</v>
          </cell>
          <cell r="C315">
            <v>75850</v>
          </cell>
          <cell r="D315">
            <v>75850</v>
          </cell>
          <cell r="F315">
            <v>99800</v>
          </cell>
          <cell r="G315" t="str">
            <v>HP0132</v>
          </cell>
          <cell r="AL315" t="str">
            <v>http://www.yano-el.co.jp/</v>
          </cell>
        </row>
        <row r="316">
          <cell r="A316" t="str">
            <v>0201V29301</v>
          </cell>
          <cell r="C316">
            <v>4500</v>
          </cell>
          <cell r="D316">
            <v>4500</v>
          </cell>
          <cell r="F316">
            <v>5700</v>
          </cell>
          <cell r="G316" t="str">
            <v>HP0130</v>
          </cell>
          <cell r="AL316" t="str">
            <v>http://www.adaptec.co.jp/</v>
          </cell>
        </row>
        <row r="317">
          <cell r="A317" t="str">
            <v>0202V08101</v>
          </cell>
          <cell r="C317">
            <v>21350</v>
          </cell>
          <cell r="D317">
            <v>22204</v>
          </cell>
          <cell r="F317">
            <v>25800</v>
          </cell>
          <cell r="G317" t="str">
            <v>SP0126</v>
          </cell>
          <cell r="J317" t="str">
            <v>1</v>
          </cell>
          <cell r="AL317" t="str">
            <v>http://www.olympus.co.jp/</v>
          </cell>
        </row>
        <row r="318">
          <cell r="A318" t="str">
            <v>0202V20301</v>
          </cell>
          <cell r="C318">
            <v>23100</v>
          </cell>
          <cell r="D318">
            <v>24024</v>
          </cell>
          <cell r="F318">
            <v>27800</v>
          </cell>
          <cell r="G318" t="str">
            <v>SP0125</v>
          </cell>
          <cell r="AL318" t="str">
            <v>http://www.olympus.co.jp/</v>
          </cell>
        </row>
        <row r="319">
          <cell r="A319" t="str">
            <v>0202V80201</v>
          </cell>
          <cell r="C319">
            <v>17290</v>
          </cell>
          <cell r="D319">
            <v>17981</v>
          </cell>
          <cell r="F319">
            <v>22800</v>
          </cell>
          <cell r="G319" t="str">
            <v>SP0133</v>
          </cell>
          <cell r="J319" t="str">
            <v>1</v>
          </cell>
          <cell r="AL319" t="str">
            <v>http://www.iomega.com/jp/</v>
          </cell>
        </row>
        <row r="320">
          <cell r="A320" t="str">
            <v>0204V43801</v>
          </cell>
          <cell r="C320">
            <v>31850</v>
          </cell>
          <cell r="D320">
            <v>31850</v>
          </cell>
          <cell r="F320">
            <v>39800</v>
          </cell>
          <cell r="G320" t="str">
            <v>HP0128</v>
          </cell>
          <cell r="J320" t="str">
            <v>1</v>
          </cell>
          <cell r="AL320" t="str">
            <v>http://www.sandisk.co.jp/</v>
          </cell>
        </row>
        <row r="321">
          <cell r="A321" t="str">
            <v>0204V60701</v>
          </cell>
          <cell r="C321">
            <v>33790</v>
          </cell>
          <cell r="D321">
            <v>33790</v>
          </cell>
          <cell r="F321">
            <v>39800</v>
          </cell>
          <cell r="G321" t="str">
            <v>HP0124</v>
          </cell>
          <cell r="J321" t="str">
            <v>1</v>
          </cell>
          <cell r="AL321" t="str">
            <v>http://www.logitec.co.jp/</v>
          </cell>
        </row>
        <row r="322">
          <cell r="A322" t="str">
            <v>0205V02901</v>
          </cell>
          <cell r="C322">
            <v>19734</v>
          </cell>
          <cell r="D322">
            <v>19734</v>
          </cell>
          <cell r="F322">
            <v>22800</v>
          </cell>
          <cell r="G322" t="str">
            <v>HP0122</v>
          </cell>
          <cell r="J322" t="str">
            <v>1</v>
          </cell>
          <cell r="AL322" t="str">
            <v>http://www.logitec.co.jp/</v>
          </cell>
        </row>
        <row r="323">
          <cell r="A323" t="str">
            <v>0205V27601</v>
          </cell>
          <cell r="C323">
            <v>14652</v>
          </cell>
          <cell r="D323">
            <v>14652</v>
          </cell>
          <cell r="F323">
            <v>18400</v>
          </cell>
          <cell r="G323" t="str">
            <v>HP0133</v>
          </cell>
          <cell r="J323" t="str">
            <v>1</v>
          </cell>
          <cell r="AL323" t="str">
            <v>http://www.melcoinc.co.jp/</v>
          </cell>
        </row>
        <row r="324">
          <cell r="A324" t="str">
            <v>0206V46301</v>
          </cell>
          <cell r="C324">
            <v>15870</v>
          </cell>
          <cell r="D324">
            <v>15870</v>
          </cell>
          <cell r="F324">
            <v>18800</v>
          </cell>
          <cell r="G324" t="str">
            <v>HP0124</v>
          </cell>
          <cell r="J324" t="str">
            <v>1</v>
          </cell>
          <cell r="AL324" t="str">
            <v>http://www.logitec.co.jp/</v>
          </cell>
        </row>
        <row r="325">
          <cell r="A325" t="str">
            <v>0206V72001</v>
          </cell>
          <cell r="C325">
            <v>1386</v>
          </cell>
          <cell r="D325">
            <v>2086</v>
          </cell>
          <cell r="F325">
            <v>2800</v>
          </cell>
          <cell r="G325" t="str">
            <v>HP0134</v>
          </cell>
          <cell r="AL325" t="str">
            <v>http://www.matsushita.co.jp/</v>
          </cell>
        </row>
        <row r="326">
          <cell r="A326" t="str">
            <v>0206V72201</v>
          </cell>
          <cell r="C326">
            <v>826</v>
          </cell>
          <cell r="D326">
            <v>1441</v>
          </cell>
          <cell r="F326">
            <v>1980</v>
          </cell>
          <cell r="G326" t="str">
            <v>SP0139</v>
          </cell>
          <cell r="AL326" t="str">
            <v>http://www.matsushita.co.jp/</v>
          </cell>
        </row>
        <row r="327">
          <cell r="A327" t="str">
            <v>0207V07801</v>
          </cell>
          <cell r="C327">
            <v>4070</v>
          </cell>
          <cell r="D327">
            <v>4070</v>
          </cell>
          <cell r="F327">
            <v>5110</v>
          </cell>
          <cell r="G327" t="str">
            <v>HP0133</v>
          </cell>
          <cell r="AL327" t="str">
            <v>http://www.melcoinc.co.jp/</v>
          </cell>
        </row>
        <row r="328">
          <cell r="A328" t="str">
            <v>0207V93201</v>
          </cell>
          <cell r="C328">
            <v>17160</v>
          </cell>
          <cell r="D328">
            <v>17160</v>
          </cell>
          <cell r="F328">
            <v>19800</v>
          </cell>
          <cell r="G328" t="str">
            <v>HP0122</v>
          </cell>
          <cell r="J328" t="str">
            <v>1</v>
          </cell>
          <cell r="AL328" t="str">
            <v>http://www.logitec.co.jp/</v>
          </cell>
        </row>
        <row r="329">
          <cell r="A329" t="str">
            <v>0208V44501</v>
          </cell>
          <cell r="C329">
            <v>4070</v>
          </cell>
          <cell r="D329">
            <v>4070</v>
          </cell>
          <cell r="F329">
            <v>5050</v>
          </cell>
          <cell r="G329" t="str">
            <v>HP0132</v>
          </cell>
          <cell r="AL329" t="str">
            <v>http://www.melcoinc.co.jp/</v>
          </cell>
        </row>
        <row r="330">
          <cell r="A330" t="str">
            <v>0209V65901</v>
          </cell>
          <cell r="C330">
            <v>12210</v>
          </cell>
          <cell r="D330">
            <v>12210</v>
          </cell>
          <cell r="F330">
            <v>14900</v>
          </cell>
          <cell r="G330" t="str">
            <v>HP0131</v>
          </cell>
          <cell r="J330" t="str">
            <v>1</v>
          </cell>
          <cell r="AL330" t="str">
            <v>http://www.melcoinc.co.jp/</v>
          </cell>
        </row>
        <row r="331">
          <cell r="A331" t="str">
            <v>0209V97801</v>
          </cell>
          <cell r="C331">
            <v>17612</v>
          </cell>
          <cell r="D331">
            <v>17612</v>
          </cell>
          <cell r="F331">
            <v>22100</v>
          </cell>
          <cell r="G331" t="str">
            <v>HP0133</v>
          </cell>
          <cell r="J331" t="str">
            <v>1</v>
          </cell>
          <cell r="AL331" t="str">
            <v>http://www.melcoinc.co.jp/</v>
          </cell>
        </row>
        <row r="332">
          <cell r="A332" t="str">
            <v>0209V66101</v>
          </cell>
          <cell r="C332">
            <v>17760</v>
          </cell>
          <cell r="D332">
            <v>17760</v>
          </cell>
          <cell r="F332">
            <v>22000</v>
          </cell>
          <cell r="G332" t="str">
            <v>HP0132</v>
          </cell>
          <cell r="J332" t="str">
            <v>1</v>
          </cell>
          <cell r="AL332" t="str">
            <v>http://www.melcoinc.co.jp/</v>
          </cell>
        </row>
        <row r="333">
          <cell r="A333" t="str">
            <v>0210V25001</v>
          </cell>
          <cell r="C333">
            <v>4440</v>
          </cell>
          <cell r="D333">
            <v>4440</v>
          </cell>
          <cell r="F333">
            <v>5300</v>
          </cell>
          <cell r="G333" t="str">
            <v>HP0129</v>
          </cell>
          <cell r="J333" t="str">
            <v>1</v>
          </cell>
          <cell r="AL333" t="str">
            <v>http://www.melcoinc.co.jp/</v>
          </cell>
        </row>
        <row r="334">
          <cell r="A334" t="str">
            <v>0213V42401</v>
          </cell>
          <cell r="C334">
            <v>1045000</v>
          </cell>
          <cell r="D334">
            <v>1045000</v>
          </cell>
          <cell r="F334">
            <v>1520000</v>
          </cell>
          <cell r="G334" t="str">
            <v>HP0140</v>
          </cell>
          <cell r="J334" t="str">
            <v>1</v>
          </cell>
          <cell r="AL334" t="str">
            <v>http://www.adtx.com/</v>
          </cell>
        </row>
        <row r="335">
          <cell r="A335" t="str">
            <v>0214V00601</v>
          </cell>
          <cell r="C335">
            <v>4480</v>
          </cell>
          <cell r="D335">
            <v>4480</v>
          </cell>
          <cell r="F335">
            <v>5280</v>
          </cell>
          <cell r="G335" t="str">
            <v>HP0124</v>
          </cell>
          <cell r="AL335" t="str">
            <v>http://www.logitec.co.jp/</v>
          </cell>
        </row>
        <row r="336">
          <cell r="A336" t="str">
            <v>0214V35901</v>
          </cell>
          <cell r="C336">
            <v>16132</v>
          </cell>
          <cell r="D336">
            <v>16132</v>
          </cell>
          <cell r="F336">
            <v>20200</v>
          </cell>
          <cell r="G336" t="str">
            <v>HP0133</v>
          </cell>
          <cell r="J336" t="str">
            <v>1</v>
          </cell>
          <cell r="AL336" t="str">
            <v>http://www.melcoinc.co.jp/</v>
          </cell>
        </row>
        <row r="337">
          <cell r="A337" t="str">
            <v>0215V57001</v>
          </cell>
          <cell r="C337">
            <v>11400</v>
          </cell>
          <cell r="D337">
            <v>11400</v>
          </cell>
          <cell r="F337">
            <v>24800</v>
          </cell>
          <cell r="G337" t="str">
            <v>HP0139</v>
          </cell>
          <cell r="AL337" t="str">
            <v>http://www.plextor.co.jp/</v>
          </cell>
        </row>
        <row r="338">
          <cell r="A338" t="str">
            <v>0217V60201</v>
          </cell>
          <cell r="C338">
            <v>21130</v>
          </cell>
          <cell r="D338">
            <v>21130</v>
          </cell>
          <cell r="F338">
            <v>27800</v>
          </cell>
          <cell r="G338" t="str">
            <v>HP0132</v>
          </cell>
          <cell r="AL338" t="str">
            <v>http://www.yano-el.co.jp/</v>
          </cell>
        </row>
        <row r="339">
          <cell r="A339" t="str">
            <v>0217V59701</v>
          </cell>
          <cell r="C339">
            <v>30250</v>
          </cell>
          <cell r="D339">
            <v>30250</v>
          </cell>
          <cell r="F339">
            <v>39800</v>
          </cell>
          <cell r="G339" t="str">
            <v>HP0132</v>
          </cell>
          <cell r="J339" t="str">
            <v>1</v>
          </cell>
          <cell r="AL339" t="str">
            <v>http://www.yano-el.co.jp/</v>
          </cell>
        </row>
        <row r="340">
          <cell r="A340" t="str">
            <v>0217V60001</v>
          </cell>
          <cell r="C340">
            <v>30250</v>
          </cell>
          <cell r="D340">
            <v>30250</v>
          </cell>
          <cell r="F340">
            <v>39800</v>
          </cell>
          <cell r="G340" t="str">
            <v>SP0127</v>
          </cell>
          <cell r="AL340" t="str">
            <v>http://www.yano-el.co.jp/</v>
          </cell>
        </row>
        <row r="341">
          <cell r="A341" t="str">
            <v>0217V60101</v>
          </cell>
          <cell r="C341">
            <v>22650</v>
          </cell>
          <cell r="D341">
            <v>22650</v>
          </cell>
          <cell r="F341">
            <v>29800</v>
          </cell>
          <cell r="G341" t="str">
            <v>SP0127</v>
          </cell>
          <cell r="AL341" t="str">
            <v>http://www.yano-el.co.jp/</v>
          </cell>
        </row>
        <row r="342">
          <cell r="A342" t="str">
            <v>0219V37001</v>
          </cell>
          <cell r="C342">
            <v>41160</v>
          </cell>
          <cell r="D342">
            <v>41160</v>
          </cell>
          <cell r="F342">
            <v>49800</v>
          </cell>
          <cell r="G342" t="str">
            <v>HP0126</v>
          </cell>
          <cell r="J342" t="str">
            <v>1</v>
          </cell>
          <cell r="AL342" t="str">
            <v>http://www.olympus.co.jp/</v>
          </cell>
        </row>
        <row r="343">
          <cell r="A343" t="str">
            <v>0219V37201</v>
          </cell>
          <cell r="C343">
            <v>37027</v>
          </cell>
          <cell r="D343">
            <v>37027</v>
          </cell>
          <cell r="F343">
            <v>44800</v>
          </cell>
          <cell r="G343" t="str">
            <v>HP0126</v>
          </cell>
          <cell r="J343" t="str">
            <v>1</v>
          </cell>
          <cell r="AL343" t="str">
            <v>http://www.olympus.co.jp/</v>
          </cell>
        </row>
        <row r="344">
          <cell r="A344" t="str">
            <v>0219V36701</v>
          </cell>
          <cell r="C344">
            <v>14230</v>
          </cell>
          <cell r="D344">
            <v>14230</v>
          </cell>
          <cell r="F344">
            <v>16800</v>
          </cell>
          <cell r="G344" t="str">
            <v>HP0124</v>
          </cell>
          <cell r="J344" t="str">
            <v>1</v>
          </cell>
          <cell r="AL344" t="str">
            <v>http://www.logitec.co.jp/</v>
          </cell>
        </row>
        <row r="345">
          <cell r="A345" t="str">
            <v>0219V36901</v>
          </cell>
          <cell r="C345">
            <v>13460</v>
          </cell>
          <cell r="D345">
            <v>13460</v>
          </cell>
          <cell r="F345">
            <v>16000</v>
          </cell>
          <cell r="G345" t="str">
            <v>HP0124</v>
          </cell>
          <cell r="J345" t="str">
            <v>1</v>
          </cell>
          <cell r="AL345" t="str">
            <v>http://www.logitec.co.jp/</v>
          </cell>
        </row>
        <row r="346">
          <cell r="A346" t="str">
            <v>0219V94501</v>
          </cell>
          <cell r="C346">
            <v>21130</v>
          </cell>
          <cell r="D346">
            <v>21130</v>
          </cell>
          <cell r="F346">
            <v>27800</v>
          </cell>
          <cell r="G346" t="str">
            <v>SP0127</v>
          </cell>
          <cell r="AL346" t="str">
            <v>http://www.yano-el.co.jp/</v>
          </cell>
        </row>
        <row r="347">
          <cell r="A347" t="str">
            <v>0236V24701</v>
          </cell>
          <cell r="C347">
            <v>29590</v>
          </cell>
          <cell r="D347">
            <v>29590</v>
          </cell>
          <cell r="F347">
            <v>34800</v>
          </cell>
          <cell r="G347" t="str">
            <v>HP0123</v>
          </cell>
          <cell r="J347" t="str">
            <v>1</v>
          </cell>
          <cell r="AL347" t="str">
            <v>http://www.logitec.co.jp/</v>
          </cell>
        </row>
        <row r="348">
          <cell r="A348" t="str">
            <v>0221V30801</v>
          </cell>
          <cell r="C348">
            <v>1320</v>
          </cell>
          <cell r="D348">
            <v>1320</v>
          </cell>
          <cell r="F348">
            <v>1650</v>
          </cell>
          <cell r="G348" t="str">
            <v>HP0129</v>
          </cell>
          <cell r="J348" t="str">
            <v>1</v>
          </cell>
          <cell r="AL348" t="str">
            <v>http://www.m-infotec.co.jp</v>
          </cell>
        </row>
        <row r="349">
          <cell r="A349" t="str">
            <v>0221V30901</v>
          </cell>
          <cell r="C349">
            <v>2550</v>
          </cell>
          <cell r="D349">
            <v>2550</v>
          </cell>
          <cell r="F349">
            <v>3180</v>
          </cell>
          <cell r="G349" t="str">
            <v>HP0128</v>
          </cell>
          <cell r="J349" t="str">
            <v>1</v>
          </cell>
          <cell r="AL349" t="str">
            <v>http://www.m-infotec.co.jp</v>
          </cell>
        </row>
        <row r="350">
          <cell r="A350" t="str">
            <v>0221V31001</v>
          </cell>
          <cell r="C350">
            <v>5990</v>
          </cell>
          <cell r="D350">
            <v>5990</v>
          </cell>
          <cell r="F350">
            <v>7480</v>
          </cell>
          <cell r="G350" t="str">
            <v>HP0128</v>
          </cell>
          <cell r="J350" t="str">
            <v>1</v>
          </cell>
          <cell r="AL350" t="str">
            <v>http://www.m-infotec.co.jp</v>
          </cell>
        </row>
        <row r="351">
          <cell r="A351" t="str">
            <v>0221V29001</v>
          </cell>
          <cell r="C351">
            <v>3416</v>
          </cell>
          <cell r="D351">
            <v>3416</v>
          </cell>
          <cell r="F351">
            <v>4210</v>
          </cell>
          <cell r="G351" t="str">
            <v>HP0131</v>
          </cell>
          <cell r="AL351" t="str">
            <v>http://www.melcoinc.co.jp/</v>
          </cell>
        </row>
        <row r="352">
          <cell r="A352" t="str">
            <v>0222V60501</v>
          </cell>
          <cell r="C352">
            <v>41190</v>
          </cell>
          <cell r="D352">
            <v>41190</v>
          </cell>
          <cell r="F352">
            <v>52800</v>
          </cell>
          <cell r="G352" t="str">
            <v>HP0131</v>
          </cell>
          <cell r="AL352" t="str">
            <v>http://www.yano-el.co.jp/</v>
          </cell>
        </row>
        <row r="353">
          <cell r="A353" t="str">
            <v>0222V60601</v>
          </cell>
          <cell r="C353">
            <v>27500</v>
          </cell>
          <cell r="D353">
            <v>27500</v>
          </cell>
          <cell r="F353">
            <v>34800</v>
          </cell>
          <cell r="G353" t="str">
            <v>HP0130</v>
          </cell>
          <cell r="AL353" t="str">
            <v>http://www.yano-el.co.jp/</v>
          </cell>
        </row>
        <row r="354">
          <cell r="A354" t="str">
            <v>0222V60701</v>
          </cell>
          <cell r="C354">
            <v>24930</v>
          </cell>
          <cell r="D354">
            <v>24930</v>
          </cell>
          <cell r="F354">
            <v>32800</v>
          </cell>
          <cell r="G354" t="str">
            <v>SP0127</v>
          </cell>
          <cell r="AL354" t="str">
            <v>http://www.yano-el.co.jp/</v>
          </cell>
        </row>
        <row r="355">
          <cell r="A355" t="str">
            <v>0222V60801</v>
          </cell>
          <cell r="C355">
            <v>22650</v>
          </cell>
          <cell r="D355">
            <v>22650</v>
          </cell>
          <cell r="F355">
            <v>29800</v>
          </cell>
          <cell r="G355" t="str">
            <v>SP0127</v>
          </cell>
          <cell r="AL355" t="str">
            <v>http://www.yano-el.co.jp/</v>
          </cell>
        </row>
        <row r="356">
          <cell r="A356" t="str">
            <v>0222V60901</v>
          </cell>
          <cell r="C356">
            <v>30250</v>
          </cell>
          <cell r="D356">
            <v>30250</v>
          </cell>
          <cell r="F356">
            <v>39800</v>
          </cell>
          <cell r="G356" t="str">
            <v>SP0127</v>
          </cell>
          <cell r="AL356" t="str">
            <v>http://www.yano-el.co.jp/</v>
          </cell>
        </row>
        <row r="357">
          <cell r="A357" t="str">
            <v>0226V46101</v>
          </cell>
          <cell r="C357">
            <v>14990</v>
          </cell>
          <cell r="D357">
            <v>14990</v>
          </cell>
          <cell r="F357">
            <v>17800</v>
          </cell>
          <cell r="G357" t="str">
            <v>HP0124</v>
          </cell>
          <cell r="J357" t="str">
            <v>1</v>
          </cell>
          <cell r="AL357" t="str">
            <v>http://www.logitec.co.jp/</v>
          </cell>
        </row>
        <row r="358">
          <cell r="A358" t="str">
            <v>0226V44901</v>
          </cell>
          <cell r="C358">
            <v>35520</v>
          </cell>
          <cell r="D358">
            <v>35520</v>
          </cell>
          <cell r="F358">
            <v>42000</v>
          </cell>
          <cell r="G358" t="str">
            <v>HP0124</v>
          </cell>
          <cell r="J358" t="str">
            <v>1</v>
          </cell>
          <cell r="AL358" t="str">
            <v>http://www.logitec.co.jp/</v>
          </cell>
        </row>
        <row r="359">
          <cell r="A359" t="str">
            <v>0226V45001</v>
          </cell>
          <cell r="C359">
            <v>33790</v>
          </cell>
          <cell r="D359">
            <v>33790</v>
          </cell>
          <cell r="F359">
            <v>39800</v>
          </cell>
          <cell r="G359" t="str">
            <v>HP0124</v>
          </cell>
          <cell r="J359" t="str">
            <v>1</v>
          </cell>
          <cell r="AL359" t="str">
            <v>http://www.logitec.co.jp/</v>
          </cell>
        </row>
        <row r="360">
          <cell r="A360" t="str">
            <v>0226V44201</v>
          </cell>
          <cell r="C360">
            <v>6800</v>
          </cell>
          <cell r="D360">
            <v>6800</v>
          </cell>
          <cell r="F360">
            <v>8900</v>
          </cell>
          <cell r="G360" t="str">
            <v>HP0132</v>
          </cell>
          <cell r="J360" t="str">
            <v>1</v>
          </cell>
          <cell r="AL360" t="str">
            <v>http://www.imation.co.jp/</v>
          </cell>
        </row>
        <row r="361">
          <cell r="A361" t="str">
            <v>0228V34701</v>
          </cell>
          <cell r="C361">
            <v>21130</v>
          </cell>
          <cell r="D361">
            <v>21130</v>
          </cell>
          <cell r="F361">
            <v>27800</v>
          </cell>
          <cell r="G361" t="str">
            <v>HP0132</v>
          </cell>
          <cell r="AL361" t="str">
            <v>http://www.yano-el.co.jp/</v>
          </cell>
        </row>
        <row r="362">
          <cell r="A362" t="str">
            <v>0242V45001</v>
          </cell>
          <cell r="C362">
            <v>2000</v>
          </cell>
          <cell r="D362">
            <v>2000</v>
          </cell>
          <cell r="F362">
            <v>2780</v>
          </cell>
          <cell r="G362" t="str">
            <v>SP0130</v>
          </cell>
          <cell r="AL362" t="str">
            <v>http://www.princeton.co.jp/new_site/index1.html</v>
          </cell>
        </row>
        <row r="363">
          <cell r="A363" t="str">
            <v>0231V66001</v>
          </cell>
          <cell r="C363">
            <v>13110</v>
          </cell>
          <cell r="D363">
            <v>13110</v>
          </cell>
          <cell r="F363">
            <v>15400</v>
          </cell>
          <cell r="G363" t="str">
            <v>HP0123</v>
          </cell>
          <cell r="AL363" t="str">
            <v>http://www.logitec.co.jp/</v>
          </cell>
        </row>
        <row r="364">
          <cell r="A364" t="str">
            <v>0231V66101</v>
          </cell>
          <cell r="C364">
            <v>17250</v>
          </cell>
          <cell r="D364">
            <v>17250</v>
          </cell>
          <cell r="F364">
            <v>20800</v>
          </cell>
          <cell r="G364" t="str">
            <v>HP0126</v>
          </cell>
          <cell r="AL364" t="str">
            <v>http://www.logitec.co.jp/</v>
          </cell>
        </row>
        <row r="365">
          <cell r="A365" t="str">
            <v>0234V96801</v>
          </cell>
          <cell r="C365">
            <v>2324</v>
          </cell>
          <cell r="D365">
            <v>2324</v>
          </cell>
          <cell r="F365">
            <v>2870</v>
          </cell>
          <cell r="G365" t="str">
            <v>HP0132</v>
          </cell>
          <cell r="AL365" t="str">
            <v>http://www.melcoinc.co.jp/</v>
          </cell>
        </row>
        <row r="366">
          <cell r="A366" t="str">
            <v>0250V14901</v>
          </cell>
          <cell r="C366">
            <v>30250</v>
          </cell>
          <cell r="D366">
            <v>30250</v>
          </cell>
          <cell r="F366">
            <v>37800</v>
          </cell>
          <cell r="G366" t="str">
            <v>HP0128</v>
          </cell>
          <cell r="AL366" t="str">
            <v>http://www.yano-el.co.jp/</v>
          </cell>
        </row>
        <row r="367">
          <cell r="A367" t="str">
            <v>0235V86201</v>
          </cell>
          <cell r="C367">
            <v>19610</v>
          </cell>
          <cell r="D367">
            <v>19610</v>
          </cell>
          <cell r="F367">
            <v>25100</v>
          </cell>
          <cell r="G367" t="str">
            <v>HP0134</v>
          </cell>
          <cell r="AL367" t="str">
            <v>http://www.melcoinc.co.jp/</v>
          </cell>
        </row>
        <row r="368">
          <cell r="A368" t="str">
            <v>0236V24601</v>
          </cell>
          <cell r="C368">
            <v>33820</v>
          </cell>
          <cell r="D368">
            <v>33820</v>
          </cell>
          <cell r="F368">
            <v>39800</v>
          </cell>
          <cell r="G368" t="str">
            <v>HP0124</v>
          </cell>
          <cell r="J368" t="str">
            <v>1</v>
          </cell>
          <cell r="AL368" t="str">
            <v>http://www.logitec.co.jp/</v>
          </cell>
        </row>
        <row r="369">
          <cell r="A369" t="str">
            <v>0236V24801</v>
          </cell>
          <cell r="C369">
            <v>30360</v>
          </cell>
          <cell r="D369">
            <v>30360</v>
          </cell>
          <cell r="F369">
            <v>35800</v>
          </cell>
          <cell r="G369" t="str">
            <v>HP0124</v>
          </cell>
          <cell r="J369" t="str">
            <v>1</v>
          </cell>
          <cell r="AL369" t="str">
            <v>http://www.logitec.co.jp/</v>
          </cell>
        </row>
        <row r="370">
          <cell r="A370" t="str">
            <v>0239V53501</v>
          </cell>
          <cell r="C370">
            <v>23010</v>
          </cell>
          <cell r="D370">
            <v>25590</v>
          </cell>
          <cell r="F370">
            <v>32800</v>
          </cell>
          <cell r="G370" t="str">
            <v>HP0131</v>
          </cell>
          <cell r="J370" t="str">
            <v>1</v>
          </cell>
          <cell r="AL370" t="str">
            <v>http://www.matsushita.co.jp/</v>
          </cell>
        </row>
        <row r="371">
          <cell r="A371" t="str">
            <v>0242V45201</v>
          </cell>
          <cell r="C371">
            <v>2000</v>
          </cell>
          <cell r="D371">
            <v>2000</v>
          </cell>
          <cell r="F371">
            <v>2780</v>
          </cell>
          <cell r="G371" t="str">
            <v>SP0130</v>
          </cell>
          <cell r="AL371" t="str">
            <v>http://www.princeton.co.jp/new_site/index1.html</v>
          </cell>
        </row>
        <row r="372">
          <cell r="A372" t="str">
            <v>0240V50101</v>
          </cell>
          <cell r="C372">
            <v>39660</v>
          </cell>
          <cell r="D372">
            <v>39660</v>
          </cell>
          <cell r="F372">
            <v>46800</v>
          </cell>
          <cell r="G372" t="str">
            <v>HP0124</v>
          </cell>
          <cell r="J372" t="str">
            <v>1</v>
          </cell>
          <cell r="AL372" t="str">
            <v>http://www.logitec.co.jp/</v>
          </cell>
        </row>
        <row r="373">
          <cell r="A373" t="str">
            <v>0240V50001</v>
          </cell>
          <cell r="C373">
            <v>42420</v>
          </cell>
          <cell r="D373">
            <v>42420</v>
          </cell>
          <cell r="F373">
            <v>52800</v>
          </cell>
          <cell r="G373" t="str">
            <v>HP0128</v>
          </cell>
          <cell r="J373" t="str">
            <v>1</v>
          </cell>
          <cell r="AL373" t="str">
            <v>http://www.logitec.co.jp/</v>
          </cell>
        </row>
        <row r="374">
          <cell r="A374" t="str">
            <v>0240V50201</v>
          </cell>
          <cell r="C374">
            <v>4250</v>
          </cell>
          <cell r="D374">
            <v>4250</v>
          </cell>
          <cell r="F374">
            <v>5000</v>
          </cell>
          <cell r="G374" t="str">
            <v>HP0124</v>
          </cell>
          <cell r="J374" t="str">
            <v>1</v>
          </cell>
          <cell r="AL374" t="str">
            <v>http://www.logitec.co.jp/</v>
          </cell>
        </row>
        <row r="375">
          <cell r="A375" t="str">
            <v>0240V83101</v>
          </cell>
          <cell r="C375">
            <v>12210</v>
          </cell>
          <cell r="D375">
            <v>12210</v>
          </cell>
          <cell r="F375">
            <v>15400</v>
          </cell>
          <cell r="G375" t="str">
            <v>HP0133</v>
          </cell>
          <cell r="J375" t="str">
            <v>1</v>
          </cell>
          <cell r="AL375" t="str">
            <v>http://www.melcoinc.co.jp/</v>
          </cell>
        </row>
        <row r="376">
          <cell r="A376" t="str">
            <v>0240V83201</v>
          </cell>
          <cell r="C376">
            <v>10582</v>
          </cell>
          <cell r="D376">
            <v>10582</v>
          </cell>
          <cell r="F376">
            <v>13400</v>
          </cell>
          <cell r="G376" t="str">
            <v>HP0133</v>
          </cell>
          <cell r="AL376" t="str">
            <v>http://www.melcoinc.co.jp/</v>
          </cell>
        </row>
        <row r="377">
          <cell r="A377" t="str">
            <v>0244V32301</v>
          </cell>
          <cell r="C377">
            <v>23410</v>
          </cell>
          <cell r="D377">
            <v>23410</v>
          </cell>
          <cell r="F377">
            <v>30800</v>
          </cell>
          <cell r="G377" t="str">
            <v>SP0127</v>
          </cell>
          <cell r="AL377" t="str">
            <v>http://www.yano-el.co.jp/</v>
          </cell>
        </row>
        <row r="378">
          <cell r="A378" t="str">
            <v>0243V20801</v>
          </cell>
          <cell r="C378">
            <v>32930</v>
          </cell>
          <cell r="D378">
            <v>32930</v>
          </cell>
          <cell r="F378">
            <v>41700</v>
          </cell>
          <cell r="G378" t="str">
            <v>HP0133</v>
          </cell>
          <cell r="J378" t="str">
            <v>1</v>
          </cell>
          <cell r="AL378" t="str">
            <v>http://www.melcoinc.co.jp/</v>
          </cell>
        </row>
        <row r="379">
          <cell r="A379" t="str">
            <v>0243V20901</v>
          </cell>
          <cell r="C379">
            <v>22052</v>
          </cell>
          <cell r="D379">
            <v>22052</v>
          </cell>
          <cell r="F379">
            <v>27600</v>
          </cell>
          <cell r="G379" t="str">
            <v>HP0133</v>
          </cell>
          <cell r="J379" t="str">
            <v>1</v>
          </cell>
          <cell r="AL379" t="str">
            <v>http://www.melcoinc.co.jp/</v>
          </cell>
        </row>
        <row r="380">
          <cell r="A380" t="str">
            <v>0244V32601</v>
          </cell>
          <cell r="C380">
            <v>29870</v>
          </cell>
          <cell r="D380">
            <v>29870</v>
          </cell>
          <cell r="F380">
            <v>37800</v>
          </cell>
          <cell r="G380" t="str">
            <v>HP0129</v>
          </cell>
          <cell r="AL380" t="str">
            <v>http://www.yano-el.co.jp/</v>
          </cell>
        </row>
        <row r="381">
          <cell r="A381" t="str">
            <v>0243V21101</v>
          </cell>
          <cell r="C381">
            <v>16132</v>
          </cell>
          <cell r="D381">
            <v>16132</v>
          </cell>
          <cell r="F381">
            <v>20200</v>
          </cell>
          <cell r="G381" t="str">
            <v>HP0133</v>
          </cell>
          <cell r="J381" t="str">
            <v>1</v>
          </cell>
          <cell r="AL381" t="str">
            <v>http://www.melcoinc.co.jp/</v>
          </cell>
        </row>
        <row r="382">
          <cell r="A382" t="str">
            <v>0243V21001</v>
          </cell>
          <cell r="C382">
            <v>17020</v>
          </cell>
          <cell r="D382">
            <v>17020</v>
          </cell>
          <cell r="F382">
            <v>21500</v>
          </cell>
          <cell r="G382" t="str">
            <v>HP0133</v>
          </cell>
          <cell r="J382" t="str">
            <v>1</v>
          </cell>
          <cell r="AL382" t="str">
            <v>http://www.melcoinc.co.jp/</v>
          </cell>
        </row>
        <row r="383">
          <cell r="A383" t="str">
            <v>0244V33201</v>
          </cell>
          <cell r="C383">
            <v>29870</v>
          </cell>
          <cell r="D383">
            <v>29870</v>
          </cell>
          <cell r="F383">
            <v>37800</v>
          </cell>
          <cell r="G383" t="str">
            <v>HP0129</v>
          </cell>
          <cell r="AL383" t="str">
            <v>http://www.yano-el.co.jp/</v>
          </cell>
        </row>
        <row r="384">
          <cell r="A384" t="str">
            <v>0244V32401</v>
          </cell>
          <cell r="C384">
            <v>21130</v>
          </cell>
          <cell r="D384">
            <v>21130</v>
          </cell>
          <cell r="F384">
            <v>27800</v>
          </cell>
          <cell r="G384" t="str">
            <v>SP0127</v>
          </cell>
          <cell r="AL384" t="str">
            <v>http://www.yano-el.co.jp/</v>
          </cell>
        </row>
        <row r="385">
          <cell r="A385" t="str">
            <v>0244V33401</v>
          </cell>
          <cell r="C385">
            <v>29870</v>
          </cell>
          <cell r="D385">
            <v>29870</v>
          </cell>
          <cell r="F385">
            <v>37800</v>
          </cell>
          <cell r="G385" t="str">
            <v>HP0129</v>
          </cell>
          <cell r="AL385" t="str">
            <v>http://www.yano-el.co.jp/</v>
          </cell>
        </row>
        <row r="386">
          <cell r="A386" t="str">
            <v>0244V32501</v>
          </cell>
          <cell r="C386">
            <v>21130</v>
          </cell>
          <cell r="D386">
            <v>21130</v>
          </cell>
          <cell r="F386">
            <v>27800</v>
          </cell>
          <cell r="G386" t="str">
            <v>SP0127</v>
          </cell>
          <cell r="AL386" t="str">
            <v>http://www.yano-el.co.jp/</v>
          </cell>
        </row>
        <row r="387">
          <cell r="A387" t="str">
            <v>0244V32701</v>
          </cell>
          <cell r="C387">
            <v>41650</v>
          </cell>
          <cell r="D387">
            <v>41650</v>
          </cell>
          <cell r="F387">
            <v>52800</v>
          </cell>
          <cell r="G387" t="str">
            <v>HP0130</v>
          </cell>
          <cell r="AL387" t="str">
            <v>http://www.yano-el.co.jp/</v>
          </cell>
        </row>
        <row r="388">
          <cell r="A388" t="str">
            <v>0244V32801</v>
          </cell>
          <cell r="C388">
            <v>29870</v>
          </cell>
          <cell r="D388">
            <v>29870</v>
          </cell>
          <cell r="F388">
            <v>37800</v>
          </cell>
          <cell r="G388" t="str">
            <v>HP0129</v>
          </cell>
          <cell r="AL388" t="str">
            <v>http://www.yano-el.co.jp/</v>
          </cell>
        </row>
        <row r="389">
          <cell r="A389" t="str">
            <v>0244V32901</v>
          </cell>
          <cell r="C389">
            <v>43530</v>
          </cell>
          <cell r="D389">
            <v>43530</v>
          </cell>
          <cell r="F389">
            <v>55800</v>
          </cell>
          <cell r="G389" t="str">
            <v>HP0130</v>
          </cell>
          <cell r="AL389" t="str">
            <v>http://www.yano-el.co.jp/</v>
          </cell>
        </row>
        <row r="390">
          <cell r="A390" t="str">
            <v>0244V32001</v>
          </cell>
          <cell r="C390">
            <v>54450</v>
          </cell>
          <cell r="D390">
            <v>0</v>
          </cell>
          <cell r="F390">
            <v>69800</v>
          </cell>
          <cell r="G390" t="str">
            <v>HP0140</v>
          </cell>
          <cell r="AL390" t="str">
            <v>http://www.yano-el.co.jp/</v>
          </cell>
        </row>
        <row r="391">
          <cell r="A391" t="str">
            <v>0244V33001</v>
          </cell>
          <cell r="C391">
            <v>41650</v>
          </cell>
          <cell r="D391">
            <v>41650</v>
          </cell>
          <cell r="F391">
            <v>52800</v>
          </cell>
          <cell r="G391" t="str">
            <v>HP0130</v>
          </cell>
          <cell r="AL391" t="str">
            <v>http://www.yano-el.co.jp/</v>
          </cell>
        </row>
        <row r="392">
          <cell r="A392" t="str">
            <v>0244V32101</v>
          </cell>
          <cell r="C392">
            <v>41650</v>
          </cell>
          <cell r="D392">
            <v>41650</v>
          </cell>
          <cell r="F392">
            <v>52800</v>
          </cell>
          <cell r="G392" t="str">
            <v>HP0130</v>
          </cell>
          <cell r="AL392" t="str">
            <v>http://www.yano-el.co.jp/</v>
          </cell>
        </row>
        <row r="393">
          <cell r="A393" t="str">
            <v>0244V33101</v>
          </cell>
          <cell r="C393">
            <v>43530</v>
          </cell>
          <cell r="D393">
            <v>0</v>
          </cell>
          <cell r="F393">
            <v>55800</v>
          </cell>
          <cell r="G393" t="str">
            <v>HP0130</v>
          </cell>
          <cell r="AL393" t="str">
            <v>http://www.yano-el.co.jp/</v>
          </cell>
        </row>
        <row r="394">
          <cell r="A394" t="str">
            <v>0244V32201</v>
          </cell>
          <cell r="C394">
            <v>23410</v>
          </cell>
          <cell r="D394">
            <v>23410</v>
          </cell>
          <cell r="F394">
            <v>30800</v>
          </cell>
          <cell r="G394" t="str">
            <v>SP0127</v>
          </cell>
          <cell r="AL394" t="str">
            <v>http://www.yano-el.co.jp/</v>
          </cell>
        </row>
        <row r="395">
          <cell r="A395" t="str">
            <v>0245V96701</v>
          </cell>
          <cell r="C395">
            <v>24420</v>
          </cell>
          <cell r="D395">
            <v>24420</v>
          </cell>
          <cell r="F395">
            <v>31000</v>
          </cell>
          <cell r="G395" t="str">
            <v>HP0134</v>
          </cell>
          <cell r="J395" t="str">
            <v>1</v>
          </cell>
          <cell r="AL395" t="str">
            <v>http://www.melcoinc.co.jp/</v>
          </cell>
        </row>
        <row r="396">
          <cell r="A396" t="str">
            <v>0245V96801</v>
          </cell>
          <cell r="C396">
            <v>27010</v>
          </cell>
          <cell r="D396">
            <v>27010</v>
          </cell>
          <cell r="F396">
            <v>33900</v>
          </cell>
          <cell r="G396" t="str">
            <v>HP0133</v>
          </cell>
          <cell r="J396" t="str">
            <v>1</v>
          </cell>
          <cell r="AL396" t="str">
            <v>http://www.melcoinc.co.jp/</v>
          </cell>
        </row>
        <row r="397">
          <cell r="A397" t="str">
            <v>0246V65101</v>
          </cell>
          <cell r="C397">
            <v>4550</v>
          </cell>
          <cell r="D397">
            <v>4550</v>
          </cell>
          <cell r="F397">
            <v>5980</v>
          </cell>
          <cell r="G397" t="str">
            <v>HP0125</v>
          </cell>
          <cell r="AL397" t="str">
            <v>http://www.yano-el.co.jp/</v>
          </cell>
        </row>
        <row r="398">
          <cell r="A398" t="str">
            <v>0246V65201</v>
          </cell>
          <cell r="C398">
            <v>4640</v>
          </cell>
          <cell r="D398">
            <v>4640</v>
          </cell>
          <cell r="F398">
            <v>5980</v>
          </cell>
          <cell r="G398" t="str">
            <v>HP0131</v>
          </cell>
          <cell r="J398" t="str">
            <v>1</v>
          </cell>
          <cell r="AL398" t="str">
            <v>http://www.imation.co.jp/</v>
          </cell>
        </row>
        <row r="399">
          <cell r="A399" t="str">
            <v>0246V65301</v>
          </cell>
          <cell r="C399">
            <v>4640</v>
          </cell>
          <cell r="D399">
            <v>4640</v>
          </cell>
          <cell r="F399">
            <v>5980</v>
          </cell>
          <cell r="G399" t="str">
            <v>HP0131</v>
          </cell>
          <cell r="J399" t="str">
            <v>1</v>
          </cell>
          <cell r="AL399" t="str">
            <v>http://www.imation.co.jp/</v>
          </cell>
        </row>
        <row r="400">
          <cell r="A400" t="str">
            <v>0268V95201</v>
          </cell>
          <cell r="C400">
            <v>3350</v>
          </cell>
          <cell r="D400">
            <v>3350</v>
          </cell>
          <cell r="F400">
            <v>4180</v>
          </cell>
          <cell r="G400" t="str">
            <v>HP0128</v>
          </cell>
          <cell r="J400" t="str">
            <v>1</v>
          </cell>
          <cell r="AL400" t="str">
            <v>http://www.adaptec.co.jp/</v>
          </cell>
        </row>
        <row r="401">
          <cell r="A401" t="str">
            <v>0246V65401</v>
          </cell>
          <cell r="C401">
            <v>7040</v>
          </cell>
          <cell r="D401">
            <v>7040</v>
          </cell>
          <cell r="F401">
            <v>8980</v>
          </cell>
          <cell r="G401" t="str">
            <v>HP0130</v>
          </cell>
          <cell r="J401" t="str">
            <v>1</v>
          </cell>
          <cell r="AL401" t="str">
            <v>http://www.imation.co.jp/</v>
          </cell>
        </row>
        <row r="402">
          <cell r="A402" t="str">
            <v>0246V65601</v>
          </cell>
          <cell r="C402">
            <v>7520</v>
          </cell>
          <cell r="D402">
            <v>7520</v>
          </cell>
          <cell r="F402">
            <v>9400</v>
          </cell>
          <cell r="G402" t="str">
            <v>HP0129</v>
          </cell>
          <cell r="J402" t="str">
            <v>1</v>
          </cell>
          <cell r="AL402" t="str">
            <v>http://www.adaptec.co.jp/</v>
          </cell>
        </row>
        <row r="403">
          <cell r="A403" t="str">
            <v>0247V16401</v>
          </cell>
          <cell r="C403">
            <v>15760</v>
          </cell>
          <cell r="D403">
            <v>15760</v>
          </cell>
          <cell r="F403">
            <v>18600</v>
          </cell>
          <cell r="G403" t="str">
            <v>HP0124</v>
          </cell>
          <cell r="J403" t="str">
            <v>1</v>
          </cell>
          <cell r="AL403" t="str">
            <v>http://www.logitec.co.jp/</v>
          </cell>
        </row>
        <row r="404">
          <cell r="A404" t="str">
            <v>0247V16501</v>
          </cell>
          <cell r="C404">
            <v>13460</v>
          </cell>
          <cell r="D404">
            <v>13460</v>
          </cell>
          <cell r="F404">
            <v>15800</v>
          </cell>
          <cell r="G404" t="str">
            <v>HP0123</v>
          </cell>
          <cell r="J404" t="str">
            <v>1</v>
          </cell>
          <cell r="AL404" t="str">
            <v>http://www.logitec.co.jp/</v>
          </cell>
        </row>
        <row r="405">
          <cell r="A405" t="str">
            <v>0247V16601</v>
          </cell>
          <cell r="C405">
            <v>5870</v>
          </cell>
          <cell r="D405">
            <v>5870</v>
          </cell>
          <cell r="F405">
            <v>6880</v>
          </cell>
          <cell r="G405" t="str">
            <v>HP0123</v>
          </cell>
          <cell r="AL405" t="str">
            <v>http://www.logitec.co.jp/</v>
          </cell>
        </row>
        <row r="406">
          <cell r="A406" t="str">
            <v>0247V16701</v>
          </cell>
          <cell r="C406">
            <v>30340</v>
          </cell>
          <cell r="D406">
            <v>30340</v>
          </cell>
          <cell r="F406">
            <v>35800</v>
          </cell>
          <cell r="G406" t="str">
            <v>HP0124</v>
          </cell>
          <cell r="J406" t="str">
            <v>1</v>
          </cell>
          <cell r="AL406" t="str">
            <v>http://www.logitec.co.jp/</v>
          </cell>
        </row>
        <row r="407">
          <cell r="A407" t="str">
            <v>0247V16801</v>
          </cell>
          <cell r="C407">
            <v>21040</v>
          </cell>
          <cell r="D407">
            <v>21040</v>
          </cell>
          <cell r="F407">
            <v>24800</v>
          </cell>
          <cell r="G407" t="str">
            <v>HP0124</v>
          </cell>
          <cell r="J407" t="str">
            <v>1</v>
          </cell>
          <cell r="AL407" t="str">
            <v>http://www.logitec.co.jp/</v>
          </cell>
        </row>
        <row r="408">
          <cell r="A408" t="str">
            <v>0247V17801</v>
          </cell>
          <cell r="C408">
            <v>6710</v>
          </cell>
          <cell r="D408">
            <v>6710</v>
          </cell>
          <cell r="F408">
            <v>7980</v>
          </cell>
          <cell r="G408" t="str">
            <v>HP0124</v>
          </cell>
          <cell r="AL408" t="str">
            <v>http://www.logitec.co.jp/</v>
          </cell>
        </row>
        <row r="409">
          <cell r="A409" t="str">
            <v>0247V89701</v>
          </cell>
          <cell r="C409">
            <v>5690</v>
          </cell>
          <cell r="D409">
            <v>5690</v>
          </cell>
          <cell r="F409">
            <v>7200</v>
          </cell>
          <cell r="G409" t="str">
            <v>HP0129</v>
          </cell>
          <cell r="AL409" t="str">
            <v>http://www.adaptec.co.jp/</v>
          </cell>
        </row>
        <row r="410">
          <cell r="A410" t="str">
            <v>0249V45701</v>
          </cell>
          <cell r="C410">
            <v>18810</v>
          </cell>
          <cell r="D410">
            <v>18810</v>
          </cell>
          <cell r="F410">
            <v>22800</v>
          </cell>
          <cell r="G410" t="str">
            <v>HP0126</v>
          </cell>
          <cell r="AL410" t="str">
            <v>http://www.olympus.co.jp/</v>
          </cell>
        </row>
        <row r="411">
          <cell r="A411" t="str">
            <v>0249V45801</v>
          </cell>
          <cell r="C411">
            <v>20650</v>
          </cell>
          <cell r="D411">
            <v>20650</v>
          </cell>
          <cell r="F411">
            <v>24800</v>
          </cell>
          <cell r="G411" t="str">
            <v>HP0125</v>
          </cell>
          <cell r="AL411" t="str">
            <v>http://www.olympus.co.jp/</v>
          </cell>
        </row>
        <row r="412">
          <cell r="A412" t="str">
            <v>0249V45901</v>
          </cell>
          <cell r="C412">
            <v>18810</v>
          </cell>
          <cell r="D412">
            <v>18810</v>
          </cell>
          <cell r="F412">
            <v>22800</v>
          </cell>
          <cell r="G412" t="str">
            <v>HP0126</v>
          </cell>
          <cell r="AL412" t="str">
            <v>http://www.olympus.co.jp/</v>
          </cell>
        </row>
        <row r="413">
          <cell r="A413" t="str">
            <v>0249V46001</v>
          </cell>
          <cell r="C413">
            <v>18810</v>
          </cell>
          <cell r="D413">
            <v>18810</v>
          </cell>
          <cell r="F413">
            <v>22800</v>
          </cell>
          <cell r="G413" t="str">
            <v>HP0126</v>
          </cell>
          <cell r="J413" t="str">
            <v>1</v>
          </cell>
          <cell r="AL413" t="str">
            <v>http://www.olympus.co.jp/</v>
          </cell>
        </row>
        <row r="414">
          <cell r="A414" t="str">
            <v>0250V15001</v>
          </cell>
          <cell r="C414">
            <v>30250</v>
          </cell>
          <cell r="D414">
            <v>30250</v>
          </cell>
          <cell r="F414">
            <v>37800</v>
          </cell>
          <cell r="G414" t="str">
            <v>HP0128</v>
          </cell>
          <cell r="AL414" t="str">
            <v>http://www.yano-el.co.jp/</v>
          </cell>
        </row>
        <row r="415">
          <cell r="A415" t="str">
            <v>0252V69501</v>
          </cell>
          <cell r="C415">
            <v>17000</v>
          </cell>
          <cell r="D415">
            <v>17000</v>
          </cell>
          <cell r="F415">
            <v>21800</v>
          </cell>
          <cell r="G415" t="str">
            <v>HP0134</v>
          </cell>
          <cell r="AL415" t="str">
            <v>http://www.melcoinc.co.jp/</v>
          </cell>
        </row>
        <row r="416">
          <cell r="A416" t="str">
            <v>0252V55601</v>
          </cell>
          <cell r="C416">
            <v>1020</v>
          </cell>
          <cell r="D416">
            <v>1020</v>
          </cell>
          <cell r="F416">
            <v>1280</v>
          </cell>
          <cell r="G416" t="str">
            <v>HP0129</v>
          </cell>
          <cell r="J416" t="str">
            <v>1</v>
          </cell>
          <cell r="AL416" t="str">
            <v>http://www.matsushita.co.jp/</v>
          </cell>
        </row>
        <row r="417">
          <cell r="A417" t="str">
            <v>0256V06001</v>
          </cell>
          <cell r="C417">
            <v>18630</v>
          </cell>
          <cell r="D417">
            <v>18630</v>
          </cell>
          <cell r="F417">
            <v>21800</v>
          </cell>
          <cell r="G417" t="str">
            <v>HP0123</v>
          </cell>
          <cell r="AL417" t="str">
            <v>http://www.logitec.co.jp/</v>
          </cell>
        </row>
        <row r="418">
          <cell r="A418" t="str">
            <v>0258V56601</v>
          </cell>
          <cell r="C418">
            <v>10990</v>
          </cell>
          <cell r="D418">
            <v>10990</v>
          </cell>
          <cell r="F418">
            <v>12800</v>
          </cell>
          <cell r="G418" t="str">
            <v>HP0123</v>
          </cell>
          <cell r="AL418" t="str">
            <v>http://www.logitec.co.jp/</v>
          </cell>
        </row>
        <row r="419">
          <cell r="A419" t="str">
            <v>0258V56801</v>
          </cell>
          <cell r="C419">
            <v>16900</v>
          </cell>
          <cell r="D419">
            <v>16900</v>
          </cell>
          <cell r="F419">
            <v>19800</v>
          </cell>
          <cell r="G419" t="str">
            <v>HP0123</v>
          </cell>
          <cell r="AL419" t="str">
            <v>http://www.logitec.co.jp/</v>
          </cell>
        </row>
        <row r="420">
          <cell r="A420" t="str">
            <v>0259V31001</v>
          </cell>
          <cell r="C420">
            <v>15170</v>
          </cell>
          <cell r="D420">
            <v>15170</v>
          </cell>
          <cell r="F420">
            <v>19400</v>
          </cell>
          <cell r="G420" t="str">
            <v>HP0134</v>
          </cell>
          <cell r="J420" t="str">
            <v>1</v>
          </cell>
          <cell r="AL420" t="str">
            <v>http://www.melcoinc.co.jp/</v>
          </cell>
        </row>
        <row r="421">
          <cell r="A421" t="str">
            <v>0259V31101</v>
          </cell>
          <cell r="C421">
            <v>12950</v>
          </cell>
          <cell r="D421">
            <v>12950</v>
          </cell>
          <cell r="F421">
            <v>16400</v>
          </cell>
          <cell r="G421" t="str">
            <v>HP0133</v>
          </cell>
          <cell r="J421" t="str">
            <v>1</v>
          </cell>
          <cell r="AL421" t="str">
            <v>http://www.melcoinc.co.jp/</v>
          </cell>
        </row>
        <row r="422">
          <cell r="A422" t="str">
            <v>0259V31301</v>
          </cell>
          <cell r="C422">
            <v>14430</v>
          </cell>
          <cell r="D422">
            <v>14430</v>
          </cell>
          <cell r="F422">
            <v>17900</v>
          </cell>
          <cell r="G422" t="str">
            <v>HP0132</v>
          </cell>
          <cell r="J422" t="str">
            <v>1</v>
          </cell>
          <cell r="AL422" t="str">
            <v>http://www.melcoinc.co.jp/</v>
          </cell>
        </row>
        <row r="423">
          <cell r="A423" t="str">
            <v>0259V30701</v>
          </cell>
          <cell r="C423">
            <v>19610</v>
          </cell>
          <cell r="D423">
            <v>19610</v>
          </cell>
          <cell r="F423">
            <v>24800</v>
          </cell>
          <cell r="G423" t="str">
            <v>HP0133</v>
          </cell>
          <cell r="J423" t="str">
            <v>1</v>
          </cell>
          <cell r="AL423" t="str">
            <v>http://www.melcoinc.co.jp/</v>
          </cell>
        </row>
        <row r="424">
          <cell r="A424" t="str">
            <v>0262V09101</v>
          </cell>
          <cell r="C424">
            <v>8350</v>
          </cell>
          <cell r="D424">
            <v>8350</v>
          </cell>
          <cell r="F424">
            <v>10500</v>
          </cell>
          <cell r="G424" t="str">
            <v>HP0129</v>
          </cell>
          <cell r="J424" t="str">
            <v>1</v>
          </cell>
          <cell r="AL424" t="str">
            <v>http://www.adaptec.co.jp/</v>
          </cell>
        </row>
        <row r="425">
          <cell r="A425" t="str">
            <v>0263V88401</v>
          </cell>
          <cell r="C425">
            <v>15290</v>
          </cell>
          <cell r="D425">
            <v>17000</v>
          </cell>
          <cell r="F425">
            <v>20800</v>
          </cell>
          <cell r="G425" t="str">
            <v>HP0127</v>
          </cell>
          <cell r="AL425" t="str">
            <v>http://www.matsushita.co.jp/</v>
          </cell>
        </row>
        <row r="426">
          <cell r="A426" t="str">
            <v>0264V38501</v>
          </cell>
          <cell r="C426">
            <v>4220</v>
          </cell>
          <cell r="D426">
            <v>4220</v>
          </cell>
          <cell r="F426">
            <v>4950</v>
          </cell>
          <cell r="G426" t="str">
            <v>HP0123</v>
          </cell>
          <cell r="AL426" t="str">
            <v>http://www.logitec.co.jp/</v>
          </cell>
        </row>
        <row r="427">
          <cell r="A427" t="str">
            <v>0265V10101</v>
          </cell>
          <cell r="C427">
            <v>50550</v>
          </cell>
          <cell r="D427">
            <v>50550</v>
          </cell>
          <cell r="F427">
            <v>64800</v>
          </cell>
          <cell r="G427" t="str">
            <v>HP0122</v>
          </cell>
          <cell r="AL427" t="str">
            <v>http://www.yano-el.co.jp/</v>
          </cell>
        </row>
        <row r="428">
          <cell r="A428" t="str">
            <v>0265V10201</v>
          </cell>
          <cell r="C428">
            <v>50550</v>
          </cell>
          <cell r="D428">
            <v>50550</v>
          </cell>
          <cell r="F428">
            <v>64800</v>
          </cell>
          <cell r="G428" t="str">
            <v>HP0122</v>
          </cell>
          <cell r="AL428" t="str">
            <v>http://www.yano-el.co.jp/</v>
          </cell>
        </row>
        <row r="429">
          <cell r="A429" t="str">
            <v>0266V86801</v>
          </cell>
          <cell r="C429">
            <v>12530</v>
          </cell>
          <cell r="D429">
            <v>12530</v>
          </cell>
          <cell r="F429">
            <v>14800</v>
          </cell>
          <cell r="G429" t="str">
            <v>HP0124</v>
          </cell>
          <cell r="AL429" t="str">
            <v>http://www.logitec.co.jp/</v>
          </cell>
        </row>
        <row r="430">
          <cell r="A430" t="str">
            <v>0266V86901</v>
          </cell>
          <cell r="C430">
            <v>16900</v>
          </cell>
          <cell r="D430">
            <v>16900</v>
          </cell>
          <cell r="F430">
            <v>19800</v>
          </cell>
          <cell r="G430" t="str">
            <v>HP0123</v>
          </cell>
          <cell r="J430" t="str">
            <v>1</v>
          </cell>
          <cell r="AL430" t="str">
            <v>http://www.logitec.co.jp/</v>
          </cell>
        </row>
        <row r="431">
          <cell r="A431" t="str">
            <v>0268V95101</v>
          </cell>
          <cell r="C431">
            <v>41330</v>
          </cell>
          <cell r="D431">
            <v>41330</v>
          </cell>
          <cell r="F431">
            <v>51800</v>
          </cell>
          <cell r="G431" t="str">
            <v>HP0129</v>
          </cell>
          <cell r="AL431" t="str">
            <v>http://www.adaptec.co.jp/</v>
          </cell>
        </row>
        <row r="432">
          <cell r="A432" t="str">
            <v>0268V94801</v>
          </cell>
          <cell r="C432">
            <v>9780</v>
          </cell>
          <cell r="D432">
            <v>10080</v>
          </cell>
          <cell r="F432">
            <v>11800</v>
          </cell>
          <cell r="G432" t="str">
            <v>HP0123</v>
          </cell>
          <cell r="AL432" t="str">
            <v>http://www.logitec.co.jp/</v>
          </cell>
        </row>
        <row r="433">
          <cell r="A433" t="str">
            <v>0268V95001</v>
          </cell>
          <cell r="C433">
            <v>6710</v>
          </cell>
          <cell r="D433">
            <v>6710</v>
          </cell>
          <cell r="F433">
            <v>7980</v>
          </cell>
          <cell r="G433" t="str">
            <v>HP0124</v>
          </cell>
          <cell r="J433" t="str">
            <v>1</v>
          </cell>
          <cell r="AL433" t="str">
            <v>http://www.logitec.co.jp/</v>
          </cell>
        </row>
        <row r="434">
          <cell r="A434" t="str">
            <v>0269V26301</v>
          </cell>
          <cell r="C434">
            <v>26800</v>
          </cell>
          <cell r="D434">
            <v>26800</v>
          </cell>
          <cell r="F434">
            <v>34800</v>
          </cell>
          <cell r="G434" t="str">
            <v>SP0129</v>
          </cell>
          <cell r="AL434" t="str">
            <v>http://www.yano-el.co.jp/</v>
          </cell>
        </row>
        <row r="435">
          <cell r="A435" t="str">
            <v>0269V26601</v>
          </cell>
          <cell r="C435">
            <v>1400</v>
          </cell>
          <cell r="D435">
            <v>1400</v>
          </cell>
          <cell r="F435">
            <v>1980</v>
          </cell>
          <cell r="G435" t="str">
            <v>SP0129</v>
          </cell>
          <cell r="AL435" t="str">
            <v>http://www.princeton.co.jp/new_site/index1.html</v>
          </cell>
        </row>
        <row r="436">
          <cell r="A436" t="str">
            <v>0269V26801</v>
          </cell>
          <cell r="C436">
            <v>1400</v>
          </cell>
          <cell r="D436">
            <v>1400</v>
          </cell>
          <cell r="F436">
            <v>1980</v>
          </cell>
          <cell r="G436" t="str">
            <v>SP0129</v>
          </cell>
          <cell r="AL436" t="str">
            <v>http://www.princeton.co.jp/new_site/index1.html</v>
          </cell>
        </row>
        <row r="437">
          <cell r="A437" t="str">
            <v>0269V26101</v>
          </cell>
          <cell r="C437">
            <v>19350</v>
          </cell>
          <cell r="D437">
            <v>19350</v>
          </cell>
          <cell r="F437">
            <v>24800</v>
          </cell>
          <cell r="G437" t="str">
            <v>SP0129</v>
          </cell>
          <cell r="AL437" t="str">
            <v>http://www.yano-el.co.jp/</v>
          </cell>
        </row>
        <row r="438">
          <cell r="A438" t="str">
            <v>0282V66801</v>
          </cell>
          <cell r="C438">
            <v>14430</v>
          </cell>
          <cell r="D438">
            <v>14430</v>
          </cell>
          <cell r="F438">
            <v>18200</v>
          </cell>
          <cell r="G438" t="str">
            <v>HP0133</v>
          </cell>
          <cell r="AL438" t="str">
            <v>http://www.melcoinc.co.jp/</v>
          </cell>
        </row>
        <row r="439">
          <cell r="A439" t="str">
            <v>0282V66701</v>
          </cell>
          <cell r="C439">
            <v>17982</v>
          </cell>
          <cell r="D439">
            <v>17982</v>
          </cell>
          <cell r="F439">
            <v>22700</v>
          </cell>
          <cell r="G439" t="str">
            <v>HP0133</v>
          </cell>
          <cell r="AL439" t="str">
            <v>http://www.melcoinc.co.jp/</v>
          </cell>
        </row>
        <row r="440">
          <cell r="A440" t="str">
            <v>0282V66901</v>
          </cell>
          <cell r="C440">
            <v>20350</v>
          </cell>
          <cell r="D440">
            <v>20350</v>
          </cell>
          <cell r="F440">
            <v>25500</v>
          </cell>
          <cell r="G440" t="str">
            <v>HP0133</v>
          </cell>
          <cell r="AL440" t="str">
            <v>http://www.melcoinc.co.jp/</v>
          </cell>
        </row>
        <row r="441">
          <cell r="A441" t="str">
            <v>0282V67001</v>
          </cell>
          <cell r="C441">
            <v>17760</v>
          </cell>
          <cell r="D441">
            <v>17760</v>
          </cell>
          <cell r="F441">
            <v>22500</v>
          </cell>
          <cell r="G441" t="str">
            <v>HP0134</v>
          </cell>
          <cell r="AL441" t="str">
            <v>http://www.melcoinc.co.jp/</v>
          </cell>
        </row>
        <row r="442">
          <cell r="A442" t="str">
            <v>0304V42201</v>
          </cell>
          <cell r="C442">
            <v>23450</v>
          </cell>
          <cell r="D442">
            <v>23450</v>
          </cell>
          <cell r="F442">
            <v>27800</v>
          </cell>
          <cell r="G442" t="str">
            <v>HP0124</v>
          </cell>
          <cell r="AL442" t="str">
            <v>http://www.logitec.co.jp/</v>
          </cell>
        </row>
        <row r="443">
          <cell r="A443" t="str">
            <v>0304V42101</v>
          </cell>
          <cell r="C443">
            <v>23450</v>
          </cell>
          <cell r="D443">
            <v>23450</v>
          </cell>
          <cell r="F443">
            <v>27800</v>
          </cell>
          <cell r="G443" t="str">
            <v>HP0124</v>
          </cell>
          <cell r="AL443" t="str">
            <v>http://www.logitec.co.jp/</v>
          </cell>
        </row>
        <row r="444">
          <cell r="A444" t="str">
            <v>0271V71201</v>
          </cell>
          <cell r="C444">
            <v>17590</v>
          </cell>
          <cell r="D444">
            <v>17590</v>
          </cell>
          <cell r="F444">
            <v>20800</v>
          </cell>
          <cell r="G444" t="str">
            <v>HP0124</v>
          </cell>
          <cell r="J444" t="str">
            <v>1</v>
          </cell>
          <cell r="AL444" t="str">
            <v>http://www.logitec.co.jp/</v>
          </cell>
        </row>
        <row r="445">
          <cell r="A445" t="str">
            <v>0271V71301</v>
          </cell>
          <cell r="C445">
            <v>24490</v>
          </cell>
          <cell r="D445">
            <v>24490</v>
          </cell>
          <cell r="F445">
            <v>28800</v>
          </cell>
          <cell r="G445" t="str">
            <v>HP0123</v>
          </cell>
          <cell r="AL445" t="str">
            <v>http://www.logitec.co.jp/</v>
          </cell>
        </row>
        <row r="446">
          <cell r="A446" t="str">
            <v>0271V71401</v>
          </cell>
          <cell r="C446">
            <v>37240</v>
          </cell>
          <cell r="D446">
            <v>37240</v>
          </cell>
          <cell r="F446">
            <v>43800</v>
          </cell>
          <cell r="G446" t="str">
            <v>HP0123</v>
          </cell>
          <cell r="AL446" t="str">
            <v>http://www.logitec.co.jp/</v>
          </cell>
        </row>
        <row r="447">
          <cell r="A447" t="str">
            <v>0271V71501</v>
          </cell>
          <cell r="C447">
            <v>24490</v>
          </cell>
          <cell r="D447">
            <v>24490</v>
          </cell>
          <cell r="F447">
            <v>28800</v>
          </cell>
          <cell r="G447" t="str">
            <v>HP0123</v>
          </cell>
          <cell r="J447" t="str">
            <v>1</v>
          </cell>
          <cell r="AL447" t="str">
            <v>http://www.logitec.co.jp/</v>
          </cell>
        </row>
        <row r="448">
          <cell r="A448" t="str">
            <v>0271V70701</v>
          </cell>
          <cell r="C448">
            <v>13460</v>
          </cell>
          <cell r="D448">
            <v>13460</v>
          </cell>
          <cell r="F448">
            <v>15990</v>
          </cell>
          <cell r="G448" t="str">
            <v>HP0124</v>
          </cell>
          <cell r="J448" t="str">
            <v>1</v>
          </cell>
          <cell r="AL448" t="str">
            <v>http://www.logitec.co.jp/</v>
          </cell>
        </row>
        <row r="449">
          <cell r="A449" t="str">
            <v>0271V71601</v>
          </cell>
          <cell r="C449">
            <v>13460</v>
          </cell>
          <cell r="D449">
            <v>13460</v>
          </cell>
          <cell r="F449">
            <v>15800</v>
          </cell>
          <cell r="G449" t="str">
            <v>HP0123</v>
          </cell>
          <cell r="J449" t="str">
            <v>1</v>
          </cell>
          <cell r="AL449" t="str">
            <v>http://www.logitec.co.jp/</v>
          </cell>
        </row>
        <row r="450">
          <cell r="A450" t="str">
            <v>0271V70901</v>
          </cell>
          <cell r="C450">
            <v>15870</v>
          </cell>
          <cell r="D450">
            <v>15870</v>
          </cell>
          <cell r="F450">
            <v>18800</v>
          </cell>
          <cell r="G450" t="str">
            <v>HP0124</v>
          </cell>
          <cell r="J450" t="str">
            <v>1</v>
          </cell>
          <cell r="AL450" t="str">
            <v>http://www.logitec.co.jp/</v>
          </cell>
        </row>
        <row r="451">
          <cell r="A451" t="str">
            <v>0271V73701</v>
          </cell>
          <cell r="C451">
            <v>3024</v>
          </cell>
          <cell r="D451">
            <v>3024</v>
          </cell>
          <cell r="F451">
            <v>3780</v>
          </cell>
          <cell r="G451" t="str">
            <v>SP0127</v>
          </cell>
          <cell r="AL451" t="str">
            <v>http://www.rexpccard.co.jp/</v>
          </cell>
        </row>
        <row r="452">
          <cell r="A452" t="str">
            <v>0274V68501</v>
          </cell>
          <cell r="C452">
            <v>20498</v>
          </cell>
          <cell r="D452">
            <v>20498</v>
          </cell>
          <cell r="F452">
            <v>25900</v>
          </cell>
          <cell r="G452" t="str">
            <v>HP0133</v>
          </cell>
          <cell r="AL452" t="str">
            <v>http://www.melcoinc.co.jp/</v>
          </cell>
        </row>
        <row r="453">
          <cell r="A453" t="str">
            <v>0282V64201</v>
          </cell>
          <cell r="C453">
            <v>22940</v>
          </cell>
          <cell r="D453">
            <v>22940</v>
          </cell>
          <cell r="F453">
            <v>29000</v>
          </cell>
          <cell r="G453" t="str">
            <v>HP0133</v>
          </cell>
          <cell r="AL453" t="str">
            <v>http://www.melcoinc.co.jp/</v>
          </cell>
        </row>
        <row r="454">
          <cell r="A454" t="str">
            <v>0280V57101</v>
          </cell>
          <cell r="C454">
            <v>21110</v>
          </cell>
          <cell r="D454">
            <v>21110</v>
          </cell>
          <cell r="F454">
            <v>24800</v>
          </cell>
          <cell r="G454" t="str">
            <v>HP0123</v>
          </cell>
          <cell r="AL454" t="str">
            <v>http://www.logitec.co.jp/</v>
          </cell>
        </row>
        <row r="455">
          <cell r="A455" t="str">
            <v>0285V08201</v>
          </cell>
          <cell r="C455">
            <v>37120</v>
          </cell>
          <cell r="D455">
            <v>37120</v>
          </cell>
          <cell r="F455">
            <v>43800</v>
          </cell>
          <cell r="G455" t="str">
            <v>HP0124</v>
          </cell>
          <cell r="AL455" t="str">
            <v>http://www.logitec.co.jp/</v>
          </cell>
        </row>
        <row r="456">
          <cell r="A456" t="str">
            <v>0285V08601</v>
          </cell>
          <cell r="C456">
            <v>19310</v>
          </cell>
          <cell r="D456">
            <v>19310</v>
          </cell>
          <cell r="F456">
            <v>22800</v>
          </cell>
          <cell r="G456" t="str">
            <v>HP0124</v>
          </cell>
          <cell r="AL456" t="str">
            <v>http://www.logitec.co.jp/</v>
          </cell>
        </row>
        <row r="457">
          <cell r="A457" t="str">
            <v>0285V08101</v>
          </cell>
          <cell r="C457">
            <v>35350</v>
          </cell>
          <cell r="D457">
            <v>35350</v>
          </cell>
          <cell r="F457">
            <v>41800</v>
          </cell>
          <cell r="G457" t="str">
            <v>HP0124</v>
          </cell>
          <cell r="AL457" t="str">
            <v>http://www.logitec.co.jp/</v>
          </cell>
        </row>
        <row r="458">
          <cell r="A458" t="str">
            <v>0285V08301</v>
          </cell>
          <cell r="C458">
            <v>32900</v>
          </cell>
          <cell r="D458">
            <v>32900</v>
          </cell>
          <cell r="F458">
            <v>38800</v>
          </cell>
          <cell r="G458" t="str">
            <v>HP0124</v>
          </cell>
          <cell r="AL458" t="str">
            <v>http://www.logitec.co.jp/</v>
          </cell>
        </row>
        <row r="459">
          <cell r="A459" t="str">
            <v>0285V08401</v>
          </cell>
          <cell r="C459">
            <v>20370</v>
          </cell>
          <cell r="D459">
            <v>20370</v>
          </cell>
          <cell r="F459">
            <v>24000</v>
          </cell>
          <cell r="G459" t="str">
            <v>HP0124</v>
          </cell>
          <cell r="AL459" t="str">
            <v>http://www.logitec.co.jp/</v>
          </cell>
        </row>
        <row r="460">
          <cell r="A460" t="str">
            <v>0285V08501</v>
          </cell>
          <cell r="C460">
            <v>9160</v>
          </cell>
          <cell r="D460">
            <v>9160</v>
          </cell>
          <cell r="F460">
            <v>10800</v>
          </cell>
          <cell r="G460" t="str">
            <v>HP0124</v>
          </cell>
          <cell r="AL460" t="str">
            <v>http://www.logitec.co.jp/</v>
          </cell>
        </row>
        <row r="461">
          <cell r="A461" t="str">
            <v>0285V08701</v>
          </cell>
          <cell r="C461">
            <v>25510</v>
          </cell>
          <cell r="D461">
            <v>25510</v>
          </cell>
          <cell r="F461">
            <v>30000</v>
          </cell>
          <cell r="G461" t="str">
            <v>HP0123</v>
          </cell>
          <cell r="AL461" t="str">
            <v>http://www.logitec.co.jp/</v>
          </cell>
        </row>
        <row r="462">
          <cell r="A462" t="str">
            <v>0287V68001</v>
          </cell>
          <cell r="C462">
            <v>12210</v>
          </cell>
          <cell r="D462">
            <v>12210</v>
          </cell>
          <cell r="F462">
            <v>15400</v>
          </cell>
          <cell r="G462" t="str">
            <v>HP0133</v>
          </cell>
          <cell r="AL462" t="str">
            <v>http://www.melcoinc.co.jp/</v>
          </cell>
        </row>
        <row r="463">
          <cell r="A463" t="str">
            <v>0287V68101</v>
          </cell>
          <cell r="C463">
            <v>26270</v>
          </cell>
          <cell r="D463">
            <v>26270</v>
          </cell>
          <cell r="F463">
            <v>33000</v>
          </cell>
          <cell r="G463" t="str">
            <v>HP0133</v>
          </cell>
          <cell r="AL463" t="str">
            <v>http://www.melcoinc.co.jp/</v>
          </cell>
        </row>
        <row r="464">
          <cell r="A464" t="str">
            <v>0290V85101</v>
          </cell>
          <cell r="C464">
            <v>120080</v>
          </cell>
          <cell r="D464">
            <v>120080</v>
          </cell>
          <cell r="F464">
            <v>158000</v>
          </cell>
          <cell r="G464" t="str">
            <v>SP0129</v>
          </cell>
          <cell r="AL464" t="str">
            <v>http://www.yano-el.co.jp/</v>
          </cell>
        </row>
        <row r="465">
          <cell r="A465" t="str">
            <v>0300V13701</v>
          </cell>
          <cell r="C465">
            <v>79840</v>
          </cell>
          <cell r="D465">
            <v>79840</v>
          </cell>
          <cell r="F465">
            <v>99800</v>
          </cell>
          <cell r="G465" t="str">
            <v>HP0129</v>
          </cell>
          <cell r="J465" t="str">
            <v>1</v>
          </cell>
          <cell r="AL465" t="str">
            <v>http://www.sandisk.co.jp/</v>
          </cell>
        </row>
        <row r="466">
          <cell r="A466" t="str">
            <v>0293V95401</v>
          </cell>
          <cell r="C466">
            <v>23680</v>
          </cell>
          <cell r="D466">
            <v>23680</v>
          </cell>
          <cell r="F466">
            <v>29800</v>
          </cell>
          <cell r="G466" t="str">
            <v>HP0133</v>
          </cell>
          <cell r="AL466" t="str">
            <v>http://www.melcoinc.co.jp/</v>
          </cell>
        </row>
        <row r="467">
          <cell r="A467" t="str">
            <v>0293V95601</v>
          </cell>
          <cell r="C467">
            <v>39190</v>
          </cell>
          <cell r="D467">
            <v>38430</v>
          </cell>
          <cell r="F467">
            <v>46800</v>
          </cell>
          <cell r="G467" t="str">
            <v>HP0125</v>
          </cell>
          <cell r="AL467" t="str">
            <v>http://www.logitec.co.jp/</v>
          </cell>
        </row>
        <row r="468">
          <cell r="A468" t="str">
            <v>0293V95701</v>
          </cell>
          <cell r="C468">
            <v>38430</v>
          </cell>
          <cell r="D468">
            <v>38430</v>
          </cell>
          <cell r="F468">
            <v>45800</v>
          </cell>
          <cell r="G468" t="str">
            <v>HP0125</v>
          </cell>
          <cell r="AL468" t="str">
            <v>http://www.logitec.co.jp/</v>
          </cell>
        </row>
        <row r="469">
          <cell r="A469" t="str">
            <v>0294V57701</v>
          </cell>
          <cell r="C469">
            <v>27060</v>
          </cell>
          <cell r="D469">
            <v>27060</v>
          </cell>
          <cell r="F469">
            <v>32800</v>
          </cell>
          <cell r="G469" t="str">
            <v>HP0126</v>
          </cell>
          <cell r="AL469" t="str">
            <v>http://www.olympus.co.jp/</v>
          </cell>
        </row>
        <row r="470">
          <cell r="A470" t="str">
            <v>0293V95901</v>
          </cell>
          <cell r="C470">
            <v>16910</v>
          </cell>
          <cell r="D470">
            <v>16910</v>
          </cell>
          <cell r="F470">
            <v>19900</v>
          </cell>
          <cell r="G470" t="str">
            <v>HP0124</v>
          </cell>
          <cell r="AL470" t="str">
            <v>http://www.logitec.co.jp/</v>
          </cell>
        </row>
        <row r="471">
          <cell r="A471" t="str">
            <v>0293V95801</v>
          </cell>
          <cell r="C471">
            <v>36120</v>
          </cell>
          <cell r="D471">
            <v>36120</v>
          </cell>
          <cell r="F471">
            <v>42800</v>
          </cell>
          <cell r="G471" t="str">
            <v>HP0124</v>
          </cell>
          <cell r="AL471" t="str">
            <v>http://www.logitec.co.jp/</v>
          </cell>
        </row>
        <row r="472">
          <cell r="A472" t="str">
            <v>0293V96001</v>
          </cell>
          <cell r="C472">
            <v>15230</v>
          </cell>
          <cell r="D472">
            <v>15230</v>
          </cell>
          <cell r="F472">
            <v>17900</v>
          </cell>
          <cell r="G472" t="str">
            <v>HP0123</v>
          </cell>
          <cell r="AL472" t="str">
            <v>http://www.logitec.co.jp/</v>
          </cell>
        </row>
        <row r="473">
          <cell r="A473" t="str">
            <v>0294V58001</v>
          </cell>
          <cell r="C473">
            <v>19671</v>
          </cell>
          <cell r="D473">
            <v>19671</v>
          </cell>
          <cell r="F473">
            <v>23800</v>
          </cell>
          <cell r="G473" t="str">
            <v>HP0126</v>
          </cell>
          <cell r="AL473" t="str">
            <v>http://www.olympus.co.jp/</v>
          </cell>
        </row>
        <row r="474">
          <cell r="A474" t="str">
            <v>0294V57801</v>
          </cell>
          <cell r="C474">
            <v>23100</v>
          </cell>
          <cell r="D474">
            <v>23100</v>
          </cell>
          <cell r="F474">
            <v>27800</v>
          </cell>
          <cell r="G474" t="str">
            <v>HP0125</v>
          </cell>
          <cell r="AL474" t="str">
            <v>http://www.olympus.co.jp/</v>
          </cell>
        </row>
        <row r="475">
          <cell r="A475" t="str">
            <v>0294V57901</v>
          </cell>
          <cell r="C475">
            <v>24700</v>
          </cell>
          <cell r="D475">
            <v>24700</v>
          </cell>
          <cell r="F475">
            <v>29800</v>
          </cell>
          <cell r="G475" t="str">
            <v>HP0126</v>
          </cell>
          <cell r="AL475" t="str">
            <v>http://www.olympus.co.jp/</v>
          </cell>
        </row>
        <row r="476">
          <cell r="A476" t="str">
            <v>0296V43101</v>
          </cell>
          <cell r="C476">
            <v>27900</v>
          </cell>
          <cell r="D476">
            <v>27900</v>
          </cell>
          <cell r="F476">
            <v>32900</v>
          </cell>
          <cell r="G476" t="str">
            <v>HP0124</v>
          </cell>
          <cell r="AL476" t="str">
            <v>http://www.logitec.co.jp/</v>
          </cell>
        </row>
        <row r="477">
          <cell r="A477" t="str">
            <v>0296V43201</v>
          </cell>
          <cell r="C477">
            <v>29500</v>
          </cell>
          <cell r="D477">
            <v>29500</v>
          </cell>
          <cell r="F477">
            <v>34900</v>
          </cell>
          <cell r="G477" t="str">
            <v>HP0124</v>
          </cell>
          <cell r="AL477" t="str">
            <v>http://www.logitec.co.jp/</v>
          </cell>
        </row>
        <row r="478">
          <cell r="A478" t="str">
            <v>0296V77501</v>
          </cell>
          <cell r="C478">
            <v>5310</v>
          </cell>
          <cell r="D478">
            <v>5310</v>
          </cell>
          <cell r="F478">
            <v>6980</v>
          </cell>
          <cell r="G478" t="str">
            <v>HP0129</v>
          </cell>
          <cell r="AL478" t="str">
            <v>http://www.yano-el.co.jp/</v>
          </cell>
        </row>
        <row r="479">
          <cell r="A479" t="str">
            <v>0296V77401</v>
          </cell>
          <cell r="C479">
            <v>5310</v>
          </cell>
          <cell r="D479">
            <v>5310</v>
          </cell>
          <cell r="F479">
            <v>6980</v>
          </cell>
          <cell r="G479" t="str">
            <v>HP0127</v>
          </cell>
          <cell r="AL479" t="str">
            <v>http://www.yano-el.co.jp/</v>
          </cell>
        </row>
        <row r="480">
          <cell r="A480" t="str">
            <v>0296V77601</v>
          </cell>
          <cell r="C480">
            <v>60650</v>
          </cell>
          <cell r="D480">
            <v>60650</v>
          </cell>
          <cell r="F480">
            <v>79800</v>
          </cell>
          <cell r="G480" t="str">
            <v>HP0127</v>
          </cell>
          <cell r="AL480" t="str">
            <v>http://www.yano-el.co.jp/</v>
          </cell>
        </row>
        <row r="481">
          <cell r="A481" t="str">
            <v>0296V77301</v>
          </cell>
          <cell r="C481">
            <v>5310</v>
          </cell>
          <cell r="D481">
            <v>5310</v>
          </cell>
          <cell r="F481">
            <v>6980</v>
          </cell>
          <cell r="G481" t="str">
            <v>SP0127</v>
          </cell>
          <cell r="AL481" t="str">
            <v>http://www.yano-el.co.jp/</v>
          </cell>
        </row>
        <row r="482">
          <cell r="A482" t="str">
            <v>0298V06201</v>
          </cell>
          <cell r="C482">
            <v>22290</v>
          </cell>
          <cell r="D482">
            <v>22290</v>
          </cell>
          <cell r="F482">
            <v>26500</v>
          </cell>
          <cell r="G482" t="str">
            <v>HP0124</v>
          </cell>
          <cell r="AL482" t="str">
            <v>http://www.logitec.co.jp/</v>
          </cell>
        </row>
        <row r="483">
          <cell r="A483" t="str">
            <v>0298V06301</v>
          </cell>
          <cell r="C483">
            <v>32900</v>
          </cell>
          <cell r="D483">
            <v>32900</v>
          </cell>
          <cell r="F483">
            <v>38800</v>
          </cell>
          <cell r="G483" t="str">
            <v>HP0124</v>
          </cell>
          <cell r="AL483" t="str">
            <v>http://www.logitec.co.jp/</v>
          </cell>
        </row>
        <row r="484">
          <cell r="A484" t="str">
            <v>0298V60701</v>
          </cell>
          <cell r="C484">
            <v>26130</v>
          </cell>
          <cell r="D484">
            <v>26130</v>
          </cell>
          <cell r="F484">
            <v>30800</v>
          </cell>
          <cell r="G484" t="str">
            <v>HP0124</v>
          </cell>
          <cell r="AL484" t="str">
            <v>http://www.logitec.co.jp/</v>
          </cell>
        </row>
        <row r="485">
          <cell r="A485" t="str">
            <v>0299V88101</v>
          </cell>
          <cell r="C485">
            <v>7350</v>
          </cell>
          <cell r="D485">
            <v>7350</v>
          </cell>
          <cell r="F485">
            <v>9180</v>
          </cell>
          <cell r="G485" t="str">
            <v>HP0128</v>
          </cell>
          <cell r="AL485" t="str">
            <v>http://www.imation.co.jp/</v>
          </cell>
        </row>
        <row r="486">
          <cell r="A486" t="str">
            <v>0299V88201</v>
          </cell>
          <cell r="C486">
            <v>24930</v>
          </cell>
          <cell r="D486">
            <v>24930</v>
          </cell>
          <cell r="F486">
            <v>32800</v>
          </cell>
          <cell r="G486" t="str">
            <v>HP0127</v>
          </cell>
          <cell r="AL486" t="str">
            <v>http://www.yano-el.co.jp/</v>
          </cell>
        </row>
        <row r="487">
          <cell r="A487" t="str">
            <v>0299V88301</v>
          </cell>
          <cell r="C487">
            <v>34050</v>
          </cell>
          <cell r="D487">
            <v>34050</v>
          </cell>
          <cell r="F487">
            <v>44800</v>
          </cell>
          <cell r="G487" t="str">
            <v>HP0127</v>
          </cell>
          <cell r="AL487" t="str">
            <v>http://www.yano-el.co.jp/</v>
          </cell>
        </row>
        <row r="488">
          <cell r="A488" t="str">
            <v>0299V88401</v>
          </cell>
          <cell r="C488">
            <v>43930</v>
          </cell>
          <cell r="D488">
            <v>43930</v>
          </cell>
          <cell r="F488">
            <v>57800</v>
          </cell>
          <cell r="G488" t="str">
            <v>HP0127</v>
          </cell>
          <cell r="AL488" t="str">
            <v>http://www.yano-el.co.jp/</v>
          </cell>
        </row>
        <row r="489">
          <cell r="A489" t="str">
            <v>0299V88501</v>
          </cell>
          <cell r="C489">
            <v>34050</v>
          </cell>
          <cell r="D489">
            <v>34050</v>
          </cell>
          <cell r="F489">
            <v>44800</v>
          </cell>
          <cell r="G489" t="str">
            <v>HP0127</v>
          </cell>
          <cell r="AL489" t="str">
            <v>http://www.yano-el.co.jp/</v>
          </cell>
        </row>
        <row r="490">
          <cell r="A490" t="str">
            <v>0301V60201</v>
          </cell>
          <cell r="C490">
            <v>3600</v>
          </cell>
          <cell r="D490">
            <v>3600</v>
          </cell>
          <cell r="F490">
            <v>4980</v>
          </cell>
          <cell r="G490" t="str">
            <v>HP0129</v>
          </cell>
          <cell r="AL490" t="str">
            <v>http://www.princeton.co.jp/new_site/index1.html</v>
          </cell>
        </row>
        <row r="491">
          <cell r="A491" t="str">
            <v>0304V32301</v>
          </cell>
          <cell r="C491">
            <v>7520</v>
          </cell>
          <cell r="D491">
            <v>7520</v>
          </cell>
          <cell r="F491">
            <v>9400</v>
          </cell>
          <cell r="G491" t="str">
            <v>HP0129</v>
          </cell>
          <cell r="J491" t="str">
            <v>1</v>
          </cell>
          <cell r="AL491" t="str">
            <v>http://www.adaptec.co.jp/</v>
          </cell>
        </row>
        <row r="492">
          <cell r="A492" t="str">
            <v>0305V34501</v>
          </cell>
          <cell r="C492">
            <v>36350</v>
          </cell>
          <cell r="D492">
            <v>36350</v>
          </cell>
          <cell r="F492">
            <v>42800</v>
          </cell>
          <cell r="G492" t="str">
            <v>HP0124</v>
          </cell>
          <cell r="AL492" t="str">
            <v>http://www.logitec.co.jp/</v>
          </cell>
        </row>
        <row r="493">
          <cell r="A493" t="str">
            <v>0305V34401</v>
          </cell>
          <cell r="C493">
            <v>32130</v>
          </cell>
          <cell r="D493">
            <v>32130</v>
          </cell>
          <cell r="F493">
            <v>37800</v>
          </cell>
          <cell r="G493" t="str">
            <v>HP0124</v>
          </cell>
          <cell r="AL493" t="str">
            <v>http://www.logitec.co.jp/</v>
          </cell>
        </row>
        <row r="494">
          <cell r="A494" t="str">
            <v>0310V52901</v>
          </cell>
          <cell r="C494">
            <v>38910</v>
          </cell>
          <cell r="D494">
            <v>38910</v>
          </cell>
          <cell r="F494">
            <v>48640</v>
          </cell>
          <cell r="G494" t="str">
            <v>HP0129</v>
          </cell>
          <cell r="J494" t="str">
            <v>1</v>
          </cell>
          <cell r="AL494" t="str">
            <v>http://www.adaptec.co.jp/</v>
          </cell>
        </row>
        <row r="495">
          <cell r="A495" t="str">
            <v>0311V21501</v>
          </cell>
          <cell r="C495">
            <v>5370</v>
          </cell>
          <cell r="D495">
            <v>5370</v>
          </cell>
          <cell r="F495">
            <v>6400</v>
          </cell>
          <cell r="G495" t="str">
            <v>HP0125</v>
          </cell>
          <cell r="AL495" t="str">
            <v>http://www.logitec.co.jp/</v>
          </cell>
        </row>
        <row r="496">
          <cell r="A496" t="str">
            <v>0310V53001</v>
          </cell>
          <cell r="C496">
            <v>40850</v>
          </cell>
          <cell r="D496">
            <v>40850</v>
          </cell>
          <cell r="F496">
            <v>51070</v>
          </cell>
          <cell r="G496" t="str">
            <v>HP0129</v>
          </cell>
          <cell r="J496" t="str">
            <v>1</v>
          </cell>
          <cell r="AL496" t="str">
            <v>http://www.adaptec.co.jp/</v>
          </cell>
        </row>
        <row r="497">
          <cell r="A497" t="str">
            <v>0310V52601</v>
          </cell>
          <cell r="C497">
            <v>33720</v>
          </cell>
          <cell r="D497">
            <v>33720</v>
          </cell>
          <cell r="F497">
            <v>42150</v>
          </cell>
          <cell r="G497" t="str">
            <v>HP0129</v>
          </cell>
          <cell r="J497" t="str">
            <v>1</v>
          </cell>
          <cell r="AL497" t="str">
            <v>http://www.adaptec.co.jp/</v>
          </cell>
        </row>
        <row r="498">
          <cell r="A498" t="str">
            <v>0310V52701</v>
          </cell>
          <cell r="C498">
            <v>33720</v>
          </cell>
          <cell r="D498">
            <v>33720</v>
          </cell>
          <cell r="F498">
            <v>42150</v>
          </cell>
          <cell r="G498" t="str">
            <v>HP0129</v>
          </cell>
          <cell r="J498" t="str">
            <v>1</v>
          </cell>
          <cell r="AL498" t="str">
            <v>http://www.adaptec.co.jp/</v>
          </cell>
        </row>
        <row r="499">
          <cell r="A499" t="str">
            <v>0311V21101</v>
          </cell>
          <cell r="C499">
            <v>24700</v>
          </cell>
          <cell r="D499">
            <v>24700</v>
          </cell>
          <cell r="F499">
            <v>29800</v>
          </cell>
          <cell r="G499" t="str">
            <v>HP0126</v>
          </cell>
          <cell r="AL499" t="str">
            <v>http://www.olympus.co.jp/</v>
          </cell>
        </row>
        <row r="500">
          <cell r="A500" t="str">
            <v>0311V21201</v>
          </cell>
          <cell r="C500">
            <v>19671</v>
          </cell>
          <cell r="D500">
            <v>19671</v>
          </cell>
          <cell r="F500">
            <v>23800</v>
          </cell>
          <cell r="G500" t="str">
            <v>HP0126</v>
          </cell>
          <cell r="AL500" t="str">
            <v>http://www.olympus.co.jp/</v>
          </cell>
        </row>
        <row r="501">
          <cell r="A501" t="str">
            <v>0311V21401</v>
          </cell>
          <cell r="C501">
            <v>27670</v>
          </cell>
          <cell r="D501">
            <v>27670</v>
          </cell>
          <cell r="F501">
            <v>32800</v>
          </cell>
          <cell r="G501" t="str">
            <v>HP0124</v>
          </cell>
          <cell r="AL501" t="str">
            <v>http://www.logitec.co.jp/</v>
          </cell>
        </row>
      </sheetData>
      <sheetData sheetId="4" refreshError="1"/>
      <sheetData sheetId="5"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Units (000)"/>
      <sheetName val="OEM Market Value ($M)"/>
      <sheetName val="Street Market Value ($M)"/>
      <sheetName val="OEM ASP"/>
      <sheetName val="Street ASP"/>
      <sheetName val="Pixel Format"/>
      <sheetName val="DATA INPUT-linked"/>
      <sheetName val="INPUT SHEET-Pixel Formats"/>
      <sheetName val="Region Definition"/>
      <sheetName val="Pivot Table Examp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
      <sheetName val="HA"/>
      <sheetName val="0210"/>
      <sheetName val="0206企画"/>
      <sheetName val="Sheet1"/>
      <sheetName val="Sheet2"/>
      <sheetName val="(All)Base"/>
    </sheetNames>
    <sheetDataSet>
      <sheetData sheetId="0" refreshError="1"/>
      <sheetData sheetId="1" refreshError="1"/>
      <sheetData sheetId="2" refreshError="1"/>
      <sheetData sheetId="3" refreshError="1"/>
      <sheetData sheetId="4" refreshError="1"/>
      <sheetData sheetId="5" refreshError="1">
        <row r="2">
          <cell r="B2" t="str">
            <v>パソコン用モニタ価格表(2月6日)</v>
          </cell>
        </row>
        <row r="4">
          <cell r="A4" t="str">
            <v>グローバル商品コード</v>
          </cell>
          <cell r="B4" t="str">
            <v>ｻｲｽﾞ／種類</v>
          </cell>
          <cell r="C4" t="str">
            <v>メーカー</v>
          </cell>
          <cell r="D4" t="str">
            <v>商品名</v>
          </cell>
          <cell r="E4" t="str">
            <v>新/改/終</v>
          </cell>
          <cell r="F4" t="str">
            <v>物流情報</v>
          </cell>
          <cell r="G4" t="str">
            <v>商品コード</v>
          </cell>
          <cell r="H4" t="str">
            <v>標準小売価格</v>
          </cell>
          <cell r="I4" t="str">
            <v>想定実勢価格(S/P)</v>
          </cell>
          <cell r="J4" t="str">
            <v>仕切基準価格</v>
          </cell>
          <cell r="K4" t="str">
            <v>標準原価</v>
          </cell>
          <cell r="L4" t="str">
            <v>販促金</v>
          </cell>
          <cell r="M4" t="str">
            <v>原価率(%)</v>
          </cell>
          <cell r="N4" t="str">
            <v>仕切率GP</v>
          </cell>
          <cell r="O4" t="str">
            <v>ルート卸</v>
          </cell>
          <cell r="P4" t="str">
            <v>連結卸</v>
          </cell>
          <cell r="Q4" t="str">
            <v>販売管理価格</v>
          </cell>
          <cell r="R4" t="str">
            <v>C販粗利(ﾙｰﾄ)</v>
          </cell>
          <cell r="S4" t="str">
            <v>C販粗利(連結)</v>
          </cell>
          <cell r="T4" t="str">
            <v>備考</v>
          </cell>
          <cell r="U4" t="str">
            <v>DIS仕切</v>
          </cell>
          <cell r="V4" t="str">
            <v>DISとの価格差</v>
          </cell>
        </row>
        <row r="5">
          <cell r="A5" t="str">
            <v>0233V756</v>
          </cell>
          <cell r="B5" t="str">
            <v>15TFT</v>
          </cell>
          <cell r="C5" t="str">
            <v>NEC三菱</v>
          </cell>
          <cell r="D5" t="str">
            <v>RDT152X-L</v>
          </cell>
          <cell r="E5" t="str">
            <v>僅少</v>
          </cell>
          <cell r="F5" t="str">
            <v>現在庫にて終了</v>
          </cell>
          <cell r="G5" t="str">
            <v>RDT152X-L</v>
          </cell>
          <cell r="H5" t="str">
            <v>OPEN</v>
          </cell>
          <cell r="I5">
            <v>55800</v>
          </cell>
          <cell r="J5">
            <v>36902</v>
          </cell>
          <cell r="K5">
            <v>33800</v>
          </cell>
          <cell r="L5" t="str">
            <v>原価3％</v>
          </cell>
          <cell r="M5">
            <v>92</v>
          </cell>
          <cell r="N5" t="str">
            <v>HP0114</v>
          </cell>
          <cell r="O5">
            <v>34687</v>
          </cell>
          <cell r="P5">
            <v>34687</v>
          </cell>
          <cell r="Q5">
            <v>34687</v>
          </cell>
          <cell r="R5">
            <v>5.480439357684435E-2</v>
          </cell>
          <cell r="S5">
            <v>5.480439357684435E-2</v>
          </cell>
          <cell r="T5" t="str">
            <v>15型ＴＦＴのスタンダードモデル。</v>
          </cell>
          <cell r="V5">
            <v>-34687</v>
          </cell>
        </row>
        <row r="6">
          <cell r="A6" t="str">
            <v>0305V342</v>
          </cell>
          <cell r="B6" t="str">
            <v>15TFT</v>
          </cell>
          <cell r="C6" t="str">
            <v>NEC三菱</v>
          </cell>
          <cell r="D6" t="str">
            <v>RDT152E（企業向け専用）</v>
          </cell>
          <cell r="F6" t="str">
            <v>供給不安定</v>
          </cell>
          <cell r="G6" t="str">
            <v>RDT152E</v>
          </cell>
          <cell r="H6" t="str">
            <v>OPEN</v>
          </cell>
          <cell r="J6">
            <v>35825</v>
          </cell>
          <cell r="K6">
            <v>32800</v>
          </cell>
          <cell r="L6" t="str">
            <v>原価3％</v>
          </cell>
          <cell r="M6">
            <v>92</v>
          </cell>
          <cell r="N6" t="str">
            <v>HP0114</v>
          </cell>
          <cell r="O6">
            <v>33675</v>
          </cell>
          <cell r="P6">
            <v>33675</v>
          </cell>
          <cell r="Q6">
            <v>33675</v>
          </cell>
          <cell r="R6">
            <v>5.5204157386785448E-2</v>
          </cell>
          <cell r="S6">
            <v>5.5204157386785448E-2</v>
          </cell>
          <cell r="T6" t="str">
            <v>企業案件専用モデル、価格対応有り、随時ご相談ください。スピーカー付、電源ケーブル、ビデオケーブルは直付け、1年間無償保証（センドバック）</v>
          </cell>
          <cell r="V6">
            <v>-33675</v>
          </cell>
        </row>
        <row r="7">
          <cell r="A7" t="str">
            <v>0291V842</v>
          </cell>
          <cell r="B7" t="str">
            <v>15TFT</v>
          </cell>
          <cell r="C7" t="str">
            <v>NEC三菱</v>
          </cell>
          <cell r="D7" t="str">
            <v>RDT156V</v>
          </cell>
          <cell r="G7" t="str">
            <v>RDT156V</v>
          </cell>
          <cell r="H7" t="str">
            <v>OPEN</v>
          </cell>
          <cell r="I7">
            <v>39800</v>
          </cell>
          <cell r="J7">
            <v>36917</v>
          </cell>
          <cell r="K7">
            <v>33800</v>
          </cell>
          <cell r="L7" t="str">
            <v>原価3％</v>
          </cell>
          <cell r="M7">
            <v>92</v>
          </cell>
          <cell r="N7" t="str">
            <v>HP0114</v>
          </cell>
          <cell r="O7">
            <v>34701</v>
          </cell>
          <cell r="P7">
            <v>34701</v>
          </cell>
          <cell r="Q7">
            <v>34701</v>
          </cell>
          <cell r="R7">
            <v>5.5185729517881331E-2</v>
          </cell>
          <cell r="S7">
            <v>5.5185729517881331E-2</v>
          </cell>
          <cell r="T7" t="str">
            <v>15型ＴＦＴの法人案件専用モデル。</v>
          </cell>
          <cell r="V7">
            <v>-34701</v>
          </cell>
        </row>
        <row r="8">
          <cell r="A8" t="str">
            <v>0291V843</v>
          </cell>
          <cell r="B8" t="str">
            <v>15TFT黒</v>
          </cell>
          <cell r="C8" t="str">
            <v>NEC三菱</v>
          </cell>
          <cell r="D8" t="str">
            <v>RDT156VBK（黒モデル）</v>
          </cell>
          <cell r="G8" t="str">
            <v>RDT156VBK</v>
          </cell>
          <cell r="H8" t="str">
            <v>OPEN</v>
          </cell>
          <cell r="I8">
            <v>39800</v>
          </cell>
          <cell r="J8">
            <v>36917</v>
          </cell>
          <cell r="K8">
            <v>33800</v>
          </cell>
          <cell r="L8" t="str">
            <v>原価3％</v>
          </cell>
          <cell r="M8">
            <v>92</v>
          </cell>
          <cell r="N8" t="str">
            <v>HP0114</v>
          </cell>
          <cell r="O8">
            <v>34701</v>
          </cell>
          <cell r="P8">
            <v>34701</v>
          </cell>
          <cell r="Q8">
            <v>34701</v>
          </cell>
          <cell r="R8">
            <v>5.5185729517881331E-2</v>
          </cell>
          <cell r="S8">
            <v>5.5185729517881331E-2</v>
          </cell>
          <cell r="T8" t="str">
            <v>RDT156Vのブラックモデル。</v>
          </cell>
          <cell r="V8">
            <v>-34701</v>
          </cell>
        </row>
        <row r="9">
          <cell r="A9" t="str">
            <v>0291V844</v>
          </cell>
          <cell r="B9" t="str">
            <v>15TFT</v>
          </cell>
          <cell r="C9" t="str">
            <v>NEC三菱</v>
          </cell>
          <cell r="D9" t="str">
            <v>RDT156S</v>
          </cell>
          <cell r="G9" t="str">
            <v>RDT156S</v>
          </cell>
          <cell r="H9" t="str">
            <v>OPEN</v>
          </cell>
          <cell r="I9">
            <v>42800</v>
          </cell>
          <cell r="J9">
            <v>39757</v>
          </cell>
          <cell r="K9">
            <v>36400</v>
          </cell>
          <cell r="L9" t="str">
            <v>原価3％</v>
          </cell>
          <cell r="M9">
            <v>92</v>
          </cell>
          <cell r="N9" t="str">
            <v>HP0114</v>
          </cell>
          <cell r="O9">
            <v>37371</v>
          </cell>
          <cell r="P9">
            <v>37371</v>
          </cell>
          <cell r="Q9">
            <v>37371</v>
          </cell>
          <cell r="R9">
            <v>5.5203232452971554E-2</v>
          </cell>
          <cell r="S9">
            <v>5.5203232452971554E-2</v>
          </cell>
          <cell r="T9" t="str">
            <v>RDT153Xの後継機、15型ＴＦＴのスタンダードモデル。アナログ（D-Sub15）/デジタル（DVI-D）の2系統入力。</v>
          </cell>
          <cell r="V9">
            <v>-37371</v>
          </cell>
        </row>
        <row r="10">
          <cell r="A10" t="str">
            <v>0291V845</v>
          </cell>
          <cell r="B10" t="str">
            <v>15TFT黒</v>
          </cell>
          <cell r="C10" t="str">
            <v>NEC三菱</v>
          </cell>
          <cell r="D10" t="str">
            <v>RDT156SBK（黒モデル）</v>
          </cell>
          <cell r="G10" t="str">
            <v>RDT156SBK</v>
          </cell>
          <cell r="H10" t="str">
            <v>OPEN</v>
          </cell>
          <cell r="I10">
            <v>42800</v>
          </cell>
          <cell r="J10">
            <v>39757</v>
          </cell>
          <cell r="K10">
            <v>36400</v>
          </cell>
          <cell r="L10" t="str">
            <v>原価3％</v>
          </cell>
          <cell r="M10">
            <v>92</v>
          </cell>
          <cell r="N10" t="str">
            <v>HP0114</v>
          </cell>
          <cell r="O10">
            <v>37371</v>
          </cell>
          <cell r="P10">
            <v>37371</v>
          </cell>
          <cell r="Q10">
            <v>37371</v>
          </cell>
          <cell r="R10">
            <v>5.5203232452971554E-2</v>
          </cell>
          <cell r="S10">
            <v>5.5203232452971554E-2</v>
          </cell>
          <cell r="T10" t="str">
            <v>RDT156Sのブラックモデル。</v>
          </cell>
          <cell r="V10">
            <v>-37371</v>
          </cell>
        </row>
        <row r="11">
          <cell r="A11" t="str">
            <v>0233V757</v>
          </cell>
          <cell r="B11" t="str">
            <v>15TFT</v>
          </cell>
          <cell r="C11" t="str">
            <v>NEC三菱</v>
          </cell>
          <cell r="D11" t="str">
            <v>RDT152M-A</v>
          </cell>
          <cell r="E11" t="str">
            <v>僅少</v>
          </cell>
          <cell r="F11" t="str">
            <v>ﾒｰｶｰ在庫限りで終了</v>
          </cell>
          <cell r="G11" t="str">
            <v>RDT152M-A</v>
          </cell>
          <cell r="H11" t="str">
            <v>OPEN</v>
          </cell>
          <cell r="I11">
            <v>57800</v>
          </cell>
          <cell r="J11">
            <v>44104</v>
          </cell>
          <cell r="K11">
            <v>39800</v>
          </cell>
          <cell r="L11" t="str">
            <v>原価3％</v>
          </cell>
          <cell r="M11">
            <v>91</v>
          </cell>
          <cell r="N11" t="str">
            <v>HP0114</v>
          </cell>
          <cell r="O11">
            <v>41457</v>
          </cell>
          <cell r="P11">
            <v>41457</v>
          </cell>
          <cell r="Q11">
            <v>41457</v>
          </cell>
          <cell r="R11">
            <v>6.8770050896109228E-2</v>
          </cell>
          <cell r="S11">
            <v>6.8770050896109228E-2</v>
          </cell>
          <cell r="T11" t="str">
            <v>ステレオスピーカー付。</v>
          </cell>
          <cell r="V11">
            <v>-41457</v>
          </cell>
        </row>
        <row r="12">
          <cell r="A12" t="str">
            <v>0291V846</v>
          </cell>
          <cell r="B12" t="str">
            <v>15TFT</v>
          </cell>
          <cell r="C12" t="str">
            <v>NEC三菱</v>
          </cell>
          <cell r="D12" t="str">
            <v>RDT156M</v>
          </cell>
          <cell r="G12" t="str">
            <v>RDT156M</v>
          </cell>
          <cell r="H12" t="str">
            <v>OPEN</v>
          </cell>
          <cell r="I12">
            <v>45800</v>
          </cell>
          <cell r="J12">
            <v>43107</v>
          </cell>
          <cell r="K12">
            <v>38900</v>
          </cell>
          <cell r="L12" t="str">
            <v>原価3％</v>
          </cell>
          <cell r="M12">
            <v>91</v>
          </cell>
          <cell r="N12" t="str">
            <v>HP0114</v>
          </cell>
          <cell r="O12">
            <v>40520</v>
          </cell>
          <cell r="P12">
            <v>40520</v>
          </cell>
          <cell r="Q12">
            <v>40520</v>
          </cell>
          <cell r="R12">
            <v>6.8780848963474833E-2</v>
          </cell>
          <cell r="S12">
            <v>6.8780848963474833E-2</v>
          </cell>
          <cell r="T12" t="str">
            <v>ステレオスピーカー付。リアルフルカラーパネル採用、アナログ（D-Sub15）/デジタル（DVI-D）の2系統入力。</v>
          </cell>
          <cell r="V12">
            <v>-40520</v>
          </cell>
        </row>
        <row r="13">
          <cell r="A13" t="str">
            <v>0272V234</v>
          </cell>
          <cell r="B13" t="str">
            <v>17TFT</v>
          </cell>
          <cell r="C13" t="str">
            <v>NEC三菱</v>
          </cell>
          <cell r="D13" t="str">
            <v>RDT175M-S（PCバンドル販売用）</v>
          </cell>
          <cell r="G13" t="str">
            <v>0272V234</v>
          </cell>
          <cell r="H13" t="str">
            <v>OPEN</v>
          </cell>
          <cell r="J13">
            <v>54256</v>
          </cell>
          <cell r="K13">
            <v>49780</v>
          </cell>
          <cell r="L13" t="str">
            <v>原価3％</v>
          </cell>
          <cell r="M13">
            <v>92</v>
          </cell>
          <cell r="N13" t="str">
            <v>HP0114</v>
          </cell>
          <cell r="O13">
            <v>51000</v>
          </cell>
          <cell r="P13">
            <v>51000</v>
          </cell>
          <cell r="Q13">
            <v>51000</v>
          </cell>
          <cell r="R13">
            <v>5.3203921568627445E-2</v>
          </cell>
          <cell r="S13">
            <v>5.3203921568627445E-2</v>
          </cell>
          <cell r="T13" t="str">
            <v>ステレオスピーカー付。PCとのセット販売で更にお得です。（台数限定）</v>
          </cell>
          <cell r="V13">
            <v>-51000</v>
          </cell>
        </row>
        <row r="14">
          <cell r="A14" t="str">
            <v>0233V983</v>
          </cell>
          <cell r="B14" t="str">
            <v>17TFT</v>
          </cell>
          <cell r="C14" t="str">
            <v>NEC三菱</v>
          </cell>
          <cell r="D14" t="str">
            <v>RDT175M-S</v>
          </cell>
          <cell r="G14" t="str">
            <v>RDT175M-S</v>
          </cell>
          <cell r="H14" t="str">
            <v>OPEN</v>
          </cell>
          <cell r="I14">
            <v>59800</v>
          </cell>
          <cell r="J14">
            <v>57235</v>
          </cell>
          <cell r="K14">
            <v>50800</v>
          </cell>
          <cell r="L14" t="str">
            <v>原価3％</v>
          </cell>
          <cell r="M14">
            <v>89</v>
          </cell>
          <cell r="N14" t="str">
            <v>HP0114</v>
          </cell>
          <cell r="O14">
            <v>53800</v>
          </cell>
          <cell r="P14">
            <v>53800</v>
          </cell>
          <cell r="Q14">
            <v>53800</v>
          </cell>
          <cell r="R14">
            <v>8.4089219330855017E-2</v>
          </cell>
          <cell r="S14">
            <v>8.4089219330855017E-2</v>
          </cell>
          <cell r="T14" t="str">
            <v>ステレオスピーカー付の液晶モニタ。</v>
          </cell>
          <cell r="V14">
            <v>-53800</v>
          </cell>
        </row>
        <row r="15">
          <cell r="A15" t="str">
            <v>0234V937</v>
          </cell>
          <cell r="B15" t="str">
            <v>17TFT</v>
          </cell>
          <cell r="C15" t="str">
            <v>NEC三菱</v>
          </cell>
          <cell r="D15" t="str">
            <v>RDT174MD</v>
          </cell>
          <cell r="E15" t="str">
            <v>僅少</v>
          </cell>
          <cell r="F15" t="str">
            <v>現在庫にて終了</v>
          </cell>
          <cell r="G15" t="str">
            <v>RDT174MD</v>
          </cell>
          <cell r="H15" t="str">
            <v>OPEN</v>
          </cell>
          <cell r="I15">
            <v>87800</v>
          </cell>
          <cell r="J15">
            <v>78087</v>
          </cell>
          <cell r="K15">
            <v>71200</v>
          </cell>
          <cell r="L15" t="str">
            <v>原価3％</v>
          </cell>
          <cell r="M15">
            <v>92</v>
          </cell>
          <cell r="N15" t="str">
            <v>HP0114</v>
          </cell>
          <cell r="O15">
            <v>73401</v>
          </cell>
          <cell r="P15">
            <v>73401</v>
          </cell>
          <cell r="Q15">
            <v>73401</v>
          </cell>
          <cell r="R15">
            <v>5.908638846882195E-2</v>
          </cell>
          <cell r="S15">
            <v>5.908638846882195E-2</v>
          </cell>
          <cell r="T15" t="str">
            <v>アナログ(D-Sub15)/デジタル(DVI-D)の2系統入力、スピーカー付。</v>
          </cell>
          <cell r="V15">
            <v>-73401</v>
          </cell>
        </row>
        <row r="16">
          <cell r="A16" t="str">
            <v>0291V847</v>
          </cell>
          <cell r="B16" t="str">
            <v>17TFT</v>
          </cell>
          <cell r="C16" t="str">
            <v>NEC三菱</v>
          </cell>
          <cell r="D16" t="str">
            <v>RDT176S</v>
          </cell>
          <cell r="G16" t="str">
            <v>RDT176S</v>
          </cell>
          <cell r="H16" t="str">
            <v>OPEN</v>
          </cell>
          <cell r="I16">
            <v>69800</v>
          </cell>
          <cell r="J16">
            <v>64769</v>
          </cell>
          <cell r="K16">
            <v>59300</v>
          </cell>
          <cell r="L16" t="str">
            <v>原価3％</v>
          </cell>
          <cell r="M16">
            <v>92</v>
          </cell>
          <cell r="N16" t="str">
            <v>HP0114</v>
          </cell>
          <cell r="O16">
            <v>60882</v>
          </cell>
          <cell r="P16">
            <v>60882</v>
          </cell>
          <cell r="Q16">
            <v>60882</v>
          </cell>
          <cell r="R16">
            <v>5.5205150947734961E-2</v>
          </cell>
          <cell r="S16">
            <v>5.5205150947734961E-2</v>
          </cell>
          <cell r="T16" t="str">
            <v>17型ＴＦＴのスタンダードモデル。アナログ（D-Sub15）/デジタル（DVI-D）の2系統入力。スピーカーなし。</v>
          </cell>
          <cell r="V16">
            <v>-60882</v>
          </cell>
        </row>
        <row r="17">
          <cell r="A17" t="str">
            <v>0291V848</v>
          </cell>
          <cell r="B17" t="str">
            <v>17TFT黒</v>
          </cell>
          <cell r="C17" t="str">
            <v>NEC三菱</v>
          </cell>
          <cell r="D17" t="str">
            <v>RDT176SBK（黒モデル）</v>
          </cell>
          <cell r="G17" t="str">
            <v>RDT176SBK</v>
          </cell>
          <cell r="H17" t="str">
            <v>OPEN</v>
          </cell>
          <cell r="I17">
            <v>69800</v>
          </cell>
          <cell r="J17">
            <v>64769</v>
          </cell>
          <cell r="K17">
            <v>59300</v>
          </cell>
          <cell r="L17" t="str">
            <v>原価3％</v>
          </cell>
          <cell r="M17">
            <v>92</v>
          </cell>
          <cell r="N17" t="str">
            <v>HP0114</v>
          </cell>
          <cell r="O17">
            <v>60882</v>
          </cell>
          <cell r="P17">
            <v>60882</v>
          </cell>
          <cell r="Q17">
            <v>60882</v>
          </cell>
          <cell r="R17">
            <v>5.5205150947734961E-2</v>
          </cell>
          <cell r="S17">
            <v>5.5205150947734961E-2</v>
          </cell>
          <cell r="T17" t="str">
            <v>RDT176Sのブラックモデル。</v>
          </cell>
          <cell r="V17">
            <v>-60882</v>
          </cell>
        </row>
        <row r="18">
          <cell r="A18" t="str">
            <v>0291V849</v>
          </cell>
          <cell r="B18" t="str">
            <v>17TFT</v>
          </cell>
          <cell r="C18" t="str">
            <v>NEC三菱</v>
          </cell>
          <cell r="D18" t="str">
            <v>RDT176M</v>
          </cell>
          <cell r="G18" t="str">
            <v>RDT176M</v>
          </cell>
          <cell r="H18" t="str">
            <v>OPEN</v>
          </cell>
          <cell r="I18">
            <v>71800</v>
          </cell>
          <cell r="J18">
            <v>66625</v>
          </cell>
          <cell r="K18">
            <v>61000</v>
          </cell>
          <cell r="L18" t="str">
            <v>原価3％</v>
          </cell>
          <cell r="M18">
            <v>92</v>
          </cell>
          <cell r="N18" t="str">
            <v>HP0114</v>
          </cell>
          <cell r="O18">
            <v>62627</v>
          </cell>
          <cell r="P18">
            <v>62627</v>
          </cell>
          <cell r="Q18">
            <v>62627</v>
          </cell>
          <cell r="R18">
            <v>5.5199833937439123E-2</v>
          </cell>
          <cell r="S18">
            <v>5.5199833937439123E-2</v>
          </cell>
          <cell r="T18" t="str">
            <v>ステレオスピーカー付、アナログ（D-Sub15）/デジタル（DVI-D）の2系統入力。</v>
          </cell>
          <cell r="V18">
            <v>-62627</v>
          </cell>
        </row>
        <row r="19">
          <cell r="A19" t="str">
            <v>0216V549</v>
          </cell>
          <cell r="B19" t="str">
            <v>18.1TFT</v>
          </cell>
          <cell r="C19" t="str">
            <v>NEC三菱</v>
          </cell>
          <cell r="D19" t="str">
            <v>RDT184S</v>
          </cell>
          <cell r="E19" t="str">
            <v>僅少</v>
          </cell>
          <cell r="F19" t="str">
            <v>現在庫にて終了</v>
          </cell>
          <cell r="G19" t="str">
            <v>RDT184S</v>
          </cell>
          <cell r="H19" t="str">
            <v>OPEN</v>
          </cell>
          <cell r="I19">
            <v>99800</v>
          </cell>
          <cell r="J19">
            <v>93002</v>
          </cell>
          <cell r="K19">
            <v>84800</v>
          </cell>
          <cell r="L19" t="str">
            <v>原価3％</v>
          </cell>
          <cell r="M19">
            <v>92</v>
          </cell>
          <cell r="N19" t="str">
            <v>SP0114</v>
          </cell>
          <cell r="O19">
            <v>87421</v>
          </cell>
          <cell r="P19">
            <v>87421</v>
          </cell>
          <cell r="Q19">
            <v>87421</v>
          </cell>
          <cell r="R19">
            <v>5.9081913956600819E-2</v>
          </cell>
          <cell r="S19">
            <v>5.9081913956600819E-2</v>
          </cell>
          <cell r="T19" t="str">
            <v>アナログ(D-Sub15)×2の2系統入力、狭額縁タイプ。</v>
          </cell>
          <cell r="V19">
            <v>-87421</v>
          </cell>
        </row>
        <row r="20">
          <cell r="A20" t="str">
            <v>0234V071</v>
          </cell>
          <cell r="B20" t="str">
            <v>18.1TFT黒</v>
          </cell>
          <cell r="C20" t="str">
            <v>NEC三菱</v>
          </cell>
          <cell r="D20" t="str">
            <v>RDT184SBK（黒モデル）</v>
          </cell>
          <cell r="E20" t="str">
            <v>僅少</v>
          </cell>
          <cell r="F20" t="str">
            <v>受発注、ﾒｰｶｰ在庫限りで終了</v>
          </cell>
          <cell r="G20" t="str">
            <v>0234V071</v>
          </cell>
          <cell r="H20" t="str">
            <v>OPEN</v>
          </cell>
          <cell r="I20">
            <v>99800</v>
          </cell>
          <cell r="J20">
            <v>93002</v>
          </cell>
          <cell r="K20">
            <v>84800</v>
          </cell>
          <cell r="L20" t="str">
            <v>原価3％</v>
          </cell>
          <cell r="M20">
            <v>92</v>
          </cell>
          <cell r="N20" t="str">
            <v>HP0114</v>
          </cell>
          <cell r="O20">
            <v>87421</v>
          </cell>
          <cell r="P20">
            <v>87421</v>
          </cell>
          <cell r="Q20">
            <v>87421</v>
          </cell>
          <cell r="R20">
            <v>5.9081913956600819E-2</v>
          </cell>
          <cell r="S20">
            <v>5.9081913956600819E-2</v>
          </cell>
          <cell r="T20" t="str">
            <v>RDT184Sのブラックモデル。アナログ(D-Sub15)×2の2系統入力、狭額縁タイプ。</v>
          </cell>
          <cell r="V20">
            <v>-87421</v>
          </cell>
        </row>
        <row r="21">
          <cell r="A21" t="str">
            <v>0291V851</v>
          </cell>
          <cell r="B21" t="str">
            <v>18.1TFT</v>
          </cell>
          <cell r="C21" t="str">
            <v>NEC三菱</v>
          </cell>
          <cell r="D21" t="str">
            <v>RDT186S</v>
          </cell>
          <cell r="F21" t="str">
            <v>供給不安定</v>
          </cell>
          <cell r="G21" t="str">
            <v>RDT186S</v>
          </cell>
          <cell r="H21" t="str">
            <v>OPEN</v>
          </cell>
          <cell r="I21">
            <v>99800</v>
          </cell>
          <cell r="J21">
            <v>93971</v>
          </cell>
          <cell r="K21">
            <v>84800</v>
          </cell>
          <cell r="L21" t="str">
            <v>原価3％</v>
          </cell>
          <cell r="M21">
            <v>91</v>
          </cell>
          <cell r="N21" t="str">
            <v>HP0114</v>
          </cell>
          <cell r="O21">
            <v>88332</v>
          </cell>
          <cell r="P21">
            <v>88332</v>
          </cell>
          <cell r="Q21">
            <v>88332</v>
          </cell>
          <cell r="R21">
            <v>6.8785943938776434E-2</v>
          </cell>
          <cell r="S21">
            <v>6.8785943938776434E-2</v>
          </cell>
          <cell r="T21" t="str">
            <v>RDT184S後継機。18.1型ＴＦＴのスタンダードモデル。アナログ（D-Sub15）/デジタル（DVI-D）の2系統入力。スピーカーなし。</v>
          </cell>
          <cell r="V21">
            <v>-88332</v>
          </cell>
        </row>
        <row r="22">
          <cell r="A22" t="str">
            <v>0291V850</v>
          </cell>
          <cell r="B22" t="str">
            <v>18.1TFT黒</v>
          </cell>
          <cell r="C22" t="str">
            <v>NEC三菱</v>
          </cell>
          <cell r="D22" t="str">
            <v>RDT186SBK（黒モデル）</v>
          </cell>
          <cell r="G22" t="str">
            <v>RDT186SBK</v>
          </cell>
          <cell r="H22" t="str">
            <v>OPEN</v>
          </cell>
          <cell r="I22">
            <v>99800</v>
          </cell>
          <cell r="J22">
            <v>93971</v>
          </cell>
          <cell r="K22">
            <v>84800</v>
          </cell>
          <cell r="L22" t="str">
            <v>原価3％</v>
          </cell>
          <cell r="M22">
            <v>91</v>
          </cell>
          <cell r="N22" t="str">
            <v>HP0114</v>
          </cell>
          <cell r="O22">
            <v>88332</v>
          </cell>
          <cell r="P22">
            <v>88332</v>
          </cell>
          <cell r="Q22">
            <v>88332</v>
          </cell>
          <cell r="R22">
            <v>6.8785943938776434E-2</v>
          </cell>
          <cell r="S22">
            <v>6.8785943938776434E-2</v>
          </cell>
          <cell r="T22" t="str">
            <v>RDT184SBK後継機。RDT186Sのブラックモデル。</v>
          </cell>
          <cell r="V22">
            <v>-88332</v>
          </cell>
        </row>
        <row r="23">
          <cell r="A23" t="str">
            <v>0246V764</v>
          </cell>
          <cell r="B23" t="str">
            <v>18.1TFT</v>
          </cell>
          <cell r="C23" t="str">
            <v>NEC三菱</v>
          </cell>
          <cell r="D23" t="str">
            <v>RDT184H</v>
          </cell>
          <cell r="F23" t="str">
            <v>受発注</v>
          </cell>
          <cell r="G23" t="str">
            <v>0246V764</v>
          </cell>
          <cell r="H23" t="str">
            <v>OPEN</v>
          </cell>
          <cell r="I23">
            <v>198000</v>
          </cell>
          <cell r="J23">
            <v>135336</v>
          </cell>
          <cell r="K23">
            <v>123400</v>
          </cell>
          <cell r="L23" t="str">
            <v>原価3％</v>
          </cell>
          <cell r="M23">
            <v>92</v>
          </cell>
          <cell r="N23" t="str">
            <v>HP0114</v>
          </cell>
          <cell r="O23">
            <v>127215</v>
          </cell>
          <cell r="P23">
            <v>127215</v>
          </cell>
          <cell r="Q23">
            <v>127215</v>
          </cell>
          <cell r="R23">
            <v>5.9088943913846635E-2</v>
          </cell>
          <cell r="S23">
            <v>5.9088943913846635E-2</v>
          </cell>
          <cell r="T23" t="str">
            <v>ＲＤＴ183Ｈ後継機。18.1型TFTハイエンドモデル、デジタル（DVI-I）×2の2系統入力、狭額縁タイプ。</v>
          </cell>
          <cell r="V23">
            <v>-127215</v>
          </cell>
        </row>
        <row r="24">
          <cell r="A24" t="str">
            <v>0249V466</v>
          </cell>
          <cell r="B24" t="str">
            <v>19TFT</v>
          </cell>
          <cell r="C24" t="str">
            <v>NEC三菱</v>
          </cell>
          <cell r="D24" t="str">
            <v>RDT191S</v>
          </cell>
          <cell r="G24" t="str">
            <v>RDT191S</v>
          </cell>
          <cell r="H24" t="str">
            <v>OPEN</v>
          </cell>
          <cell r="I24">
            <v>118000</v>
          </cell>
          <cell r="J24">
            <v>105053</v>
          </cell>
          <cell r="K24">
            <v>94800</v>
          </cell>
          <cell r="L24" t="str">
            <v>原価3％</v>
          </cell>
          <cell r="M24">
            <v>91</v>
          </cell>
          <cell r="N24" t="str">
            <v>HP0114</v>
          </cell>
          <cell r="O24">
            <v>98749</v>
          </cell>
          <cell r="P24">
            <v>98749</v>
          </cell>
          <cell r="Q24">
            <v>98749</v>
          </cell>
          <cell r="R24">
            <v>6.8790570031088918E-2</v>
          </cell>
          <cell r="S24">
            <v>6.8790570031088918E-2</v>
          </cell>
          <cell r="T24" t="str">
            <v>推奨解像度1280×1024ドット。</v>
          </cell>
          <cell r="V24">
            <v>-98749</v>
          </cell>
        </row>
        <row r="25">
          <cell r="A25" t="str">
            <v>0251V764</v>
          </cell>
          <cell r="B25" t="str">
            <v>19TFT黒</v>
          </cell>
          <cell r="C25" t="str">
            <v>NEC三菱</v>
          </cell>
          <cell r="D25" t="str">
            <v>RDT191SBK（黒モデル）</v>
          </cell>
          <cell r="F25" t="str">
            <v>受発注</v>
          </cell>
          <cell r="G25" t="str">
            <v>0251V764</v>
          </cell>
          <cell r="H25" t="str">
            <v>OPEN</v>
          </cell>
          <cell r="I25">
            <v>118000</v>
          </cell>
          <cell r="J25">
            <v>105053</v>
          </cell>
          <cell r="K25">
            <v>94800</v>
          </cell>
          <cell r="L25" t="str">
            <v>原価3％</v>
          </cell>
          <cell r="M25">
            <v>91</v>
          </cell>
          <cell r="N25" t="str">
            <v>HP0114</v>
          </cell>
          <cell r="O25">
            <v>98749</v>
          </cell>
          <cell r="P25">
            <v>98749</v>
          </cell>
          <cell r="Q25">
            <v>98749</v>
          </cell>
          <cell r="R25">
            <v>6.8790570031088918E-2</v>
          </cell>
          <cell r="S25">
            <v>6.8790570031088918E-2</v>
          </cell>
          <cell r="T25" t="str">
            <v>RDT191Sのブラックタイプ。推奨解像度1280×1024ドット。</v>
          </cell>
          <cell r="V25">
            <v>-98749</v>
          </cell>
        </row>
        <row r="26">
          <cell r="A26" t="str">
            <v>0306V629</v>
          </cell>
          <cell r="B26" t="str">
            <v>20.1TFT</v>
          </cell>
          <cell r="C26" t="str">
            <v>NEC三菱</v>
          </cell>
          <cell r="D26" t="str">
            <v>RDT201H</v>
          </cell>
          <cell r="F26" t="str">
            <v>受発注/供給不安定</v>
          </cell>
          <cell r="G26" t="str">
            <v>RDT201H</v>
          </cell>
          <cell r="H26" t="str">
            <v>OPEN</v>
          </cell>
          <cell r="I26">
            <v>238000</v>
          </cell>
          <cell r="J26">
            <v>197805</v>
          </cell>
          <cell r="K26">
            <v>178500</v>
          </cell>
          <cell r="L26" t="str">
            <v>原価3％</v>
          </cell>
          <cell r="M26">
            <v>91</v>
          </cell>
          <cell r="N26" t="str">
            <v>HP0114</v>
          </cell>
          <cell r="O26">
            <v>185936</v>
          </cell>
          <cell r="P26">
            <v>185936</v>
          </cell>
          <cell r="Q26">
            <v>185936</v>
          </cell>
          <cell r="R26">
            <v>6.8792487737716207E-2</v>
          </cell>
          <cell r="S26">
            <v>6.8792487737716207E-2</v>
          </cell>
          <cell r="T26" t="str">
            <v>UXGA (1600x1200)対応、デジタル（DVI-D）専用/アナログ(D-Sub15)orデジタル(DVI-D)切換の2系統入力、上下左右176度高視野角。</v>
          </cell>
          <cell r="V26">
            <v>-185936</v>
          </cell>
        </row>
        <row r="27">
          <cell r="A27" t="str">
            <v>0289V027</v>
          </cell>
          <cell r="B27" t="str">
            <v>30TFT</v>
          </cell>
          <cell r="C27" t="str">
            <v>NEC三菱</v>
          </cell>
          <cell r="D27" t="str">
            <v>MDT301S</v>
          </cell>
          <cell r="G27" t="str">
            <v>MDT301S</v>
          </cell>
          <cell r="H27" t="str">
            <v>OPEN</v>
          </cell>
          <cell r="J27">
            <v>659000</v>
          </cell>
          <cell r="K27">
            <v>560000</v>
          </cell>
          <cell r="L27" t="str">
            <v>原価3％</v>
          </cell>
          <cell r="M27">
            <v>85</v>
          </cell>
          <cell r="N27" t="str">
            <v>HP0124</v>
          </cell>
          <cell r="O27">
            <v>599690</v>
          </cell>
          <cell r="P27">
            <v>586510</v>
          </cell>
          <cell r="Q27">
            <v>586000</v>
          </cell>
          <cell r="R27">
            <v>9.4198669312478112E-2</v>
          </cell>
          <cell r="S27">
            <v>7.3843583229612458E-2</v>
          </cell>
          <cell r="T27" t="str">
            <v>W-XGA (1280x768)対応、30型ワイドTFTモニタ。デジタル（DVI-D）/アナログ(D-Sub15)/アナログ(5BNC)/Video入力有り、上下左右170度高視野角。スピーカー別売。</v>
          </cell>
          <cell r="V27">
            <v>-586510</v>
          </cell>
        </row>
        <row r="28">
          <cell r="A28" t="str">
            <v>0147V409</v>
          </cell>
          <cell r="B28" t="str">
            <v>15型ｼｬﾄﾞｳﾏｽｸ</v>
          </cell>
          <cell r="C28" t="str">
            <v>NEC三菱</v>
          </cell>
          <cell r="D28" t="str">
            <v>RDS151X</v>
          </cell>
          <cell r="G28" t="str">
            <v>RDS151X</v>
          </cell>
          <cell r="H28" t="str">
            <v>OPEN</v>
          </cell>
          <cell r="I28">
            <v>15800</v>
          </cell>
          <cell r="J28">
            <v>14260</v>
          </cell>
          <cell r="K28">
            <v>13000</v>
          </cell>
          <cell r="L28" t="str">
            <v>原価3％</v>
          </cell>
          <cell r="M28">
            <v>92</v>
          </cell>
          <cell r="N28" t="str">
            <v>SP0114</v>
          </cell>
          <cell r="O28">
            <v>13404</v>
          </cell>
          <cell r="P28">
            <v>13404</v>
          </cell>
          <cell r="Q28">
            <v>13404</v>
          </cell>
          <cell r="R28">
            <v>5.9236048940614745E-2</v>
          </cell>
          <cell r="S28">
            <v>5.9236048940614745E-2</v>
          </cell>
          <cell r="T28" t="str">
            <v>15型CRTのスタンダードモデル。</v>
          </cell>
          <cell r="U28">
            <v>13265</v>
          </cell>
          <cell r="V28">
            <v>-139</v>
          </cell>
        </row>
        <row r="29">
          <cell r="A29" t="str">
            <v>0147V410</v>
          </cell>
          <cell r="B29" t="str">
            <v>17型ｼｬﾄﾞｳﾏｽｸ</v>
          </cell>
          <cell r="C29" t="str">
            <v>NEC三菱</v>
          </cell>
          <cell r="D29" t="str">
            <v>RDS171X</v>
          </cell>
          <cell r="G29" t="str">
            <v>RDS171X</v>
          </cell>
          <cell r="H29" t="str">
            <v>OPEN</v>
          </cell>
          <cell r="I29">
            <v>21800</v>
          </cell>
          <cell r="J29">
            <v>20290</v>
          </cell>
          <cell r="K29">
            <v>18500</v>
          </cell>
          <cell r="L29" t="str">
            <v>原価3％</v>
          </cell>
          <cell r="M29">
            <v>92</v>
          </cell>
          <cell r="N29" t="str">
            <v>SP0114</v>
          </cell>
          <cell r="O29">
            <v>19072</v>
          </cell>
          <cell r="P29">
            <v>19072</v>
          </cell>
          <cell r="Q29">
            <v>19072</v>
          </cell>
          <cell r="R29">
            <v>5.909186241610738E-2</v>
          </cell>
          <cell r="S29">
            <v>5.909186241610738E-2</v>
          </cell>
          <cell r="T29" t="str">
            <v>17型CRTのスタンダードモデル。</v>
          </cell>
          <cell r="U29">
            <v>18877</v>
          </cell>
          <cell r="V29">
            <v>-195</v>
          </cell>
        </row>
        <row r="30">
          <cell r="A30" t="str">
            <v>0244V350</v>
          </cell>
          <cell r="B30" t="str">
            <v>17型ｼｬﾄﾞｳﾏｽｸ</v>
          </cell>
          <cell r="C30" t="str">
            <v>NEC三菱</v>
          </cell>
          <cell r="D30" t="str">
            <v>RDS173X</v>
          </cell>
          <cell r="G30" t="str">
            <v>RDS173X</v>
          </cell>
          <cell r="H30" t="str">
            <v>OPEN</v>
          </cell>
          <cell r="I30">
            <v>24800</v>
          </cell>
          <cell r="J30">
            <v>23031</v>
          </cell>
          <cell r="K30">
            <v>21000</v>
          </cell>
          <cell r="L30" t="str">
            <v>原価3％</v>
          </cell>
          <cell r="M30">
            <v>92</v>
          </cell>
          <cell r="N30" t="str">
            <v>HP0114</v>
          </cell>
          <cell r="O30">
            <v>21649</v>
          </cell>
          <cell r="P30">
            <v>21649</v>
          </cell>
          <cell r="Q30">
            <v>21649</v>
          </cell>
          <cell r="R30">
            <v>5.907894129059079E-2</v>
          </cell>
          <cell r="S30">
            <v>5.907894129059079E-2</v>
          </cell>
          <cell r="T30" t="str">
            <v>シャドウマスクフラットモデル。新デザイン、本体色はスチールシルバーとバイオレットのツートンカラー。</v>
          </cell>
          <cell r="U30">
            <v>21428</v>
          </cell>
          <cell r="V30">
            <v>-221</v>
          </cell>
        </row>
        <row r="31">
          <cell r="A31" t="str">
            <v>0244V351</v>
          </cell>
          <cell r="B31" t="str">
            <v>17型ﾀﾞｲﾔﾓﾝﾄﾞﾄﾛﾝNF</v>
          </cell>
          <cell r="C31" t="str">
            <v>NEC三菱</v>
          </cell>
          <cell r="D31" t="str">
            <v>RDF173H</v>
          </cell>
          <cell r="G31" t="str">
            <v>RDF173H</v>
          </cell>
          <cell r="H31" t="str">
            <v>OPEN</v>
          </cell>
          <cell r="I31">
            <v>29800</v>
          </cell>
          <cell r="J31">
            <v>25265</v>
          </cell>
          <cell r="K31">
            <v>22800</v>
          </cell>
          <cell r="L31" t="str">
            <v>原価3％</v>
          </cell>
          <cell r="M31">
            <v>91</v>
          </cell>
          <cell r="N31" t="str">
            <v>HP0114</v>
          </cell>
          <cell r="O31">
            <v>23749</v>
          </cell>
          <cell r="P31">
            <v>23749</v>
          </cell>
          <cell r="Q31">
            <v>23749</v>
          </cell>
          <cell r="R31">
            <v>6.8760789927996974E-2</v>
          </cell>
          <cell r="S31">
            <v>6.8760789927996974E-2</v>
          </cell>
          <cell r="T31" t="str">
            <v>高輝度ブラウン管採用モデル。新デザイン、本体色はスチールシルバーとバイオレットのツートンカラー。</v>
          </cell>
          <cell r="U31">
            <v>25816</v>
          </cell>
          <cell r="V31">
            <v>2067</v>
          </cell>
        </row>
        <row r="32">
          <cell r="A32" t="str">
            <v>0244V353</v>
          </cell>
          <cell r="B32" t="str">
            <v>19型ﾀﾞｲﾔﾓﾝﾄﾞﾄﾛﾝNF</v>
          </cell>
          <cell r="C32" t="str">
            <v>NEC三菱</v>
          </cell>
          <cell r="D32" t="str">
            <v>RDF193Ｈ</v>
          </cell>
          <cell r="G32" t="str">
            <v>RDF193Ｈ</v>
          </cell>
          <cell r="H32" t="str">
            <v>OPEN</v>
          </cell>
          <cell r="I32">
            <v>49800</v>
          </cell>
          <cell r="J32">
            <v>46400</v>
          </cell>
          <cell r="K32">
            <v>42300</v>
          </cell>
          <cell r="L32" t="str">
            <v>原価3％</v>
          </cell>
          <cell r="M32">
            <v>92</v>
          </cell>
          <cell r="N32" t="str">
            <v>HP0114</v>
          </cell>
          <cell r="O32">
            <v>43616</v>
          </cell>
          <cell r="P32">
            <v>43616</v>
          </cell>
          <cell r="Q32">
            <v>43616</v>
          </cell>
          <cell r="R32">
            <v>5.9267241379310345E-2</v>
          </cell>
          <cell r="S32">
            <v>5.9267241379310345E-2</v>
          </cell>
          <cell r="T32" t="str">
            <v>高輝度ブラウン管採用モデル。新デザイン、本体色はスチールシルバーとバイオレットのツートンカラー。</v>
          </cell>
          <cell r="U32">
            <v>43163</v>
          </cell>
          <cell r="V32">
            <v>-453</v>
          </cell>
        </row>
        <row r="33">
          <cell r="A33" t="str">
            <v>0244V352</v>
          </cell>
          <cell r="B33" t="str">
            <v>22型ﾀﾞｲﾔﾓﾝﾄﾞﾄﾛﾝNF</v>
          </cell>
          <cell r="C33" t="str">
            <v>NEC三菱</v>
          </cell>
          <cell r="D33" t="str">
            <v>RDF223H</v>
          </cell>
          <cell r="G33" t="str">
            <v>RDF223H</v>
          </cell>
          <cell r="H33">
            <v>198000</v>
          </cell>
          <cell r="I33">
            <v>89800</v>
          </cell>
          <cell r="J33">
            <v>83680</v>
          </cell>
          <cell r="K33">
            <v>76300</v>
          </cell>
          <cell r="L33" t="str">
            <v>原価3％</v>
          </cell>
          <cell r="M33">
            <v>92</v>
          </cell>
          <cell r="N33" t="str">
            <v>HP0114</v>
          </cell>
          <cell r="O33">
            <v>78659</v>
          </cell>
          <cell r="P33">
            <v>78659</v>
          </cell>
          <cell r="Q33">
            <v>78659</v>
          </cell>
          <cell r="R33">
            <v>5.9090504583073772E-2</v>
          </cell>
          <cell r="S33">
            <v>5.9090504583073772E-2</v>
          </cell>
          <cell r="T33" t="str">
            <v>RDF221S後継機。新デザイン、本体色はスチールシルバーとバイオレットのツートンカラー。</v>
          </cell>
          <cell r="U33">
            <v>77857</v>
          </cell>
          <cell r="V33">
            <v>-802</v>
          </cell>
        </row>
        <row r="34">
          <cell r="A34" t="str">
            <v>0244V354</v>
          </cell>
          <cell r="B34" t="str">
            <v>22型ﾀﾞｲﾔﾓﾝﾄﾞﾄﾛﾝNF</v>
          </cell>
          <cell r="C34" t="str">
            <v>NEC三菱</v>
          </cell>
          <cell r="D34" t="str">
            <v>RDF223G</v>
          </cell>
          <cell r="G34" t="str">
            <v>RDF223G</v>
          </cell>
          <cell r="H34">
            <v>248000</v>
          </cell>
          <cell r="I34">
            <v>118000</v>
          </cell>
          <cell r="J34">
            <v>103531</v>
          </cell>
          <cell r="K34">
            <v>94400</v>
          </cell>
          <cell r="L34" t="str">
            <v>原価3％</v>
          </cell>
          <cell r="M34">
            <v>78</v>
          </cell>
          <cell r="N34" t="str">
            <v>HP0114</v>
          </cell>
          <cell r="O34">
            <v>97319</v>
          </cell>
          <cell r="P34">
            <v>97319</v>
          </cell>
          <cell r="Q34">
            <v>97319</v>
          </cell>
          <cell r="R34">
            <v>5.9094318683915785E-2</v>
          </cell>
          <cell r="S34">
            <v>5.9094318683915785E-2</v>
          </cell>
          <cell r="T34" t="str">
            <v>RDF221H後継機。新デザイン、本体色はスチールシルバーとバイオレットのツートンカラー。</v>
          </cell>
          <cell r="U34">
            <v>96326</v>
          </cell>
          <cell r="V34">
            <v>-993</v>
          </cell>
        </row>
        <row r="35">
          <cell r="A35" t="str">
            <v>0246V349</v>
          </cell>
          <cell r="B35" t="str">
            <v>15TFT</v>
          </cell>
          <cell r="C35" t="str">
            <v>NANAO</v>
          </cell>
          <cell r="D35" t="str">
            <v>FlexScan L355-A</v>
          </cell>
          <cell r="E35" t="str">
            <v>改</v>
          </cell>
          <cell r="F35" t="str">
            <v>処分販売</v>
          </cell>
          <cell r="G35" t="str">
            <v>L355-A</v>
          </cell>
          <cell r="H35" t="str">
            <v>OPEN</v>
          </cell>
          <cell r="I35">
            <v>46800</v>
          </cell>
          <cell r="J35">
            <v>37022</v>
          </cell>
          <cell r="K35">
            <v>39800</v>
          </cell>
          <cell r="L35">
            <v>7000</v>
          </cell>
          <cell r="M35">
            <v>108</v>
          </cell>
          <cell r="N35" t="str">
            <v>HP0114</v>
          </cell>
          <cell r="O35">
            <v>34800</v>
          </cell>
          <cell r="P35">
            <v>34800</v>
          </cell>
          <cell r="Q35">
            <v>34800</v>
          </cell>
          <cell r="R35">
            <v>5.7471264367816091E-2</v>
          </cell>
          <cell r="S35">
            <v>5.7471264367816091E-2</v>
          </cell>
          <cell r="T35" t="str">
            <v>スピーカー付、1系統入力（アナログ D-Sub15） 。</v>
          </cell>
          <cell r="V35">
            <v>-34800</v>
          </cell>
        </row>
        <row r="36">
          <cell r="A36" t="str">
            <v>0246V350</v>
          </cell>
          <cell r="B36" t="str">
            <v>15TFT黒</v>
          </cell>
          <cell r="C36" t="str">
            <v>NANAO</v>
          </cell>
          <cell r="D36" t="str">
            <v>FlexScan L355-BK-A（黒モデル）</v>
          </cell>
          <cell r="E36" t="str">
            <v>改</v>
          </cell>
          <cell r="F36" t="str">
            <v>処分販売</v>
          </cell>
          <cell r="G36" t="str">
            <v>L355-BK-A</v>
          </cell>
          <cell r="H36" t="str">
            <v>OPEN</v>
          </cell>
          <cell r="I36">
            <v>46800</v>
          </cell>
          <cell r="J36">
            <v>37022</v>
          </cell>
          <cell r="K36">
            <v>39800</v>
          </cell>
          <cell r="L36">
            <v>7000</v>
          </cell>
          <cell r="M36">
            <v>108</v>
          </cell>
          <cell r="N36" t="str">
            <v>HP0114</v>
          </cell>
          <cell r="O36">
            <v>34800</v>
          </cell>
          <cell r="P36">
            <v>34800</v>
          </cell>
          <cell r="Q36">
            <v>34800</v>
          </cell>
          <cell r="R36">
            <v>5.7471264367816091E-2</v>
          </cell>
          <cell r="S36">
            <v>5.7471264367816091E-2</v>
          </cell>
          <cell r="T36" t="str">
            <v>スピーカー付、1系統入力（アナログ D-Sub15） 。</v>
          </cell>
          <cell r="V36">
            <v>-34800</v>
          </cell>
        </row>
        <row r="37">
          <cell r="A37" t="str">
            <v>0241V116</v>
          </cell>
          <cell r="B37" t="str">
            <v>15TFT</v>
          </cell>
          <cell r="C37" t="str">
            <v>NANAO</v>
          </cell>
          <cell r="D37" t="str">
            <v>FlexScan L365-A</v>
          </cell>
          <cell r="G37" t="str">
            <v>L365-A</v>
          </cell>
          <cell r="H37" t="str">
            <v>OPEN</v>
          </cell>
          <cell r="I37">
            <v>57800</v>
          </cell>
          <cell r="J37">
            <v>57600</v>
          </cell>
          <cell r="K37">
            <v>48600</v>
          </cell>
          <cell r="M37">
            <v>85</v>
          </cell>
          <cell r="N37" t="str">
            <v>HP0124</v>
          </cell>
          <cell r="O37">
            <v>52416</v>
          </cell>
          <cell r="P37">
            <v>51264</v>
          </cell>
          <cell r="Q37">
            <v>50450</v>
          </cell>
          <cell r="R37">
            <v>7.2802197802197807E-2</v>
          </cell>
          <cell r="S37">
            <v>5.1966292134831463E-2</v>
          </cell>
          <cell r="T37" t="str">
            <v>スピーカー付、アナログ（D-Sub15）/デジタル（DVI-D）の2系統入力。</v>
          </cell>
          <cell r="V37">
            <v>-51264</v>
          </cell>
        </row>
        <row r="38">
          <cell r="A38" t="str">
            <v>0241V117</v>
          </cell>
          <cell r="B38" t="str">
            <v>15TFT黒</v>
          </cell>
          <cell r="C38" t="str">
            <v>NANAO</v>
          </cell>
          <cell r="D38" t="str">
            <v>FlexScan L365-BK-A（黒モデル）</v>
          </cell>
          <cell r="G38" t="str">
            <v>L365-ＢＫ-A</v>
          </cell>
          <cell r="H38" t="str">
            <v>OPEN</v>
          </cell>
          <cell r="I38">
            <v>57800</v>
          </cell>
          <cell r="J38">
            <v>57600</v>
          </cell>
          <cell r="K38">
            <v>48600</v>
          </cell>
          <cell r="M38">
            <v>85</v>
          </cell>
          <cell r="N38" t="str">
            <v>HP0124</v>
          </cell>
          <cell r="O38">
            <v>52416</v>
          </cell>
          <cell r="P38">
            <v>51264</v>
          </cell>
          <cell r="Q38">
            <v>50450</v>
          </cell>
          <cell r="R38">
            <v>7.2802197802197807E-2</v>
          </cell>
          <cell r="S38">
            <v>5.1966292134831463E-2</v>
          </cell>
          <cell r="T38" t="str">
            <v>L365-Aのブラックモデル。スピーカー付、アナログ（D-Sub15）/デジタル（DVI-D）の2系統入力。</v>
          </cell>
          <cell r="V38">
            <v>-51264</v>
          </cell>
        </row>
        <row r="39">
          <cell r="A39" t="str">
            <v>0291V852</v>
          </cell>
          <cell r="B39" t="str">
            <v>15TFT</v>
          </cell>
          <cell r="C39" t="str">
            <v>NANAO</v>
          </cell>
          <cell r="D39" t="str">
            <v>FlexScan L367</v>
          </cell>
          <cell r="G39" t="str">
            <v>L367</v>
          </cell>
          <cell r="H39" t="str">
            <v>OPEN</v>
          </cell>
          <cell r="I39">
            <v>49800</v>
          </cell>
          <cell r="J39">
            <v>49800</v>
          </cell>
          <cell r="K39">
            <v>42300</v>
          </cell>
          <cell r="M39">
            <v>85</v>
          </cell>
          <cell r="N39" t="str">
            <v>HP0123</v>
          </cell>
          <cell r="O39">
            <v>45318</v>
          </cell>
          <cell r="P39">
            <v>44820</v>
          </cell>
          <cell r="Q39">
            <v>44000</v>
          </cell>
          <cell r="R39">
            <v>6.6596054547861772E-2</v>
          </cell>
          <cell r="S39">
            <v>5.6224899598393573E-2</v>
          </cell>
          <cell r="T39" t="str">
            <v>スピーカー付、アナログ（D-Sub15）/デジタル（DVI-D）の2系統入力。</v>
          </cell>
          <cell r="V39">
            <v>-44820</v>
          </cell>
        </row>
        <row r="40">
          <cell r="A40" t="str">
            <v>0291V854</v>
          </cell>
          <cell r="B40" t="str">
            <v>15TFT黒</v>
          </cell>
          <cell r="C40" t="str">
            <v>NANAO</v>
          </cell>
          <cell r="D40" t="str">
            <v>FlexScan L367-BK（黒モデル）</v>
          </cell>
          <cell r="G40" t="str">
            <v>L367-BK</v>
          </cell>
          <cell r="H40" t="str">
            <v>OPEN</v>
          </cell>
          <cell r="I40">
            <v>49800</v>
          </cell>
          <cell r="J40">
            <v>49800</v>
          </cell>
          <cell r="K40">
            <v>42300</v>
          </cell>
          <cell r="M40">
            <v>85</v>
          </cell>
          <cell r="N40" t="str">
            <v>HP0123</v>
          </cell>
          <cell r="O40">
            <v>45318</v>
          </cell>
          <cell r="P40">
            <v>44820</v>
          </cell>
          <cell r="Q40">
            <v>44000</v>
          </cell>
          <cell r="R40">
            <v>6.6596054547861772E-2</v>
          </cell>
          <cell r="S40">
            <v>5.6224899598393573E-2</v>
          </cell>
          <cell r="T40" t="str">
            <v>L367-Aのブラックモデル。スピーカー付、アナログ（D-Sub15）/デジタル（DVI-D）の2系統入力。</v>
          </cell>
          <cell r="V40">
            <v>-44820</v>
          </cell>
        </row>
        <row r="41">
          <cell r="A41" t="str">
            <v>0187V536</v>
          </cell>
          <cell r="B41" t="str">
            <v>15TFT</v>
          </cell>
          <cell r="C41" t="str">
            <v>NANAO</v>
          </cell>
          <cell r="D41" t="str">
            <v>FlexScan L375</v>
          </cell>
          <cell r="F41" t="str">
            <v>受発注</v>
          </cell>
          <cell r="G41" t="str">
            <v>L375</v>
          </cell>
          <cell r="H41" t="str">
            <v>OPEN</v>
          </cell>
          <cell r="I41">
            <v>79800</v>
          </cell>
          <cell r="J41">
            <v>72819</v>
          </cell>
          <cell r="K41">
            <v>66500</v>
          </cell>
          <cell r="M41">
            <v>92</v>
          </cell>
          <cell r="N41" t="str">
            <v>SP0114</v>
          </cell>
          <cell r="O41">
            <v>68449</v>
          </cell>
          <cell r="P41">
            <v>68449</v>
          </cell>
          <cell r="Q41">
            <v>68449</v>
          </cell>
          <cell r="R41">
            <v>2.8473754181945681E-2</v>
          </cell>
          <cell r="S41">
            <v>2.8473754181945681E-2</v>
          </cell>
          <cell r="T41" t="str">
            <v>デジタル（DVI-I）×2の2系統入力。L375-BK（受発注：0198V095）</v>
          </cell>
          <cell r="U41">
            <v>68449</v>
          </cell>
          <cell r="V41">
            <v>0</v>
          </cell>
        </row>
        <row r="42">
          <cell r="A42" t="str">
            <v>0147V390</v>
          </cell>
          <cell r="B42" t="str">
            <v>15TFT</v>
          </cell>
          <cell r="C42" t="str">
            <v>NANAO</v>
          </cell>
          <cell r="D42" t="str">
            <v>GAWIN M-10</v>
          </cell>
          <cell r="G42" t="str">
            <v>GAWIN M-10</v>
          </cell>
          <cell r="H42" t="str">
            <v>OPEN</v>
          </cell>
          <cell r="I42">
            <v>119800</v>
          </cell>
          <cell r="J42">
            <v>110365</v>
          </cell>
          <cell r="K42">
            <v>101500</v>
          </cell>
          <cell r="M42">
            <v>92</v>
          </cell>
          <cell r="N42" t="str">
            <v>SP0114</v>
          </cell>
          <cell r="O42">
            <v>103743</v>
          </cell>
          <cell r="P42">
            <v>103743</v>
          </cell>
          <cell r="Q42">
            <v>103743</v>
          </cell>
          <cell r="R42">
            <v>2.1620735856877092E-2</v>
          </cell>
          <cell r="S42">
            <v>2.1620735856877092E-2</v>
          </cell>
          <cell r="T42" t="str">
            <v>TVチューナー付デジタルメディア対応液晶ディスプレイ。GAWIN M-10 Neige（受発注：0160V543）</v>
          </cell>
          <cell r="U42">
            <v>103743</v>
          </cell>
          <cell r="V42">
            <v>0</v>
          </cell>
        </row>
        <row r="43">
          <cell r="A43" t="str">
            <v>0193V321</v>
          </cell>
          <cell r="B43" t="str">
            <v>16TFT</v>
          </cell>
          <cell r="C43" t="str">
            <v>NANAO</v>
          </cell>
          <cell r="D43" t="str">
            <v>FlexScan L465</v>
          </cell>
          <cell r="G43" t="str">
            <v>L465</v>
          </cell>
          <cell r="H43" t="str">
            <v>OPEN</v>
          </cell>
          <cell r="I43">
            <v>59800</v>
          </cell>
          <cell r="J43">
            <v>60100</v>
          </cell>
          <cell r="K43">
            <v>50800</v>
          </cell>
          <cell r="M43">
            <v>85</v>
          </cell>
          <cell r="N43" t="str">
            <v>HP0124</v>
          </cell>
          <cell r="O43">
            <v>54691</v>
          </cell>
          <cell r="P43">
            <v>53489</v>
          </cell>
          <cell r="Q43">
            <v>52900</v>
          </cell>
          <cell r="R43">
            <v>7.1145160995410586E-2</v>
          </cell>
          <cell r="S43">
            <v>5.0272018545869247E-2</v>
          </cell>
          <cell r="T43" t="str">
            <v>アナログ(D-Sub15)/デジタル(DVI-D)の2系統入力、スピーカー付。</v>
          </cell>
          <cell r="V43">
            <v>-53489</v>
          </cell>
        </row>
        <row r="44">
          <cell r="A44" t="str">
            <v>0193V320</v>
          </cell>
          <cell r="B44" t="str">
            <v>16TFT黒</v>
          </cell>
          <cell r="C44" t="str">
            <v>NANAO</v>
          </cell>
          <cell r="D44" t="str">
            <v>FlexScan L465-BK（黒モデル）</v>
          </cell>
          <cell r="G44" t="str">
            <v>L465-BK</v>
          </cell>
          <cell r="H44" t="str">
            <v>OPEN</v>
          </cell>
          <cell r="I44">
            <v>59800</v>
          </cell>
          <cell r="J44">
            <v>60100</v>
          </cell>
          <cell r="K44">
            <v>50800</v>
          </cell>
          <cell r="M44">
            <v>85</v>
          </cell>
          <cell r="N44" t="str">
            <v>HP0124</v>
          </cell>
          <cell r="O44">
            <v>54691</v>
          </cell>
          <cell r="P44">
            <v>53489</v>
          </cell>
          <cell r="Q44">
            <v>52900</v>
          </cell>
          <cell r="R44">
            <v>7.1145160995410586E-2</v>
          </cell>
          <cell r="S44">
            <v>5.0272018545869247E-2</v>
          </cell>
          <cell r="T44" t="str">
            <v>L465のブラックモデル。アナログ(D-Sub15)/デジタル(DVI-D)の2系統入力、スピーカー付。</v>
          </cell>
          <cell r="V44">
            <v>-53489</v>
          </cell>
        </row>
        <row r="45">
          <cell r="A45" t="str">
            <v>0244V487</v>
          </cell>
          <cell r="B45" t="str">
            <v>17TFT</v>
          </cell>
          <cell r="C45" t="str">
            <v>NANAO</v>
          </cell>
          <cell r="D45" t="str">
            <v>FlexScan L565-A</v>
          </cell>
          <cell r="E45" t="str">
            <v>改</v>
          </cell>
          <cell r="G45" t="str">
            <v>L565-A</v>
          </cell>
          <cell r="H45" t="str">
            <v>OPEN</v>
          </cell>
          <cell r="I45">
            <v>69800</v>
          </cell>
          <cell r="J45">
            <v>69800</v>
          </cell>
          <cell r="K45">
            <v>59300</v>
          </cell>
          <cell r="M45">
            <v>85</v>
          </cell>
          <cell r="N45" t="str">
            <v>HP0124</v>
          </cell>
          <cell r="O45">
            <v>63518</v>
          </cell>
          <cell r="P45">
            <v>62122</v>
          </cell>
          <cell r="Q45">
            <v>61800</v>
          </cell>
          <cell r="R45">
            <v>6.640637299663088E-2</v>
          </cell>
          <cell r="S45">
            <v>4.5426740929139432E-2</v>
          </cell>
          <cell r="T45" t="str">
            <v>アナログ(D-Sub15)/デジタル(DVI-D)の2系統入力、スピーカー付。</v>
          </cell>
          <cell r="V45">
            <v>-62122</v>
          </cell>
        </row>
        <row r="46">
          <cell r="A46" t="str">
            <v>0244V501</v>
          </cell>
          <cell r="B46" t="str">
            <v>17TFT黒</v>
          </cell>
          <cell r="C46" t="str">
            <v>NANAO</v>
          </cell>
          <cell r="D46" t="str">
            <v>FlexScan L565-BK-A（黒モデル）</v>
          </cell>
          <cell r="E46" t="str">
            <v>改</v>
          </cell>
          <cell r="G46" t="str">
            <v>L565-BK-A</v>
          </cell>
          <cell r="H46" t="str">
            <v>OPEN</v>
          </cell>
          <cell r="I46">
            <v>69800</v>
          </cell>
          <cell r="J46">
            <v>69800</v>
          </cell>
          <cell r="K46">
            <v>59300</v>
          </cell>
          <cell r="M46">
            <v>85</v>
          </cell>
          <cell r="N46" t="str">
            <v>HP0124</v>
          </cell>
          <cell r="O46">
            <v>63518</v>
          </cell>
          <cell r="P46">
            <v>62122</v>
          </cell>
          <cell r="Q46">
            <v>61800</v>
          </cell>
          <cell r="R46">
            <v>6.640637299663088E-2</v>
          </cell>
          <cell r="S46">
            <v>4.5426740929139432E-2</v>
          </cell>
          <cell r="T46" t="str">
            <v>アナログ(D-Sub15)/デジタル(DVI-D)の2系統入力、スピーカー付。</v>
          </cell>
          <cell r="V46">
            <v>-62122</v>
          </cell>
        </row>
        <row r="47">
          <cell r="A47" t="str">
            <v>0249V476</v>
          </cell>
          <cell r="B47" t="str">
            <v>18.1TFT</v>
          </cell>
          <cell r="C47" t="str">
            <v>NANAO</v>
          </cell>
          <cell r="D47" t="str">
            <v>FlexScan L665</v>
          </cell>
          <cell r="G47" t="str">
            <v>Ｌ665</v>
          </cell>
          <cell r="H47" t="str">
            <v>OPEN</v>
          </cell>
          <cell r="I47">
            <v>128000</v>
          </cell>
          <cell r="J47">
            <v>127500</v>
          </cell>
          <cell r="K47">
            <v>108000</v>
          </cell>
          <cell r="M47">
            <v>85</v>
          </cell>
          <cell r="N47" t="str">
            <v>HP0124</v>
          </cell>
          <cell r="O47">
            <v>116025</v>
          </cell>
          <cell r="P47">
            <v>113475</v>
          </cell>
          <cell r="Q47">
            <v>111340</v>
          </cell>
          <cell r="R47">
            <v>6.9166127989657405E-2</v>
          </cell>
          <cell r="S47">
            <v>4.8248512888301391E-2</v>
          </cell>
          <cell r="T47" t="str">
            <v>ブラックモデル、L665-BK（在庫：L665-BK）</v>
          </cell>
          <cell r="U47">
            <v>110160</v>
          </cell>
          <cell r="V47">
            <v>-3315</v>
          </cell>
        </row>
        <row r="48">
          <cell r="A48" t="str">
            <v>0206V354</v>
          </cell>
          <cell r="B48" t="str">
            <v>18.1TFT</v>
          </cell>
          <cell r="C48" t="str">
            <v>NANAO</v>
          </cell>
          <cell r="D48" t="str">
            <v>FlexScan L685</v>
          </cell>
          <cell r="G48" t="str">
            <v>Ｌ685</v>
          </cell>
          <cell r="H48" t="str">
            <v>OPEN</v>
          </cell>
          <cell r="I48">
            <v>180000</v>
          </cell>
          <cell r="J48">
            <v>177000</v>
          </cell>
          <cell r="K48">
            <v>152000</v>
          </cell>
          <cell r="M48">
            <v>86</v>
          </cell>
          <cell r="N48" t="str">
            <v>HP0123</v>
          </cell>
          <cell r="O48">
            <v>161070</v>
          </cell>
          <cell r="P48">
            <v>159300</v>
          </cell>
          <cell r="Q48">
            <v>156700</v>
          </cell>
          <cell r="R48">
            <v>5.6310920717700379E-2</v>
          </cell>
          <cell r="S48">
            <v>4.5825486503452605E-2</v>
          </cell>
          <cell r="T48" t="str">
            <v>上下左右の視野角が170度の超広視野角モデル。デジタル（DVI-I）×2の2系統入力。L685-BK（受発注：0209V654）</v>
          </cell>
          <cell r="U48">
            <v>158288</v>
          </cell>
          <cell r="V48">
            <v>-1012</v>
          </cell>
        </row>
        <row r="49">
          <cell r="A49" t="str">
            <v>0238V975</v>
          </cell>
          <cell r="B49" t="str">
            <v>18.1TFT</v>
          </cell>
          <cell r="C49" t="str">
            <v>NANAO</v>
          </cell>
          <cell r="D49" t="str">
            <v>FlexScan L685EX</v>
          </cell>
          <cell r="F49" t="str">
            <v>受発注</v>
          </cell>
          <cell r="G49" t="str">
            <v>0238V975</v>
          </cell>
          <cell r="H49" t="str">
            <v>OPEN</v>
          </cell>
          <cell r="I49">
            <v>200000</v>
          </cell>
          <cell r="J49">
            <v>197000</v>
          </cell>
          <cell r="K49">
            <v>167000</v>
          </cell>
          <cell r="M49">
            <v>85</v>
          </cell>
          <cell r="N49" t="str">
            <v>HP0124</v>
          </cell>
          <cell r="O49">
            <v>179270</v>
          </cell>
          <cell r="P49">
            <v>175330</v>
          </cell>
          <cell r="Q49">
            <v>172160</v>
          </cell>
          <cell r="R49">
            <v>6.844424610922073E-2</v>
          </cell>
          <cell r="S49">
            <v>4.7510408943135803E-2</v>
          </cell>
          <cell r="T49" t="str">
            <v>ガンマ補正機能搭載、色再現性を重視するグラフィックス環境に最適なモデル。視野角上下左右170度。デジタル（DVI-I）×2の2系統入力。L685EX-BK(受発注：0238V976)</v>
          </cell>
          <cell r="U49">
            <v>174331</v>
          </cell>
          <cell r="V49">
            <v>-999</v>
          </cell>
        </row>
        <row r="50">
          <cell r="A50" t="str">
            <v>0103V233</v>
          </cell>
          <cell r="B50" t="str">
            <v>19.6TFT</v>
          </cell>
          <cell r="C50" t="str">
            <v>NANAO</v>
          </cell>
          <cell r="D50" t="str">
            <v>FlexScan L771</v>
          </cell>
          <cell r="G50" t="str">
            <v>L771</v>
          </cell>
          <cell r="H50" t="str">
            <v>OPEN</v>
          </cell>
          <cell r="I50">
            <v>348000</v>
          </cell>
          <cell r="J50">
            <v>309800</v>
          </cell>
          <cell r="K50">
            <v>263000</v>
          </cell>
          <cell r="M50">
            <v>85</v>
          </cell>
          <cell r="N50" t="str">
            <v>SP0124</v>
          </cell>
          <cell r="O50">
            <v>275722</v>
          </cell>
          <cell r="P50">
            <v>275722</v>
          </cell>
          <cell r="Q50">
            <v>271134.02061855671</v>
          </cell>
          <cell r="R50">
            <v>4.6140677929218561E-2</v>
          </cell>
          <cell r="S50">
            <v>4.6140677929218561E-2</v>
          </cell>
          <cell r="T50" t="str">
            <v>シャープの19.6型液晶パネルを採用。アナログ（D-Sub15）×2の2系統入力。BKモデル無し。</v>
          </cell>
          <cell r="U50">
            <v>290000</v>
          </cell>
          <cell r="V50">
            <v>14278</v>
          </cell>
        </row>
        <row r="51">
          <cell r="A51" t="str">
            <v>0312V283</v>
          </cell>
          <cell r="B51" t="str">
            <v>21.3TFT</v>
          </cell>
          <cell r="C51" t="str">
            <v>NANAO</v>
          </cell>
          <cell r="D51" t="str">
            <v>FlexScan L985EX</v>
          </cell>
          <cell r="E51" t="str">
            <v>新</v>
          </cell>
          <cell r="F51" t="str">
            <v>1/27発売、受発注</v>
          </cell>
          <cell r="G51" t="str">
            <v>L985EX</v>
          </cell>
          <cell r="H51" t="str">
            <v>OPEN</v>
          </cell>
          <cell r="I51">
            <v>300000</v>
          </cell>
          <cell r="J51">
            <v>300000</v>
          </cell>
          <cell r="K51">
            <v>255000</v>
          </cell>
          <cell r="M51">
            <v>85</v>
          </cell>
          <cell r="N51" t="str">
            <v>HP0124</v>
          </cell>
          <cell r="O51">
            <v>273000</v>
          </cell>
          <cell r="P51">
            <v>267000</v>
          </cell>
          <cell r="Q51">
            <v>255000</v>
          </cell>
          <cell r="R51">
            <v>6.5934065934065936E-2</v>
          </cell>
          <cell r="S51">
            <v>4.49438202247191E-2</v>
          </cell>
          <cell r="T51" t="str">
            <v>ガンマ補正機能搭載、色再現性を重視するグラフィックス環境に最適なモデル。視野角上下左右170度。アナログ(D-Sub15)/デジタル(DVI-D)の2系統入力。L985EX-BK(受発注：0312V284)</v>
          </cell>
          <cell r="V51">
            <v>-267000</v>
          </cell>
        </row>
        <row r="52">
          <cell r="A52" t="str">
            <v>0246V351</v>
          </cell>
          <cell r="B52" t="str">
            <v>17型ﾀﾞｲﾔﾓﾝﾄﾞﾄﾛﾝNF</v>
          </cell>
          <cell r="C52" t="str">
            <v>NANAO</v>
          </cell>
          <cell r="D52" t="str">
            <v>EIZO FlexScan T566</v>
          </cell>
          <cell r="G52" t="str">
            <v>T566</v>
          </cell>
          <cell r="H52" t="str">
            <v>OPEN</v>
          </cell>
          <cell r="I52">
            <v>38800</v>
          </cell>
          <cell r="J52">
            <v>36520</v>
          </cell>
          <cell r="K52">
            <v>32500</v>
          </cell>
          <cell r="M52">
            <v>89</v>
          </cell>
          <cell r="N52" t="str">
            <v>HP0118</v>
          </cell>
          <cell r="O52">
            <v>33963</v>
          </cell>
          <cell r="P52">
            <v>33598</v>
          </cell>
          <cell r="Q52">
            <v>33590</v>
          </cell>
          <cell r="R52">
            <v>4.307628890262933E-2</v>
          </cell>
          <cell r="S52">
            <v>3.2680516697422467E-2</v>
          </cell>
          <cell r="T52" t="str">
            <v>アナログ(D-Sub15)/(5BCN)の2系統入力、ダイヤモンドトロンナチュラルフラット高輝度管採用。T566-BK（在庫：T566-BK）</v>
          </cell>
          <cell r="U52">
            <v>33048</v>
          </cell>
          <cell r="V52">
            <v>-550</v>
          </cell>
        </row>
        <row r="53">
          <cell r="A53" t="str">
            <v>0193V302</v>
          </cell>
          <cell r="B53" t="str">
            <v>19型ﾀﾞｲﾔﾓﾝﾄﾞﾄﾛﾝNF</v>
          </cell>
          <cell r="C53" t="str">
            <v>NANAO</v>
          </cell>
          <cell r="D53" t="str">
            <v>EIZO FlexScan T731</v>
          </cell>
          <cell r="G53" t="str">
            <v>T731</v>
          </cell>
          <cell r="H53" t="str">
            <v>OPEN</v>
          </cell>
          <cell r="I53">
            <v>49800</v>
          </cell>
          <cell r="J53">
            <v>46422</v>
          </cell>
          <cell r="K53">
            <v>42300</v>
          </cell>
          <cell r="M53">
            <v>92</v>
          </cell>
          <cell r="N53" t="str">
            <v>SP0114</v>
          </cell>
          <cell r="O53">
            <v>43636</v>
          </cell>
          <cell r="P53">
            <v>43636</v>
          </cell>
          <cell r="Q53">
            <v>43608.247422680412</v>
          </cell>
          <cell r="R53">
            <v>3.0616921807681732E-2</v>
          </cell>
          <cell r="S53">
            <v>3.0616921807681732E-2</v>
          </cell>
          <cell r="T53" t="str">
            <v>アナログ(D-Sub15)1系統入力、ダイヤモンドトロンナチュラルフラット高輝度管採用。</v>
          </cell>
          <cell r="U53">
            <v>43636</v>
          </cell>
          <cell r="V53">
            <v>0</v>
          </cell>
        </row>
        <row r="54">
          <cell r="A54" t="str">
            <v>0253V474</v>
          </cell>
          <cell r="B54" t="str">
            <v>19型ﾀﾞｲﾔﾓﾝﾄﾞﾄﾛﾝNF</v>
          </cell>
          <cell r="C54" t="str">
            <v>NANAO</v>
          </cell>
          <cell r="D54" t="str">
            <v>EIZO FlexScan T766</v>
          </cell>
          <cell r="G54" t="str">
            <v>T766</v>
          </cell>
          <cell r="H54" t="str">
            <v>OPEN</v>
          </cell>
          <cell r="I54">
            <v>64800</v>
          </cell>
          <cell r="J54">
            <v>59500</v>
          </cell>
          <cell r="K54">
            <v>54000</v>
          </cell>
          <cell r="M54">
            <v>91</v>
          </cell>
          <cell r="N54" t="str">
            <v>HP0114</v>
          </cell>
          <cell r="O54">
            <v>55930</v>
          </cell>
          <cell r="P54">
            <v>55930</v>
          </cell>
          <cell r="Q54">
            <v>55930</v>
          </cell>
          <cell r="R54">
            <v>7.9846872434279431E-2</v>
          </cell>
          <cell r="S54">
            <v>3.4507419989272307E-2</v>
          </cell>
          <cell r="T54" t="str">
            <v>アナログ(D-Sub15)/(5BCN)の2系統入力、ダイヤモンドトロンナチュラルフラット高輝度管採用。T766-BK（在庫：T766-BK）</v>
          </cell>
          <cell r="U54">
            <v>55080</v>
          </cell>
          <cell r="V54">
            <v>-850</v>
          </cell>
        </row>
        <row r="55">
          <cell r="A55" t="str">
            <v>0281V171</v>
          </cell>
          <cell r="B55" t="str">
            <v>21型FDﾄﾘﾆﾄﾛﾝ</v>
          </cell>
          <cell r="C55" t="str">
            <v>NANAO</v>
          </cell>
          <cell r="D55" t="str">
            <v>EIZO FlexScan T966</v>
          </cell>
          <cell r="G55" t="str">
            <v>T966</v>
          </cell>
          <cell r="H55" t="str">
            <v>OPEN</v>
          </cell>
          <cell r="I55">
            <v>120000</v>
          </cell>
          <cell r="J55">
            <v>110270</v>
          </cell>
          <cell r="K55">
            <v>99500</v>
          </cell>
          <cell r="M55">
            <v>91</v>
          </cell>
          <cell r="N55" t="str">
            <v>HP0114</v>
          </cell>
          <cell r="O55">
            <v>103653</v>
          </cell>
          <cell r="P55">
            <v>103653</v>
          </cell>
          <cell r="Q55">
            <v>102000</v>
          </cell>
          <cell r="R55">
            <v>4.006637530992832E-2</v>
          </cell>
          <cell r="S55">
            <v>4.006637530992832E-2</v>
          </cell>
          <cell r="T55" t="str">
            <v>アナログ(D-Sub15)/(5BCN)の2系統入力、FDトリニトロン管採用。T966-BK（受発注：0280V694）</v>
          </cell>
          <cell r="U55">
            <v>102566</v>
          </cell>
          <cell r="V55">
            <v>-1087</v>
          </cell>
        </row>
        <row r="56">
          <cell r="A56" t="str">
            <v>0308V413</v>
          </cell>
          <cell r="B56" t="str">
            <v>15TFT</v>
          </cell>
          <cell r="C56" t="str">
            <v>SONY</v>
          </cell>
          <cell r="D56" t="str">
            <v>SDM-S51R(WQ2)（3年ｵﾝｻｲﾄ保証）</v>
          </cell>
          <cell r="E56" t="str">
            <v>新</v>
          </cell>
          <cell r="F56" t="str">
            <v>2/1発売</v>
          </cell>
          <cell r="G56" t="str">
            <v>SDM-S51R</v>
          </cell>
          <cell r="H56" t="str">
            <v>OPEN</v>
          </cell>
          <cell r="I56">
            <v>38800</v>
          </cell>
          <cell r="J56">
            <v>38500</v>
          </cell>
          <cell r="K56">
            <v>32800</v>
          </cell>
          <cell r="L56" t="str">
            <v>原価2％</v>
          </cell>
          <cell r="M56">
            <v>86</v>
          </cell>
          <cell r="N56" t="str">
            <v>HP0124</v>
          </cell>
          <cell r="O56">
            <v>35035</v>
          </cell>
          <cell r="P56">
            <v>34265</v>
          </cell>
          <cell r="Q56">
            <v>34265</v>
          </cell>
          <cell r="R56">
            <v>8.2517482517482518E-2</v>
          </cell>
          <cell r="S56">
            <v>6.1899897854954034E-2</v>
          </cell>
          <cell r="T56" t="str">
            <v>アナログ(D-Sub15)1系統入力、スピーカーなし。3年間の無償オンサイトサービス付。</v>
          </cell>
          <cell r="V56">
            <v>-34265</v>
          </cell>
        </row>
        <row r="57">
          <cell r="A57" t="str">
            <v>0308V414</v>
          </cell>
          <cell r="B57" t="str">
            <v>17TFT</v>
          </cell>
          <cell r="C57" t="str">
            <v>SONY</v>
          </cell>
          <cell r="D57" t="str">
            <v>SDM-S71R（3年ｵﾝｻｲﾄ保証）</v>
          </cell>
          <cell r="E57" t="str">
            <v>新</v>
          </cell>
          <cell r="F57" t="str">
            <v>2/1発売</v>
          </cell>
          <cell r="G57" t="str">
            <v>SDM-S71R</v>
          </cell>
          <cell r="H57" t="str">
            <v>OPEN</v>
          </cell>
          <cell r="I57">
            <v>59800</v>
          </cell>
          <cell r="J57">
            <v>59600</v>
          </cell>
          <cell r="K57">
            <v>50800</v>
          </cell>
          <cell r="L57" t="str">
            <v>原価2％</v>
          </cell>
          <cell r="M57">
            <v>86</v>
          </cell>
          <cell r="N57" t="str">
            <v>HP0124</v>
          </cell>
          <cell r="O57">
            <v>54236</v>
          </cell>
          <cell r="P57">
            <v>53044</v>
          </cell>
          <cell r="Q57">
            <v>53044</v>
          </cell>
          <cell r="R57">
            <v>8.208569953536396E-2</v>
          </cell>
          <cell r="S57">
            <v>6.145841188447327E-2</v>
          </cell>
          <cell r="T57" t="str">
            <v>アナログ(D-Sub15)1系統入力、スピーカーなし。3年間の無償オンサイトサービス付。</v>
          </cell>
          <cell r="V57">
            <v>-53044</v>
          </cell>
        </row>
        <row r="58">
          <cell r="A58" t="str">
            <v>0216V550</v>
          </cell>
          <cell r="B58" t="str">
            <v>18.1TFT</v>
          </cell>
          <cell r="C58" t="str">
            <v>SONY</v>
          </cell>
          <cell r="D58" t="str">
            <v>SDM-S81（3年ｵﾝｻｲﾄ保証）</v>
          </cell>
          <cell r="G58" t="str">
            <v>SDM-S81</v>
          </cell>
          <cell r="H58" t="str">
            <v>OPEN</v>
          </cell>
          <cell r="I58">
            <v>99800</v>
          </cell>
          <cell r="J58">
            <v>99800</v>
          </cell>
          <cell r="K58">
            <v>84800</v>
          </cell>
          <cell r="L58" t="str">
            <v>原価2％</v>
          </cell>
          <cell r="M58">
            <v>85</v>
          </cell>
          <cell r="N58" t="str">
            <v>HP0124</v>
          </cell>
          <cell r="O58">
            <v>90818</v>
          </cell>
          <cell r="P58">
            <v>88822</v>
          </cell>
          <cell r="Q58">
            <v>88822</v>
          </cell>
          <cell r="R58">
            <v>8.4939108987205178E-2</v>
          </cell>
          <cell r="S58">
            <v>6.4375942897030011E-2</v>
          </cell>
          <cell r="T58" t="str">
            <v>アナログ(D-Sub15)1系統入力、スピーカーなし。3年間の無償オンサイトサービス付。</v>
          </cell>
          <cell r="U58">
            <v>103743</v>
          </cell>
          <cell r="V58">
            <v>14921</v>
          </cell>
        </row>
        <row r="59">
          <cell r="B59" t="str">
            <v>15TFT</v>
          </cell>
          <cell r="C59" t="str">
            <v>SONY</v>
          </cell>
          <cell r="D59" t="str">
            <v>SDM-X52</v>
          </cell>
          <cell r="F59" t="str">
            <v>受発注</v>
          </cell>
          <cell r="G59" t="str">
            <v>SDM-X52</v>
          </cell>
          <cell r="H59" t="str">
            <v>OPEN</v>
          </cell>
          <cell r="M59" t="e">
            <v>#DIV/0!</v>
          </cell>
          <cell r="N59" t="str">
            <v>HP0124</v>
          </cell>
          <cell r="O59">
            <v>0</v>
          </cell>
          <cell r="P59">
            <v>0</v>
          </cell>
          <cell r="Q59">
            <v>0</v>
          </cell>
          <cell r="R59" t="e">
            <v>#DIV/0!</v>
          </cell>
          <cell r="S59" t="e">
            <v>#DIV/0!</v>
          </cell>
          <cell r="T59" t="str">
            <v>アナログ(D-Sub15)1系統入力、スピーカーなし。3年間の無償オンサイトサービス付。</v>
          </cell>
          <cell r="U59">
            <v>42994</v>
          </cell>
          <cell r="V59">
            <v>42994</v>
          </cell>
        </row>
        <row r="60">
          <cell r="B60" t="str">
            <v>17TFT</v>
          </cell>
          <cell r="C60" t="str">
            <v>SONY</v>
          </cell>
          <cell r="D60" t="str">
            <v>SDM-X72</v>
          </cell>
          <cell r="F60" t="str">
            <v>受発注</v>
          </cell>
          <cell r="G60" t="str">
            <v>SDM-X72</v>
          </cell>
          <cell r="H60" t="str">
            <v>OPEN</v>
          </cell>
          <cell r="M60" t="e">
            <v>#DIV/0!</v>
          </cell>
          <cell r="N60" t="str">
            <v>HP0124</v>
          </cell>
          <cell r="O60">
            <v>0</v>
          </cell>
          <cell r="P60">
            <v>0</v>
          </cell>
          <cell r="Q60">
            <v>0</v>
          </cell>
          <cell r="R60" t="e">
            <v>#DIV/0!</v>
          </cell>
          <cell r="S60" t="e">
            <v>#DIV/0!</v>
          </cell>
          <cell r="T60" t="str">
            <v>アナログ(D-Sub15)1系統入力、スピーカーなし。3年間の無償オンサイトサービス付。</v>
          </cell>
          <cell r="U60">
            <v>42994</v>
          </cell>
          <cell r="V60">
            <v>42994</v>
          </cell>
        </row>
        <row r="61">
          <cell r="B61" t="str">
            <v>18.1TFT</v>
          </cell>
          <cell r="C61" t="str">
            <v>SONY</v>
          </cell>
          <cell r="D61" t="str">
            <v>SDM-X82</v>
          </cell>
          <cell r="F61" t="str">
            <v>受発注</v>
          </cell>
          <cell r="G61" t="str">
            <v>SDM-X82</v>
          </cell>
          <cell r="H61" t="str">
            <v>OPEN</v>
          </cell>
          <cell r="M61" t="e">
            <v>#DIV/0!</v>
          </cell>
          <cell r="N61" t="str">
            <v>HP0124</v>
          </cell>
          <cell r="O61">
            <v>0</v>
          </cell>
          <cell r="P61">
            <v>0</v>
          </cell>
          <cell r="Q61">
            <v>0</v>
          </cell>
          <cell r="R61" t="e">
            <v>#DIV/0!</v>
          </cell>
          <cell r="S61" t="e">
            <v>#DIV/0!</v>
          </cell>
          <cell r="T61" t="str">
            <v>アナログ(D-Sub15)1系統入力、スピーカーなし。3年間の無償オンサイトサービス付。</v>
          </cell>
          <cell r="U61">
            <v>42994</v>
          </cell>
          <cell r="V61">
            <v>42994</v>
          </cell>
        </row>
        <row r="62">
          <cell r="A62" t="str">
            <v>0164V750</v>
          </cell>
          <cell r="B62" t="str">
            <v>18.1TFT</v>
          </cell>
          <cell r="C62" t="str">
            <v>SONY</v>
          </cell>
          <cell r="D62" t="str">
            <v>SDM-N80</v>
          </cell>
          <cell r="F62" t="str">
            <v>受発注</v>
          </cell>
          <cell r="G62" t="str">
            <v>SDM-N80</v>
          </cell>
          <cell r="H62" t="str">
            <v>OPEN</v>
          </cell>
          <cell r="I62">
            <v>198000</v>
          </cell>
          <cell r="J62">
            <v>181819</v>
          </cell>
          <cell r="K62">
            <v>162360</v>
          </cell>
          <cell r="M62">
            <v>90</v>
          </cell>
          <cell r="N62" t="str">
            <v>SP0114</v>
          </cell>
          <cell r="O62">
            <v>170909</v>
          </cell>
          <cell r="P62">
            <v>170909</v>
          </cell>
          <cell r="Q62">
            <v>170909</v>
          </cell>
          <cell r="R62">
            <v>5.0020771287644303E-2</v>
          </cell>
          <cell r="S62">
            <v>5.0020771287644303E-2</v>
          </cell>
          <cell r="T62" t="str">
            <v>超薄型タイプ、アナログ(D-Sub15)/デジタル(DVI-Ｉ)の2系統入力、USBハブ、ステレオスピーカー付。</v>
          </cell>
          <cell r="U62">
            <v>170909</v>
          </cell>
          <cell r="V62">
            <v>0</v>
          </cell>
        </row>
        <row r="63">
          <cell r="A63" t="str">
            <v>0285V127</v>
          </cell>
          <cell r="B63" t="str">
            <v>20.1TFT</v>
          </cell>
          <cell r="C63" t="str">
            <v>SONY</v>
          </cell>
          <cell r="D63" t="str">
            <v>SDM-X202</v>
          </cell>
          <cell r="G63" t="str">
            <v>SDM-X202</v>
          </cell>
          <cell r="H63" t="str">
            <v>OPEN</v>
          </cell>
          <cell r="I63">
            <v>258000</v>
          </cell>
          <cell r="J63">
            <v>254900</v>
          </cell>
          <cell r="K63">
            <v>219300</v>
          </cell>
          <cell r="M63">
            <v>87</v>
          </cell>
          <cell r="N63" t="str">
            <v>HP0118</v>
          </cell>
          <cell r="O63">
            <v>237057</v>
          </cell>
          <cell r="P63">
            <v>234508</v>
          </cell>
          <cell r="Q63">
            <v>234508</v>
          </cell>
          <cell r="R63">
            <v>7.490603525734317E-2</v>
          </cell>
          <cell r="S63">
            <v>6.4850666075357777E-2</v>
          </cell>
          <cell r="T63" t="str">
            <v>UXGA (1600x1200)対応、アナログ(D-Sub15)専用/アナログ(D-Sub15)orデジタル(DVI-D)切換の2系統入力、USBハブ、ステレオスピーカー付。</v>
          </cell>
          <cell r="U63">
            <v>234545</v>
          </cell>
          <cell r="V63">
            <v>37</v>
          </cell>
        </row>
        <row r="64">
          <cell r="A64" t="str">
            <v>0285V124</v>
          </cell>
          <cell r="B64" t="str">
            <v>23TFT黒</v>
          </cell>
          <cell r="C64" t="str">
            <v>SONY</v>
          </cell>
          <cell r="D64" t="str">
            <v>SDM-P232W（黒モデル）</v>
          </cell>
          <cell r="G64" t="str">
            <v>SDM-P232W</v>
          </cell>
          <cell r="H64" t="str">
            <v>OPEN</v>
          </cell>
          <cell r="I64">
            <v>358000</v>
          </cell>
          <cell r="J64">
            <v>353700</v>
          </cell>
          <cell r="K64">
            <v>304300</v>
          </cell>
          <cell r="M64">
            <v>87</v>
          </cell>
          <cell r="N64" t="str">
            <v>HP0118</v>
          </cell>
          <cell r="O64">
            <v>328941</v>
          </cell>
          <cell r="P64">
            <v>325404</v>
          </cell>
          <cell r="Q64">
            <v>325404</v>
          </cell>
          <cell r="R64">
            <v>7.4910090259347417E-2</v>
          </cell>
          <cell r="S64">
            <v>6.4854765153470759E-2</v>
          </cell>
          <cell r="T64" t="str">
            <v>23型ワイド　WUXGA (1920x1200)対応、アナログ(D-Sub15)orデジタル(DVI-D)切換×2の2系統入力。Appleユーザに最適。</v>
          </cell>
          <cell r="U64">
            <v>325454</v>
          </cell>
          <cell r="V64">
            <v>50</v>
          </cell>
        </row>
        <row r="65">
          <cell r="A65" t="str">
            <v>0193V287</v>
          </cell>
          <cell r="B65" t="str">
            <v>17型FDﾄﾘﾆﾄﾛﾝ</v>
          </cell>
          <cell r="C65" t="str">
            <v>SONY</v>
          </cell>
          <cell r="D65" t="str">
            <v>CPD-E230</v>
          </cell>
          <cell r="F65" t="str">
            <v>3月までにＣＲＴ取扱い完了予定</v>
          </cell>
          <cell r="G65" t="str">
            <v>CPD-E230</v>
          </cell>
          <cell r="H65" t="str">
            <v>OPEN</v>
          </cell>
          <cell r="I65">
            <v>27800</v>
          </cell>
          <cell r="J65">
            <v>27800</v>
          </cell>
          <cell r="K65">
            <v>22400</v>
          </cell>
          <cell r="M65">
            <v>81</v>
          </cell>
          <cell r="N65" t="str">
            <v>SP0128</v>
          </cell>
          <cell r="O65">
            <v>23908</v>
          </cell>
          <cell r="P65">
            <v>23908</v>
          </cell>
          <cell r="Q65">
            <v>23908</v>
          </cell>
          <cell r="R65">
            <v>6.3075121298310194E-2</v>
          </cell>
          <cell r="S65">
            <v>6.3075121298310194E-2</v>
          </cell>
          <cell r="T65" t="str">
            <v>17型トリニトロンモニタのスタンダードモデル。</v>
          </cell>
          <cell r="U65">
            <v>23957</v>
          </cell>
          <cell r="V65">
            <v>49</v>
          </cell>
        </row>
        <row r="66">
          <cell r="A66" t="str">
            <v>0155V948</v>
          </cell>
          <cell r="B66" t="str">
            <v>17型FDﾄﾘﾆﾄﾛﾝ</v>
          </cell>
          <cell r="C66" t="str">
            <v>SONY</v>
          </cell>
          <cell r="D66" t="str">
            <v>CPD-G220</v>
          </cell>
          <cell r="F66" t="str">
            <v>受発注、3月までにＣＲＴ取扱い完了予定</v>
          </cell>
          <cell r="G66" t="str">
            <v>0155V948</v>
          </cell>
          <cell r="H66" t="str">
            <v>OPEN</v>
          </cell>
          <cell r="I66">
            <v>39800</v>
          </cell>
          <cell r="J66">
            <v>39800</v>
          </cell>
          <cell r="K66">
            <v>33800</v>
          </cell>
          <cell r="M66">
            <v>85</v>
          </cell>
          <cell r="N66" t="str">
            <v>SP0124</v>
          </cell>
          <cell r="O66">
            <v>35422</v>
          </cell>
          <cell r="P66">
            <v>35422</v>
          </cell>
          <cell r="Q66">
            <v>35422</v>
          </cell>
          <cell r="R66">
            <v>4.5790751510360793E-2</v>
          </cell>
          <cell r="S66">
            <v>4.5790751510360793E-2</v>
          </cell>
          <cell r="T66" t="str">
            <v>17型トリニトロンモニタのハイエンドモデル。アナログ(D-Sub15)2系統入力</v>
          </cell>
          <cell r="U66">
            <v>36149</v>
          </cell>
          <cell r="V66">
            <v>727</v>
          </cell>
        </row>
        <row r="67">
          <cell r="A67" t="str">
            <v>0110V495</v>
          </cell>
          <cell r="B67" t="str">
            <v>19型FDﾄﾘﾆﾄﾛﾝ</v>
          </cell>
          <cell r="C67" t="str">
            <v>SONY</v>
          </cell>
          <cell r="D67" t="str">
            <v>CPD-G420</v>
          </cell>
          <cell r="F67" t="str">
            <v>3月までにＣＲＴ取扱い完了予定</v>
          </cell>
          <cell r="G67" t="str">
            <v>CPD-G420</v>
          </cell>
          <cell r="H67" t="str">
            <v>OPEN</v>
          </cell>
          <cell r="I67">
            <v>59800</v>
          </cell>
          <cell r="J67">
            <v>56800</v>
          </cell>
          <cell r="K67">
            <v>48260</v>
          </cell>
          <cell r="M67">
            <v>85</v>
          </cell>
          <cell r="N67" t="str">
            <v>SP0124</v>
          </cell>
          <cell r="O67">
            <v>50552</v>
          </cell>
          <cell r="P67">
            <v>50552</v>
          </cell>
          <cell r="Q67">
            <v>50552</v>
          </cell>
          <cell r="R67">
            <v>4.5339452445007124E-2</v>
          </cell>
          <cell r="S67">
            <v>4.5339452445007124E-2</v>
          </cell>
          <cell r="T67" t="str">
            <v>アナログ(D-Sub15)2系統入力</v>
          </cell>
          <cell r="U67">
            <v>54331</v>
          </cell>
          <cell r="V67">
            <v>3779</v>
          </cell>
        </row>
        <row r="68">
          <cell r="A68" t="str">
            <v>0110V496</v>
          </cell>
          <cell r="B68" t="str">
            <v>21型FDﾄﾘﾆﾄﾛﾝ</v>
          </cell>
          <cell r="C68" t="str">
            <v>SONY</v>
          </cell>
          <cell r="D68" t="str">
            <v>CPD-G520</v>
          </cell>
          <cell r="F68" t="str">
            <v>3月までにＣＲＴ取扱い完了予定</v>
          </cell>
          <cell r="G68" t="str">
            <v>CPD-G520</v>
          </cell>
          <cell r="H68" t="str">
            <v>OPEN</v>
          </cell>
          <cell r="I68">
            <v>148000</v>
          </cell>
          <cell r="J68">
            <v>108128</v>
          </cell>
          <cell r="K68">
            <v>95000</v>
          </cell>
          <cell r="M68">
            <v>88</v>
          </cell>
          <cell r="N68" t="str">
            <v>SP0114</v>
          </cell>
          <cell r="O68">
            <v>101640</v>
          </cell>
          <cell r="P68">
            <v>101640</v>
          </cell>
          <cell r="Q68">
            <v>101640</v>
          </cell>
          <cell r="R68">
            <v>6.5328610783156243E-2</v>
          </cell>
          <cell r="S68">
            <v>6.5328610783156243E-2</v>
          </cell>
          <cell r="T68" t="str">
            <v>アナログ(D-Sub15)2系統入力</v>
          </cell>
          <cell r="U68">
            <v>101640</v>
          </cell>
          <cell r="V68">
            <v>0</v>
          </cell>
        </row>
        <row r="69">
          <cell r="A69" t="str">
            <v>0124V911</v>
          </cell>
          <cell r="B69" t="str">
            <v>21型FDﾄﾘﾆﾄﾛﾝ</v>
          </cell>
          <cell r="C69" t="str">
            <v>SONY</v>
          </cell>
          <cell r="D69" t="str">
            <v>GDM-F520</v>
          </cell>
          <cell r="F69" t="str">
            <v>受発注、3月までにＣＲＴ取扱い完了予定</v>
          </cell>
          <cell r="G69" t="str">
            <v>GDM-F520</v>
          </cell>
          <cell r="H69" t="str">
            <v>OPEN</v>
          </cell>
          <cell r="I69">
            <v>268000</v>
          </cell>
          <cell r="J69">
            <v>240073</v>
          </cell>
          <cell r="K69">
            <v>211000</v>
          </cell>
          <cell r="M69">
            <v>88</v>
          </cell>
          <cell r="N69" t="str">
            <v>SP0114</v>
          </cell>
          <cell r="O69">
            <v>225668</v>
          </cell>
          <cell r="P69">
            <v>225668</v>
          </cell>
          <cell r="Q69">
            <v>225668</v>
          </cell>
          <cell r="R69">
            <v>6.4998138858854596E-2</v>
          </cell>
          <cell r="S69">
            <v>6.4998138858854596E-2</v>
          </cell>
          <cell r="T69" t="str">
            <v>AGピッチ0.22mmの高精細、高画質モデル。アナログ(D-Sub15)/(5BCN)の2系統入力。</v>
          </cell>
          <cell r="U69">
            <v>225668</v>
          </cell>
          <cell r="V69">
            <v>0</v>
          </cell>
        </row>
        <row r="70">
          <cell r="A70" t="str">
            <v>0214V766</v>
          </cell>
          <cell r="B70" t="str">
            <v>15TFT</v>
          </cell>
          <cell r="C70" t="str">
            <v>コシダテック</v>
          </cell>
          <cell r="D70" t="str">
            <v>ML-157CA</v>
          </cell>
          <cell r="E70" t="str">
            <v>改/僅少</v>
          </cell>
          <cell r="F70" t="str">
            <v>現在庫にて終了</v>
          </cell>
          <cell r="G70" t="str">
            <v>ML-157CA</v>
          </cell>
          <cell r="H70" t="str">
            <v>OPEN</v>
          </cell>
          <cell r="J70">
            <v>29788</v>
          </cell>
          <cell r="K70">
            <v>27000</v>
          </cell>
          <cell r="L70">
            <v>500</v>
          </cell>
          <cell r="M70">
            <v>91</v>
          </cell>
          <cell r="N70" t="str">
            <v>HP0114</v>
          </cell>
          <cell r="O70">
            <v>28000</v>
          </cell>
          <cell r="P70">
            <v>28000</v>
          </cell>
          <cell r="Q70">
            <v>28000</v>
          </cell>
          <cell r="R70">
            <v>5.3571428571428568E-2</v>
          </cell>
          <cell r="S70">
            <v>5.3571428571428568E-2</v>
          </cell>
          <cell r="T70" t="str">
            <v>15ＴＦＴ最安値、スピーカーなし。</v>
          </cell>
          <cell r="U70" t="str">
            <v>掲載なし</v>
          </cell>
          <cell r="V70" t="e">
            <v>#VALUE!</v>
          </cell>
        </row>
        <row r="71">
          <cell r="A71" t="str">
            <v>0195V523</v>
          </cell>
          <cell r="B71" t="str">
            <v>15TFT</v>
          </cell>
          <cell r="C71" t="str">
            <v>コシダテック</v>
          </cell>
          <cell r="D71" t="str">
            <v>ML-155TCS</v>
          </cell>
          <cell r="E71" t="str">
            <v>新</v>
          </cell>
          <cell r="G71" t="str">
            <v>ML-155TCS</v>
          </cell>
          <cell r="H71" t="str">
            <v>OPEN</v>
          </cell>
          <cell r="J71">
            <v>29788</v>
          </cell>
          <cell r="K71">
            <v>27000</v>
          </cell>
          <cell r="L71">
            <v>500</v>
          </cell>
          <cell r="M71">
            <v>91</v>
          </cell>
          <cell r="N71" t="str">
            <v>HP0114</v>
          </cell>
          <cell r="O71">
            <v>28000</v>
          </cell>
          <cell r="P71">
            <v>28000</v>
          </cell>
          <cell r="Q71">
            <v>28000</v>
          </cell>
          <cell r="R71">
            <v>5.3571428571428568E-2</v>
          </cell>
          <cell r="S71">
            <v>5.3571428571428568E-2</v>
          </cell>
          <cell r="T71" t="str">
            <v>15ＴＦＴ最安値、スピーカー付。</v>
          </cell>
          <cell r="U71" t="str">
            <v>掲載なし</v>
          </cell>
          <cell r="V71" t="e">
            <v>#VALUE!</v>
          </cell>
        </row>
        <row r="72">
          <cell r="A72" t="str">
            <v>0315V501</v>
          </cell>
          <cell r="B72" t="str">
            <v>15TFT</v>
          </cell>
          <cell r="C72" t="str">
            <v>アイコム</v>
          </cell>
          <cell r="D72" t="str">
            <v>LD-T15GS</v>
          </cell>
          <cell r="E72" t="str">
            <v>新</v>
          </cell>
          <cell r="G72" t="str">
            <v>LD-T15GS</v>
          </cell>
          <cell r="H72" t="str">
            <v>OPEN</v>
          </cell>
          <cell r="J72">
            <v>29788</v>
          </cell>
          <cell r="K72">
            <v>27000</v>
          </cell>
          <cell r="L72">
            <v>500</v>
          </cell>
          <cell r="M72">
            <v>91</v>
          </cell>
          <cell r="N72" t="str">
            <v>HP0114</v>
          </cell>
          <cell r="O72">
            <v>28000</v>
          </cell>
          <cell r="P72">
            <v>28000</v>
          </cell>
          <cell r="Q72">
            <v>28000</v>
          </cell>
          <cell r="R72">
            <v>5.3571428571428568E-2</v>
          </cell>
          <cell r="S72">
            <v>5.3571428571428568E-2</v>
          </cell>
          <cell r="T72" t="str">
            <v>15ＴＦＴ最安値、スピーカー付。</v>
          </cell>
          <cell r="U72" t="str">
            <v>掲載なし</v>
          </cell>
          <cell r="V72" t="e">
            <v>#VALUE!</v>
          </cell>
        </row>
        <row r="73">
          <cell r="A73" t="str">
            <v>0299V495</v>
          </cell>
          <cell r="B73" t="str">
            <v>15TFT</v>
          </cell>
          <cell r="C73" t="str">
            <v>アドテック</v>
          </cell>
          <cell r="D73" t="str">
            <v>AD-AX15X（PCバンドル販売用）</v>
          </cell>
          <cell r="E73" t="str">
            <v>改</v>
          </cell>
          <cell r="G73" t="str">
            <v>0299V495</v>
          </cell>
          <cell r="H73" t="str">
            <v>OPEN</v>
          </cell>
          <cell r="I73">
            <v>34800</v>
          </cell>
          <cell r="J73">
            <v>32660</v>
          </cell>
          <cell r="K73">
            <v>27800</v>
          </cell>
          <cell r="M73">
            <v>86</v>
          </cell>
          <cell r="N73" t="str">
            <v>HP0114</v>
          </cell>
          <cell r="O73">
            <v>30700</v>
          </cell>
          <cell r="P73">
            <v>30700</v>
          </cell>
          <cell r="Q73">
            <v>30700</v>
          </cell>
          <cell r="R73">
            <v>9.4462540716612378E-2</v>
          </cell>
          <cell r="S73">
            <v>9.4462540716612378E-2</v>
          </cell>
          <cell r="T73" t="str">
            <v>スピーカー付。PCとのセット販売でお得です。</v>
          </cell>
          <cell r="V73">
            <v>-30700</v>
          </cell>
        </row>
        <row r="74">
          <cell r="A74" t="str">
            <v>0288V060</v>
          </cell>
          <cell r="B74" t="str">
            <v>15TFT</v>
          </cell>
          <cell r="C74" t="str">
            <v>アドテック</v>
          </cell>
          <cell r="D74" t="str">
            <v>AD-AX15X</v>
          </cell>
          <cell r="E74" t="str">
            <v>改</v>
          </cell>
          <cell r="G74" t="str">
            <v>AD-AX15X</v>
          </cell>
          <cell r="H74" t="str">
            <v>OPEN</v>
          </cell>
          <cell r="I74">
            <v>34800</v>
          </cell>
          <cell r="J74">
            <v>33800</v>
          </cell>
          <cell r="K74">
            <v>28800</v>
          </cell>
          <cell r="M74">
            <v>86</v>
          </cell>
          <cell r="N74" t="str">
            <v>HP0116</v>
          </cell>
          <cell r="O74">
            <v>31772</v>
          </cell>
          <cell r="P74">
            <v>31434</v>
          </cell>
          <cell r="Q74">
            <v>31434</v>
          </cell>
          <cell r="R74">
            <v>9.9836333878887074E-2</v>
          </cell>
          <cell r="S74">
            <v>9.015715467328371E-2</v>
          </cell>
          <cell r="T74" t="str">
            <v>スピーカー付、1系統入力（アナログ D-Sub15） 。</v>
          </cell>
          <cell r="V74">
            <v>-31434</v>
          </cell>
        </row>
        <row r="75">
          <cell r="A75" t="str">
            <v>0299V496</v>
          </cell>
          <cell r="B75" t="str">
            <v>15TFT黒</v>
          </cell>
          <cell r="C75" t="str">
            <v>アドテック</v>
          </cell>
          <cell r="D75" t="str">
            <v>AD-AX15XB（黒モデル）</v>
          </cell>
          <cell r="G75" t="str">
            <v>AD-AX15XB</v>
          </cell>
          <cell r="H75" t="str">
            <v>OPEN</v>
          </cell>
          <cell r="I75">
            <v>34800</v>
          </cell>
          <cell r="J75">
            <v>34800</v>
          </cell>
          <cell r="K75">
            <v>29800</v>
          </cell>
          <cell r="M75">
            <v>86</v>
          </cell>
          <cell r="N75" t="str">
            <v>HP0116</v>
          </cell>
          <cell r="O75">
            <v>32712</v>
          </cell>
          <cell r="P75">
            <v>32364</v>
          </cell>
          <cell r="Q75">
            <v>32364</v>
          </cell>
          <cell r="R75">
            <v>8.9019320127170454E-2</v>
          </cell>
          <cell r="S75">
            <v>7.9223828945742189E-2</v>
          </cell>
          <cell r="T75" t="str">
            <v>AD-AX15Xの黒モデル、スピーカー付、1系統入力（アナログ D-Sub15） 。</v>
          </cell>
          <cell r="V75">
            <v>-32364</v>
          </cell>
        </row>
        <row r="76">
          <cell r="A76" t="str">
            <v>0273V105</v>
          </cell>
          <cell r="B76" t="str">
            <v>15TFT</v>
          </cell>
          <cell r="C76" t="str">
            <v>アドテック</v>
          </cell>
          <cell r="D76" t="str">
            <v>AD-AA15W</v>
          </cell>
          <cell r="G76" t="str">
            <v>AD-AA15W</v>
          </cell>
          <cell r="H76" t="str">
            <v>OPEN</v>
          </cell>
          <cell r="I76">
            <v>37800</v>
          </cell>
          <cell r="J76">
            <v>38800</v>
          </cell>
          <cell r="K76">
            <v>32500</v>
          </cell>
          <cell r="M76">
            <v>84</v>
          </cell>
          <cell r="N76" t="str">
            <v>HP0123</v>
          </cell>
          <cell r="O76">
            <v>35308</v>
          </cell>
          <cell r="P76">
            <v>34920</v>
          </cell>
          <cell r="Q76">
            <v>34920</v>
          </cell>
          <cell r="R76">
            <v>7.9528718703976431E-2</v>
          </cell>
          <cell r="S76">
            <v>6.9301260022909511E-2</v>
          </cell>
          <cell r="T76" t="str">
            <v>スピーカー付。</v>
          </cell>
          <cell r="V76">
            <v>-34920</v>
          </cell>
        </row>
        <row r="77">
          <cell r="A77" t="str">
            <v>0241V115</v>
          </cell>
          <cell r="B77" t="str">
            <v>17TFT</v>
          </cell>
          <cell r="C77" t="str">
            <v>アドテック</v>
          </cell>
          <cell r="D77" t="str">
            <v>AD-AC17RA</v>
          </cell>
          <cell r="E77" t="str">
            <v>改/僅少</v>
          </cell>
          <cell r="F77" t="str">
            <v>現在庫にて終了</v>
          </cell>
          <cell r="G77" t="str">
            <v>AD-AC17RA</v>
          </cell>
          <cell r="H77" t="str">
            <v>OPEN</v>
          </cell>
          <cell r="I77">
            <v>63800</v>
          </cell>
          <cell r="J77">
            <v>54800</v>
          </cell>
          <cell r="K77">
            <v>46500</v>
          </cell>
          <cell r="M77">
            <v>85</v>
          </cell>
          <cell r="N77" t="str">
            <v>HP0125</v>
          </cell>
          <cell r="O77">
            <v>49320</v>
          </cell>
          <cell r="P77">
            <v>48224</v>
          </cell>
          <cell r="Q77">
            <v>46500</v>
          </cell>
          <cell r="R77">
            <v>5.7177615571776155E-2</v>
          </cell>
          <cell r="S77">
            <v>3.5749834107498338E-2</v>
          </cell>
          <cell r="T77" t="str">
            <v>スピーカー付。</v>
          </cell>
          <cell r="U77">
            <v>59120</v>
          </cell>
          <cell r="V77">
            <v>10896</v>
          </cell>
        </row>
        <row r="78">
          <cell r="A78" t="str">
            <v>0299V497</v>
          </cell>
          <cell r="B78" t="str">
            <v>17TFT</v>
          </cell>
          <cell r="C78" t="str">
            <v>アドテック</v>
          </cell>
          <cell r="D78" t="str">
            <v>AD-AX17X</v>
          </cell>
          <cell r="E78" t="str">
            <v>改</v>
          </cell>
          <cell r="G78" t="str">
            <v>AD-AX17X</v>
          </cell>
          <cell r="H78" t="str">
            <v>OPEN</v>
          </cell>
          <cell r="I78">
            <v>54800</v>
          </cell>
          <cell r="J78">
            <v>51800</v>
          </cell>
          <cell r="K78">
            <v>41800</v>
          </cell>
          <cell r="L78" t="str">
            <v>原価2％</v>
          </cell>
          <cell r="M78">
            <v>81</v>
          </cell>
          <cell r="N78" t="str">
            <v>HP0125</v>
          </cell>
          <cell r="O78">
            <v>46620</v>
          </cell>
          <cell r="P78">
            <v>45584</v>
          </cell>
          <cell r="Q78">
            <v>45584</v>
          </cell>
          <cell r="R78">
            <v>0.12132132132132133</v>
          </cell>
          <cell r="S78">
            <v>0.10135135135135136</v>
          </cell>
          <cell r="T78" t="str">
            <v>AD-AC17RA後継機、スピーカー付、1系統入力（アナログ D-Sub15） 。</v>
          </cell>
          <cell r="V78">
            <v>-45584</v>
          </cell>
        </row>
        <row r="79">
          <cell r="A79" t="str">
            <v>0302V001</v>
          </cell>
          <cell r="B79" t="str">
            <v>17TFT黒</v>
          </cell>
          <cell r="C79" t="str">
            <v>アドテック</v>
          </cell>
          <cell r="D79" t="str">
            <v>AD-DLX17XB（黒モデル）</v>
          </cell>
          <cell r="E79" t="str">
            <v>改</v>
          </cell>
          <cell r="G79" t="str">
            <v>AD-DLX17XB</v>
          </cell>
          <cell r="H79" t="str">
            <v>OPEN</v>
          </cell>
          <cell r="I79">
            <v>54800</v>
          </cell>
          <cell r="J79">
            <v>51800</v>
          </cell>
          <cell r="K79">
            <v>41800</v>
          </cell>
          <cell r="L79" t="str">
            <v>原価2％</v>
          </cell>
          <cell r="M79">
            <v>81</v>
          </cell>
          <cell r="N79" t="str">
            <v>HP0125</v>
          </cell>
          <cell r="O79">
            <v>46620</v>
          </cell>
          <cell r="P79">
            <v>45584</v>
          </cell>
          <cell r="Q79">
            <v>45584</v>
          </cell>
          <cell r="R79">
            <v>0.12132132132132133</v>
          </cell>
          <cell r="S79">
            <v>0.10135135135135136</v>
          </cell>
          <cell r="T79" t="str">
            <v>ステレオスピーカー付、アナログ（D-Sub15）/デジタル（DVI-D）の2系統入力。</v>
          </cell>
          <cell r="V79">
            <v>-45584</v>
          </cell>
        </row>
        <row r="80">
          <cell r="A80" t="str">
            <v>0246V115</v>
          </cell>
          <cell r="B80" t="str">
            <v>19TFT</v>
          </cell>
          <cell r="C80" t="str">
            <v>アドテック</v>
          </cell>
          <cell r="D80" t="str">
            <v>AD-AＡ19Ｒ</v>
          </cell>
          <cell r="E80" t="str">
            <v>改</v>
          </cell>
          <cell r="G80" t="str">
            <v>AD-AＡ19Ｒ</v>
          </cell>
          <cell r="H80" t="str">
            <v>OPEN</v>
          </cell>
          <cell r="I80">
            <v>89800</v>
          </cell>
          <cell r="J80">
            <v>89100</v>
          </cell>
          <cell r="K80">
            <v>75300</v>
          </cell>
          <cell r="L80" t="str">
            <v>原価2％</v>
          </cell>
          <cell r="M80">
            <v>85</v>
          </cell>
          <cell r="N80" t="str">
            <v>HP0122</v>
          </cell>
          <cell r="O80">
            <v>81972</v>
          </cell>
          <cell r="P80">
            <v>80190</v>
          </cell>
          <cell r="Q80">
            <v>80190</v>
          </cell>
          <cell r="R80">
            <v>9.9765773678817157E-2</v>
          </cell>
          <cell r="S80">
            <v>7.9760568649457533E-2</v>
          </cell>
          <cell r="T80" t="str">
            <v>推奨解像度1280×1024ドット、スピーカー付。</v>
          </cell>
          <cell r="U80">
            <v>89560</v>
          </cell>
          <cell r="V80">
            <v>9370</v>
          </cell>
        </row>
        <row r="81">
          <cell r="A81" t="str">
            <v>0252V262</v>
          </cell>
          <cell r="B81" t="str">
            <v>15TFT</v>
          </cell>
          <cell r="C81" t="str">
            <v>メルコ</v>
          </cell>
          <cell r="D81" t="str">
            <v>FTD-X15AS</v>
          </cell>
          <cell r="E81" t="str">
            <v>改/僅少</v>
          </cell>
          <cell r="F81" t="str">
            <v>現在庫にて終了</v>
          </cell>
          <cell r="G81" t="str">
            <v>FTD-X15AS</v>
          </cell>
          <cell r="H81">
            <v>41800</v>
          </cell>
          <cell r="I81">
            <v>41800</v>
          </cell>
          <cell r="J81">
            <v>30639</v>
          </cell>
          <cell r="K81">
            <v>28000</v>
          </cell>
          <cell r="L81" t="str">
            <v>原価3％</v>
          </cell>
          <cell r="M81">
            <v>92</v>
          </cell>
          <cell r="N81" t="str">
            <v>HP0114</v>
          </cell>
          <cell r="O81">
            <v>28800</v>
          </cell>
          <cell r="P81">
            <v>28800</v>
          </cell>
          <cell r="Q81">
            <v>28800</v>
          </cell>
          <cell r="R81">
            <v>5.6944444444444443E-2</v>
          </cell>
          <cell r="S81">
            <v>5.6944444444444443E-2</v>
          </cell>
          <cell r="T81" t="str">
            <v>スピーカー付。</v>
          </cell>
          <cell r="V81">
            <v>-28800</v>
          </cell>
        </row>
        <row r="82">
          <cell r="A82" t="str">
            <v>0254V819</v>
          </cell>
          <cell r="B82" t="str">
            <v>15TFT</v>
          </cell>
          <cell r="C82" t="str">
            <v>シャープ</v>
          </cell>
          <cell r="D82" t="str">
            <v>LL-T15G2</v>
          </cell>
          <cell r="E82" t="str">
            <v>僅少</v>
          </cell>
          <cell r="F82" t="str">
            <v>現在庫にて終了</v>
          </cell>
          <cell r="G82" t="str">
            <v>LL-T15G2</v>
          </cell>
          <cell r="H82" t="str">
            <v>OPEN</v>
          </cell>
          <cell r="I82">
            <v>44800</v>
          </cell>
          <cell r="J82">
            <v>44800</v>
          </cell>
          <cell r="K82">
            <v>37000</v>
          </cell>
          <cell r="M82">
            <v>83</v>
          </cell>
          <cell r="N82" t="str">
            <v>HP0124</v>
          </cell>
          <cell r="O82">
            <v>40768</v>
          </cell>
          <cell r="P82">
            <v>39872</v>
          </cell>
          <cell r="Q82">
            <v>39872</v>
          </cell>
          <cell r="R82">
            <v>9.2425431711145992E-2</v>
          </cell>
          <cell r="S82">
            <v>7.2030497592295351E-2</v>
          </cell>
          <cell r="T82" t="str">
            <v>高視野角（左右160度、上下150度）、狭額縁のスリム設計。</v>
          </cell>
          <cell r="V82">
            <v>-39872</v>
          </cell>
        </row>
        <row r="83">
          <cell r="A83" t="str">
            <v>0299V887</v>
          </cell>
          <cell r="B83" t="str">
            <v>15TFT</v>
          </cell>
          <cell r="C83" t="str">
            <v>シャープ</v>
          </cell>
          <cell r="D83" t="str">
            <v>LL-T15G3-H</v>
          </cell>
          <cell r="G83" t="str">
            <v>LL-T15G3-H</v>
          </cell>
          <cell r="H83" t="str">
            <v>OPEN</v>
          </cell>
          <cell r="I83">
            <v>43800</v>
          </cell>
          <cell r="J83">
            <v>40800</v>
          </cell>
          <cell r="K83">
            <v>34500</v>
          </cell>
          <cell r="M83">
            <v>85</v>
          </cell>
          <cell r="N83" t="str">
            <v>HP0124</v>
          </cell>
          <cell r="O83">
            <v>37128</v>
          </cell>
          <cell r="P83">
            <v>36312</v>
          </cell>
          <cell r="Q83">
            <v>36312</v>
          </cell>
          <cell r="R83">
            <v>7.0782159017453133E-2</v>
          </cell>
          <cell r="S83">
            <v>4.9900859220092533E-2</v>
          </cell>
          <cell r="V83">
            <v>-36312</v>
          </cell>
        </row>
        <row r="84">
          <cell r="A84" t="str">
            <v>0273V796</v>
          </cell>
          <cell r="B84" t="str">
            <v>17TFT</v>
          </cell>
          <cell r="C84" t="str">
            <v>シャープ</v>
          </cell>
          <cell r="D84" t="str">
            <v>LL-T17A3-H</v>
          </cell>
          <cell r="G84" t="str">
            <v>LL-T17A3-H</v>
          </cell>
          <cell r="H84" t="str">
            <v>OPEN</v>
          </cell>
          <cell r="I84">
            <v>60000</v>
          </cell>
          <cell r="J84">
            <v>59800</v>
          </cell>
          <cell r="K84">
            <v>51700</v>
          </cell>
          <cell r="M84">
            <v>87</v>
          </cell>
          <cell r="N84" t="str">
            <v>HP0119</v>
          </cell>
          <cell r="O84">
            <v>55614</v>
          </cell>
          <cell r="P84">
            <v>55016</v>
          </cell>
          <cell r="Q84">
            <v>55016</v>
          </cell>
          <cell r="R84">
            <v>7.0377962383572482E-2</v>
          </cell>
          <cell r="S84">
            <v>6.0273375018176534E-2</v>
          </cell>
          <cell r="T84" t="str">
            <v>高視野角（左右160度、上下145度）モデル。ブラックモデルLL-T17A3-B（受発注：0273V376）</v>
          </cell>
          <cell r="V84">
            <v>-55016</v>
          </cell>
        </row>
        <row r="85">
          <cell r="A85" t="str">
            <v>0201V294</v>
          </cell>
          <cell r="B85" t="str">
            <v>15型ｼｬﾄﾞｳﾏｽｸ</v>
          </cell>
          <cell r="C85" t="str">
            <v>コシダテック</v>
          </cell>
          <cell r="D85" t="str">
            <v>Attic MM-156TC</v>
          </cell>
          <cell r="G85" t="str">
            <v>MM-156TC</v>
          </cell>
          <cell r="H85" t="str">
            <v>OPEN</v>
          </cell>
          <cell r="I85">
            <v>16500</v>
          </cell>
          <cell r="J85">
            <v>13900</v>
          </cell>
          <cell r="K85">
            <v>12500</v>
          </cell>
          <cell r="M85">
            <v>90</v>
          </cell>
          <cell r="N85" t="str">
            <v>SP0116</v>
          </cell>
          <cell r="O85">
            <v>12927</v>
          </cell>
          <cell r="P85">
            <v>12927</v>
          </cell>
          <cell r="Q85">
            <v>12927</v>
          </cell>
          <cell r="R85">
            <v>4.8503132977488976E-2</v>
          </cell>
          <cell r="S85">
            <v>3.303163920476522E-2</v>
          </cell>
          <cell r="T85" t="str">
            <v>15型シャドウマスクの最安値モデル。</v>
          </cell>
          <cell r="U85">
            <v>12967</v>
          </cell>
          <cell r="V85">
            <v>40</v>
          </cell>
        </row>
        <row r="86">
          <cell r="A86" t="str">
            <v>0201V295</v>
          </cell>
          <cell r="B86" t="str">
            <v>17型ｼｬﾄﾞｳﾏｽｸ</v>
          </cell>
          <cell r="C86" t="str">
            <v>コシダテック</v>
          </cell>
          <cell r="D86" t="str">
            <v>Attic MM-176TC</v>
          </cell>
          <cell r="G86" t="str">
            <v>MM-176TC</v>
          </cell>
          <cell r="H86" t="str">
            <v>OPEN</v>
          </cell>
          <cell r="I86">
            <v>20800</v>
          </cell>
          <cell r="J86">
            <v>18400</v>
          </cell>
          <cell r="K86">
            <v>16500</v>
          </cell>
          <cell r="M86">
            <v>90</v>
          </cell>
          <cell r="N86" t="str">
            <v>SP0116</v>
          </cell>
          <cell r="O86">
            <v>17112</v>
          </cell>
          <cell r="P86">
            <v>17112</v>
          </cell>
          <cell r="Q86">
            <v>17112</v>
          </cell>
          <cell r="R86">
            <v>7.6671341748480601E-2</v>
          </cell>
          <cell r="S86">
            <v>3.5764375876577839E-2</v>
          </cell>
          <cell r="T86" t="str">
            <v>17型シャドウマスクの最安値モデル。</v>
          </cell>
          <cell r="U86">
            <v>16373</v>
          </cell>
          <cell r="V86">
            <v>-739</v>
          </cell>
        </row>
      </sheetData>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Q assess risk"/>
      <sheetName val="2Q assess tgt"/>
      <sheetName val="2Q Forecast bre"/>
      <sheetName val="SUMMARY"/>
      <sheetName val="1Q"/>
      <sheetName val="2Q"/>
      <sheetName val="1QMONTH"/>
      <sheetName val="2QMONTH"/>
      <sheetName val="MISC"/>
      <sheetName val="QTDtrend"/>
      <sheetName val="CAtrend"/>
      <sheetName val="REVtrend"/>
      <sheetName val="AUR"/>
    </sheetNames>
    <sheetDataSet>
      <sheetData sheetId="0" refreshError="1"/>
      <sheetData sheetId="1" refreshError="1"/>
      <sheetData sheetId="2" refreshError="1"/>
      <sheetData sheetId="3" refreshError="1">
        <row r="13">
          <cell r="AZ13">
            <v>1.0335000000000001</v>
          </cell>
        </row>
        <row r="42">
          <cell r="AZ42">
            <v>1.03179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L)2Q"/>
      <sheetName val="1Qold(L)"/>
      <sheetName val="2Qold(L)"/>
      <sheetName val="1QDiv(L)"/>
      <sheetName val="2QDiv(L)"/>
      <sheetName val="3Qold(L)"/>
      <sheetName val="3QDiv(L)"/>
      <sheetName val="Mthly(L)3Q"/>
      <sheetName val="4Qold(L)"/>
      <sheetName val="4QDiv(L)"/>
      <sheetName val="Mthly(N)"/>
      <sheetName val="1QDiv(N)"/>
      <sheetName val="2QDiv(N)"/>
      <sheetName val="1Qold(N)"/>
      <sheetName val="2Qold(N)"/>
      <sheetName val="3Qold(N)"/>
      <sheetName val="Mthly(N)3Q"/>
      <sheetName val="3QDiv(N)"/>
      <sheetName val="4Qold(N)"/>
      <sheetName val="4QDiv(N)"/>
      <sheetName val="3Q FCST_1digit"/>
    </sheetNames>
    <sheetDataSet>
      <sheetData sheetId="0" refreshError="1"/>
      <sheetData sheetId="1" refreshError="1"/>
      <sheetData sheetId="2" refreshError="1"/>
      <sheetData sheetId="3" refreshError="1"/>
      <sheetData sheetId="4" refreshError="1"/>
      <sheetData sheetId="5" refreshError="1"/>
      <sheetData sheetId="6" refreshError="1">
        <row r="1">
          <cell r="A1" t="str">
            <v xml:space="preserve"> IBM PCD - 3Q '01 I&amp;E Forecast by Divsion(Legal)</v>
          </cell>
          <cell r="S1" t="str">
            <v>KJV</v>
          </cell>
        </row>
        <row r="4">
          <cell r="A4" t="str">
            <v>(Excl Div 71)</v>
          </cell>
          <cell r="D4" t="str">
            <v>PCD</v>
          </cell>
          <cell r="H4" t="str">
            <v>PWS</v>
          </cell>
          <cell r="L4" t="str">
            <v>X-Series</v>
          </cell>
          <cell r="P4" t="str">
            <v>Old PSG View</v>
          </cell>
        </row>
        <row r="5">
          <cell r="A5" t="str">
            <v>(Unit: K, M$,@1000)</v>
          </cell>
          <cell r="D5" t="str">
            <v>3Q</v>
          </cell>
          <cell r="E5" t="str">
            <v>3Q</v>
          </cell>
          <cell r="F5" t="str">
            <v>B / (W)</v>
          </cell>
          <cell r="H5" t="str">
            <v>3Q</v>
          </cell>
          <cell r="I5" t="str">
            <v>3Q</v>
          </cell>
          <cell r="J5" t="str">
            <v>B / (W)</v>
          </cell>
          <cell r="L5" t="str">
            <v>3Q</v>
          </cell>
          <cell r="M5" t="str">
            <v>3Q</v>
          </cell>
          <cell r="N5" t="str">
            <v>B / (W)</v>
          </cell>
          <cell r="P5" t="str">
            <v>3Q</v>
          </cell>
          <cell r="Q5" t="str">
            <v>3Q</v>
          </cell>
          <cell r="R5" t="str">
            <v>B / (W)</v>
          </cell>
        </row>
        <row r="6">
          <cell r="D6" t="str">
            <v>Fcst</v>
          </cell>
          <cell r="E6" t="str">
            <v>Budget</v>
          </cell>
          <cell r="F6" t="str">
            <v>Budget</v>
          </cell>
          <cell r="H6" t="str">
            <v>Fcst</v>
          </cell>
          <cell r="I6" t="str">
            <v>Budget</v>
          </cell>
          <cell r="J6" t="str">
            <v>Budget</v>
          </cell>
          <cell r="L6" t="str">
            <v>Fcst</v>
          </cell>
          <cell r="M6" t="str">
            <v>Budget</v>
          </cell>
          <cell r="N6" t="str">
            <v>Budget</v>
          </cell>
          <cell r="P6" t="str">
            <v>Fcst</v>
          </cell>
          <cell r="Q6" t="str">
            <v>Budget</v>
          </cell>
          <cell r="R6" t="str">
            <v>Budget</v>
          </cell>
        </row>
        <row r="8">
          <cell r="A8" t="str">
            <v>Volume</v>
          </cell>
          <cell r="D8">
            <v>63.83</v>
          </cell>
          <cell r="E8">
            <v>67.36</v>
          </cell>
          <cell r="F8">
            <v>-3.5300000000000011</v>
          </cell>
          <cell r="H8">
            <v>0.56000000000000005</v>
          </cell>
          <cell r="I8">
            <v>0.71299999999999997</v>
          </cell>
          <cell r="J8">
            <v>-0.15299999999999991</v>
          </cell>
          <cell r="L8">
            <v>2.4</v>
          </cell>
          <cell r="M8">
            <v>3.25</v>
          </cell>
          <cell r="N8">
            <v>-0.85000000000000009</v>
          </cell>
          <cell r="P8">
            <v>66.790000000000006</v>
          </cell>
          <cell r="Q8">
            <v>71.322999999999993</v>
          </cell>
          <cell r="R8">
            <v>-4.532999999999987</v>
          </cell>
        </row>
        <row r="10">
          <cell r="A10" t="str">
            <v>Total Revenue</v>
          </cell>
          <cell r="D10">
            <v>81.159073213898864</v>
          </cell>
          <cell r="E10">
            <v>79.387999999999991</v>
          </cell>
          <cell r="F10">
            <v>1.7710732138988732</v>
          </cell>
          <cell r="H10">
            <v>1.6245079476861166</v>
          </cell>
          <cell r="I10">
            <v>2.1429999999999998</v>
          </cell>
          <cell r="J10">
            <v>-0.51849205231388318</v>
          </cell>
          <cell r="L10">
            <v>18.224352092692307</v>
          </cell>
          <cell r="M10">
            <v>21.471</v>
          </cell>
          <cell r="N10">
            <v>-3.2466479073076933</v>
          </cell>
          <cell r="P10">
            <v>101.00793325427729</v>
          </cell>
          <cell r="Q10">
            <v>103.002</v>
          </cell>
          <cell r="R10">
            <v>-1.994066745722705</v>
          </cell>
        </row>
        <row r="11">
          <cell r="A11" t="str">
            <v xml:space="preserve">    Avg Unit Revenue</v>
          </cell>
          <cell r="D11">
            <v>1271.4879087247198</v>
          </cell>
          <cell r="E11">
            <v>1178.5629453681709</v>
          </cell>
          <cell r="F11">
            <v>92.924963356548915</v>
          </cell>
          <cell r="H11">
            <v>2900.9070494394937</v>
          </cell>
          <cell r="I11">
            <v>3005.6100981767177</v>
          </cell>
          <cell r="J11">
            <v>-104.70304873722398</v>
          </cell>
          <cell r="L11">
            <v>7593.4800386217948</v>
          </cell>
          <cell r="M11">
            <v>6606.461538461539</v>
          </cell>
          <cell r="N11">
            <v>987.01850016025583</v>
          </cell>
          <cell r="P11">
            <v>1512.3212045856758</v>
          </cell>
          <cell r="Q11">
            <v>1444.1624721338137</v>
          </cell>
          <cell r="R11">
            <v>68.158732451862079</v>
          </cell>
        </row>
        <row r="13">
          <cell r="A13" t="str">
            <v>BMC GP (incl software)</v>
          </cell>
          <cell r="D13">
            <v>9.0378284586200408</v>
          </cell>
          <cell r="E13">
            <v>10.989000000000001</v>
          </cell>
          <cell r="F13">
            <v>-1.95117154137996</v>
          </cell>
          <cell r="H13">
            <v>0.37566794386317903</v>
          </cell>
          <cell r="I13">
            <v>0.49</v>
          </cell>
          <cell r="J13">
            <v>-0.11433205613682096</v>
          </cell>
          <cell r="L13">
            <v>4.9122615995230801</v>
          </cell>
          <cell r="M13">
            <v>6.8680000000000003</v>
          </cell>
          <cell r="N13">
            <v>-1.9557384004769203</v>
          </cell>
          <cell r="P13">
            <v>14.3257580020063</v>
          </cell>
          <cell r="Q13">
            <v>18.347000000000001</v>
          </cell>
          <cell r="R13">
            <v>-4.0212419979937017</v>
          </cell>
        </row>
        <row r="14">
          <cell r="A14" t="str">
            <v>GP %</v>
          </cell>
          <cell r="D14">
            <v>0.11135943401916856</v>
          </cell>
          <cell r="E14">
            <v>0.13842142389277978</v>
          </cell>
          <cell r="F14">
            <v>-2.7061989873611219</v>
          </cell>
          <cell r="H14">
            <v>0.23125029606550418</v>
          </cell>
          <cell r="I14">
            <v>0.22865142323845078</v>
          </cell>
          <cell r="J14">
            <v>0.25988728270534001</v>
          </cell>
          <cell r="L14">
            <v>0.26954382655352799</v>
          </cell>
          <cell r="M14">
            <v>0.31987331749802062</v>
          </cell>
          <cell r="N14">
            <v>-5.032949094449263</v>
          </cell>
          <cell r="P14">
            <v>0.141828047960774</v>
          </cell>
          <cell r="Q14">
            <v>0.17812275489796317</v>
          </cell>
          <cell r="R14">
            <v>-3.629470693718917</v>
          </cell>
        </row>
        <row r="15">
          <cell r="A15" t="str">
            <v>Non-BMC</v>
          </cell>
          <cell r="D15">
            <v>1.405805</v>
          </cell>
          <cell r="E15">
            <v>1.2118</v>
          </cell>
          <cell r="F15">
            <v>-0.19400499999999998</v>
          </cell>
          <cell r="H15">
            <v>1.6395E-2</v>
          </cell>
          <cell r="I15">
            <v>3.1E-2</v>
          </cell>
          <cell r="J15">
            <v>1.4605E-2</v>
          </cell>
          <cell r="L15">
            <v>0.55479999999999996</v>
          </cell>
          <cell r="M15">
            <v>0.59419999999999995</v>
          </cell>
          <cell r="N15">
            <v>3.9399999999999991E-2</v>
          </cell>
          <cell r="P15">
            <v>1.9769999999999999</v>
          </cell>
          <cell r="Q15">
            <v>1.837</v>
          </cell>
          <cell r="R15">
            <v>-0.1399999999999999</v>
          </cell>
        </row>
        <row r="16">
          <cell r="A16" t="str">
            <v>E/R %</v>
          </cell>
          <cell r="D16">
            <v>1.732159996818753E-2</v>
          </cell>
          <cell r="E16">
            <v>1.5264271678339297E-2</v>
          </cell>
          <cell r="F16">
            <v>-0.20573282898482328</v>
          </cell>
          <cell r="H16">
            <v>1.0092286728022707E-2</v>
          </cell>
          <cell r="I16">
            <v>1.4465702286514233E-2</v>
          </cell>
          <cell r="J16">
            <v>0.43734155584915257</v>
          </cell>
          <cell r="L16">
            <v>3.0442783215457438E-2</v>
          </cell>
          <cell r="M16">
            <v>2.7674537748591122E-2</v>
          </cell>
          <cell r="N16">
            <v>-0.27682454668663153</v>
          </cell>
          <cell r="P16">
            <v>1.9572720045890866E-2</v>
          </cell>
          <cell r="Q16">
            <v>1.7834605153297996E-2</v>
          </cell>
          <cell r="R16">
            <v>-0.17381148925928702</v>
          </cell>
        </row>
        <row r="17">
          <cell r="A17" t="str">
            <v>Total Gross Profit</v>
          </cell>
          <cell r="D17">
            <v>7.6320234586200399</v>
          </cell>
          <cell r="E17">
            <v>9.7772000000000006</v>
          </cell>
          <cell r="F17">
            <v>-2.1451765413799606</v>
          </cell>
          <cell r="H17">
            <v>0.35927294386317904</v>
          </cell>
          <cell r="I17">
            <v>0.45899999999999996</v>
          </cell>
          <cell r="J17">
            <v>-9.9727056136820924E-2</v>
          </cell>
          <cell r="L17">
            <v>4.3574615995230799</v>
          </cell>
          <cell r="M17">
            <v>6.2738000000000005</v>
          </cell>
          <cell r="N17">
            <v>-1.9163384004769206</v>
          </cell>
          <cell r="P17">
            <v>12.348758002006299</v>
          </cell>
          <cell r="Q17">
            <v>16.510000000000002</v>
          </cell>
          <cell r="R17">
            <v>-4.1612419979937023</v>
          </cell>
        </row>
        <row r="18">
          <cell r="A18" t="str">
            <v>GP %</v>
          </cell>
          <cell r="D18">
            <v>9.4037834050981012E-2</v>
          </cell>
          <cell r="E18">
            <v>0.12315715221444049</v>
          </cell>
          <cell r="F18">
            <v>-2.9119318163459473</v>
          </cell>
          <cell r="H18">
            <v>0.22115800933748148</v>
          </cell>
          <cell r="I18">
            <v>0.21418572095193655</v>
          </cell>
          <cell r="J18">
            <v>0.69722883855449225</v>
          </cell>
          <cell r="L18">
            <v>0.23910104333807056</v>
          </cell>
          <cell r="M18">
            <v>0.29219877974942948</v>
          </cell>
          <cell r="N18">
            <v>-5.3097736411358927</v>
          </cell>
          <cell r="P18">
            <v>0.12225532791488314</v>
          </cell>
          <cell r="Q18">
            <v>0.16028814974466518</v>
          </cell>
          <cell r="R18">
            <v>-3.8032821829782044</v>
          </cell>
        </row>
        <row r="19">
          <cell r="A19" t="str">
            <v>SG&amp;A</v>
          </cell>
          <cell r="D19">
            <v>4.9228772270000007</v>
          </cell>
          <cell r="E19">
            <v>5.1980000000000004</v>
          </cell>
          <cell r="F19">
            <v>0.27512277299999965</v>
          </cell>
          <cell r="H19">
            <v>0.18844577300000001</v>
          </cell>
          <cell r="I19">
            <v>0.28699999999999998</v>
          </cell>
          <cell r="J19">
            <v>9.8554226999999966E-2</v>
          </cell>
          <cell r="L19">
            <v>1.952677</v>
          </cell>
          <cell r="M19">
            <v>1.79</v>
          </cell>
          <cell r="N19">
            <v>-0.16267699999999996</v>
          </cell>
          <cell r="P19">
            <v>7.0640000000000001</v>
          </cell>
          <cell r="Q19">
            <v>7.2750000000000004</v>
          </cell>
          <cell r="R19">
            <v>0.2110000000000003</v>
          </cell>
        </row>
        <row r="20">
          <cell r="A20" t="str">
            <v>E/R %</v>
          </cell>
          <cell r="D20">
            <v>6.0657139516927548E-2</v>
          </cell>
          <cell r="E20">
            <v>6.5475890562805478E-2</v>
          </cell>
          <cell r="F20">
            <v>0.48187510458779292</v>
          </cell>
          <cell r="H20">
            <v>0.11600175503506434</v>
          </cell>
          <cell r="I20">
            <v>0.13392440503966402</v>
          </cell>
          <cell r="J20">
            <v>1.7922650004599681</v>
          </cell>
          <cell r="L20">
            <v>0.10714658003029882</v>
          </cell>
          <cell r="M20">
            <v>8.3368264170276193E-2</v>
          </cell>
          <cell r="N20">
            <v>-2.3778315860022632</v>
          </cell>
          <cell r="P20">
            <v>6.9935100861999541E-2</v>
          </cell>
          <cell r="Q20">
            <v>7.0629696510747367E-2</v>
          </cell>
          <cell r="R20">
            <v>6.9459564874782553E-2</v>
          </cell>
        </row>
        <row r="21">
          <cell r="A21" t="str">
            <v>OID/OC (incl MI)</v>
          </cell>
          <cell r="D21">
            <v>0.91099999999999959</v>
          </cell>
          <cell r="E21">
            <v>0.52099999999999902</v>
          </cell>
          <cell r="F21">
            <v>-0.39000000000000057</v>
          </cell>
          <cell r="H21">
            <v>1.8999999999999989E-2</v>
          </cell>
          <cell r="I21">
            <v>0</v>
          </cell>
          <cell r="J21">
            <v>-1.8999999999999989E-2</v>
          </cell>
          <cell r="L21">
            <v>0.20400000000000018</v>
          </cell>
          <cell r="M21">
            <v>0.121</v>
          </cell>
          <cell r="N21">
            <v>-8.3000000000000185E-2</v>
          </cell>
          <cell r="P21">
            <v>1.1340000000000003</v>
          </cell>
          <cell r="Q21">
            <v>0.64199999999999946</v>
          </cell>
          <cell r="R21">
            <v>-0.49200000000000088</v>
          </cell>
        </row>
        <row r="22">
          <cell r="A22" t="str">
            <v>E/R %</v>
          </cell>
          <cell r="D22">
            <v>1.1224869431406798E-2</v>
          </cell>
          <cell r="E22">
            <v>6.5627046908852604E-3</v>
          </cell>
          <cell r="F22">
            <v>-0.46621647405215372</v>
          </cell>
          <cell r="H22">
            <v>1.1695849212103161E-2</v>
          </cell>
          <cell r="I22">
            <v>0</v>
          </cell>
          <cell r="J22">
            <v>-1.169584921210316</v>
          </cell>
          <cell r="L22">
            <v>1.1193813583189119E-2</v>
          </cell>
          <cell r="M22">
            <v>5.6355083601136412E-3</v>
          </cell>
          <cell r="N22">
            <v>-0.55583052230754781</v>
          </cell>
          <cell r="P22">
            <v>1.1226840936793249E-2</v>
          </cell>
          <cell r="Q22">
            <v>6.2328886817731646E-3</v>
          </cell>
          <cell r="R22">
            <v>-0.49939522550200843</v>
          </cell>
        </row>
        <row r="23">
          <cell r="A23" t="str">
            <v>Total SG&amp;A/OID/OC</v>
          </cell>
          <cell r="D23">
            <v>5.8338772270000003</v>
          </cell>
          <cell r="E23">
            <v>5.7189999999999994</v>
          </cell>
          <cell r="F23">
            <v>-0.11487722700000091</v>
          </cell>
          <cell r="H23">
            <v>0.207445773</v>
          </cell>
          <cell r="I23">
            <v>0.28699999999999998</v>
          </cell>
          <cell r="J23">
            <v>7.9554226999999977E-2</v>
          </cell>
          <cell r="L23">
            <v>2.1566770000000002</v>
          </cell>
          <cell r="M23">
            <v>1.911</v>
          </cell>
          <cell r="N23">
            <v>-0.24567700000000015</v>
          </cell>
          <cell r="P23">
            <v>8.1980000000000004</v>
          </cell>
          <cell r="Q23">
            <v>7.9169999999999998</v>
          </cell>
          <cell r="R23">
            <v>-0.28100000000000058</v>
          </cell>
        </row>
        <row r="24">
          <cell r="A24" t="str">
            <v>E/R %</v>
          </cell>
          <cell r="D24">
            <v>7.1882008948334339E-2</v>
          </cell>
          <cell r="E24">
            <v>7.2038595253690732E-2</v>
          </cell>
          <cell r="F24">
            <v>-1.5658630535639317E-2</v>
          </cell>
          <cell r="H24">
            <v>0.1276976042471675</v>
          </cell>
          <cell r="I24">
            <v>0.13392440503966402</v>
          </cell>
          <cell r="J24">
            <v>0.62268007924965174</v>
          </cell>
          <cell r="L24">
            <v>0.11834039361348794</v>
          </cell>
          <cell r="M24">
            <v>8.9003772530389824E-2</v>
          </cell>
          <cell r="N24">
            <v>-2.9336621083098118</v>
          </cell>
          <cell r="P24">
            <v>8.1161941798792797E-2</v>
          </cell>
          <cell r="Q24">
            <v>7.6862585192520538E-2</v>
          </cell>
          <cell r="R24">
            <v>-0.42993566062722588</v>
          </cell>
        </row>
        <row r="25">
          <cell r="A25" t="str">
            <v>CHQ Allocations</v>
          </cell>
          <cell r="D25">
            <v>0</v>
          </cell>
          <cell r="E25">
            <v>0</v>
          </cell>
          <cell r="F25">
            <v>0</v>
          </cell>
          <cell r="H25">
            <v>0</v>
          </cell>
          <cell r="I25">
            <v>0</v>
          </cell>
          <cell r="J25">
            <v>0</v>
          </cell>
          <cell r="L25">
            <v>0</v>
          </cell>
          <cell r="M25">
            <v>0</v>
          </cell>
          <cell r="N25">
            <v>0</v>
          </cell>
          <cell r="P25">
            <v>0</v>
          </cell>
          <cell r="Q25">
            <v>0</v>
          </cell>
          <cell r="R25">
            <v>0</v>
          </cell>
        </row>
        <row r="26">
          <cell r="A26" t="str">
            <v>HW Royalty</v>
          </cell>
          <cell r="D26">
            <v>2.4490000000000003</v>
          </cell>
          <cell r="E26">
            <v>2.343</v>
          </cell>
          <cell r="F26">
            <v>-0.10600000000000032</v>
          </cell>
          <cell r="H26">
            <v>0</v>
          </cell>
          <cell r="I26">
            <v>0</v>
          </cell>
          <cell r="J26">
            <v>0</v>
          </cell>
          <cell r="L26">
            <v>6.9999999999999993E-2</v>
          </cell>
          <cell r="M26">
            <v>7.0000000000000007E-2</v>
          </cell>
          <cell r="N26">
            <v>0</v>
          </cell>
          <cell r="P26">
            <v>2.5190000000000001</v>
          </cell>
          <cell r="Q26">
            <v>2.4129999999999998</v>
          </cell>
          <cell r="R26">
            <v>-0.10600000000000032</v>
          </cell>
        </row>
        <row r="27">
          <cell r="A27" t="str">
            <v>E/R %</v>
          </cell>
          <cell r="D27">
            <v>3.0175307615274712E-2</v>
          </cell>
          <cell r="E27">
            <v>2.951327656572782E-2</v>
          </cell>
          <cell r="F27">
            <v>-6.6203104954689132E-2</v>
          </cell>
          <cell r="H27">
            <v>0</v>
          </cell>
          <cell r="I27">
            <v>0</v>
          </cell>
          <cell r="J27">
            <v>0</v>
          </cell>
          <cell r="L27">
            <v>3.8410144648197918E-3</v>
          </cell>
          <cell r="M27">
            <v>3.2602114479996277E-3</v>
          </cell>
          <cell r="N27">
            <v>-5.8080301682016416E-2</v>
          </cell>
          <cell r="P27">
            <v>2.4938635202629792E-2</v>
          </cell>
          <cell r="Q27">
            <v>2.3426729578066446E-2</v>
          </cell>
          <cell r="R27">
            <v>-0.15119056245633464</v>
          </cell>
        </row>
        <row r="28">
          <cell r="A28" t="str">
            <v>Total Expense</v>
          </cell>
          <cell r="D28">
            <v>8.2828772270000002</v>
          </cell>
          <cell r="E28">
            <v>8.0619999999999994</v>
          </cell>
          <cell r="F28">
            <v>-0.22087722700000079</v>
          </cell>
          <cell r="H28">
            <v>0.207445773</v>
          </cell>
          <cell r="I28">
            <v>0.28699999999999998</v>
          </cell>
          <cell r="J28">
            <v>7.9554226999999977E-2</v>
          </cell>
          <cell r="L28">
            <v>2.226677</v>
          </cell>
          <cell r="M28">
            <v>1.9810000000000001</v>
          </cell>
          <cell r="N28">
            <v>-0.24567699999999992</v>
          </cell>
          <cell r="P28">
            <v>10.717000000000001</v>
          </cell>
          <cell r="Q28">
            <v>10.33</v>
          </cell>
          <cell r="R28">
            <v>-0.38700000000000045</v>
          </cell>
        </row>
        <row r="29">
          <cell r="A29" t="str">
            <v>E/R %</v>
          </cell>
          <cell r="D29">
            <v>0.10205731656360906</v>
          </cell>
          <cell r="E29">
            <v>0.10155187181941855</v>
          </cell>
          <cell r="F29">
            <v>-5.0544474419050855E-2</v>
          </cell>
          <cell r="H29">
            <v>0.1276976042471675</v>
          </cell>
          <cell r="I29">
            <v>0.13392440503966402</v>
          </cell>
          <cell r="J29">
            <v>0.62268007924965174</v>
          </cell>
          <cell r="L29">
            <v>0.12218140807830773</v>
          </cell>
          <cell r="M29">
            <v>9.2263983978389461E-2</v>
          </cell>
          <cell r="N29">
            <v>-2.9917424099918266</v>
          </cell>
          <cell r="P29">
            <v>0.10610057700142259</v>
          </cell>
          <cell r="Q29">
            <v>0.10028931477058699</v>
          </cell>
          <cell r="R29">
            <v>-0.58112622308355988</v>
          </cell>
        </row>
        <row r="30">
          <cell r="A30" t="str">
            <v>Pre-Tax Income</v>
          </cell>
          <cell r="D30">
            <v>-0.65085376837996023</v>
          </cell>
          <cell r="E30">
            <v>1.7152000000000009</v>
          </cell>
          <cell r="F30">
            <v>-2.3660537683799614</v>
          </cell>
          <cell r="H30">
            <v>0.15182717086317904</v>
          </cell>
          <cell r="I30">
            <v>0.17199999999999999</v>
          </cell>
          <cell r="J30">
            <v>-2.0172829136820947E-2</v>
          </cell>
          <cell r="L30">
            <v>2.1307845995230799</v>
          </cell>
          <cell r="M30">
            <v>4.2928000000000006</v>
          </cell>
          <cell r="N30">
            <v>-2.1620154004769208</v>
          </cell>
          <cell r="P30">
            <v>1.6317580020062987</v>
          </cell>
          <cell r="Q30">
            <v>6.1800000000000015</v>
          </cell>
          <cell r="R30">
            <v>-4.5482419979937028</v>
          </cell>
        </row>
        <row r="31">
          <cell r="A31" t="str">
            <v>PTI %</v>
          </cell>
          <cell r="D31">
            <v>-8.0194825126280334E-3</v>
          </cell>
          <cell r="E31">
            <v>2.1605280395021933E-2</v>
          </cell>
          <cell r="F31">
            <v>-2.9624762907649966</v>
          </cell>
          <cell r="H31">
            <v>9.3460405090313975E-2</v>
          </cell>
          <cell r="I31">
            <v>8.0261315912272521E-2</v>
          </cell>
          <cell r="J31">
            <v>1.3199089178041454</v>
          </cell>
          <cell r="L31">
            <v>0.11691963525976283</v>
          </cell>
          <cell r="M31">
            <v>0.19993479577104004</v>
          </cell>
          <cell r="N31">
            <v>-8.3015160511277202</v>
          </cell>
          <cell r="P31">
            <v>1.6154750913460553E-2</v>
          </cell>
          <cell r="Q31">
            <v>5.9998834974078187E-2</v>
          </cell>
          <cell r="R31">
            <v>-4.3844084060617634</v>
          </cell>
        </row>
        <row r="32">
          <cell r="A32" t="str">
            <v xml:space="preserve"> </v>
          </cell>
        </row>
        <row r="33">
          <cell r="A33" t="str">
            <v>NY PTI</v>
          </cell>
          <cell r="D33">
            <v>-2.8809962266549216</v>
          </cell>
          <cell r="E33">
            <v>-2.012999999999999</v>
          </cell>
          <cell r="F33">
            <v>-0.8679962266549226</v>
          </cell>
          <cell r="H33">
            <v>0.14570243373133945</v>
          </cell>
          <cell r="I33">
            <v>0.13400000000000001</v>
          </cell>
          <cell r="J33">
            <v>1.1702433731339446E-2</v>
          </cell>
          <cell r="L33">
            <v>1.377085819294682</v>
          </cell>
          <cell r="M33">
            <v>3.6110000000000002</v>
          </cell>
          <cell r="N33">
            <v>-2.2339141807053182</v>
          </cell>
          <cell r="P33">
            <v>-1.3582079736289003</v>
          </cell>
          <cell r="Q33">
            <v>1.7320000000000011</v>
          </cell>
          <cell r="R33">
            <v>-3.0902079736289014</v>
          </cell>
        </row>
        <row r="34">
          <cell r="I34" t="str">
            <v>D:\SJ Seo\Plan\Chart\Monthly FCST Meeting\I&amp;E\Biz Plan\2001 Fcst\3Q(Jul)\[3Q FCST_1digit.XLS]3QDiv(L)</v>
          </cell>
        </row>
        <row r="35">
          <cell r="A35" t="str">
            <v>UNHIDE ALL CELLS BEFORE RETRIEVING!!</v>
          </cell>
        </row>
        <row r="36">
          <cell r="A36" t="str">
            <v>Industry</v>
          </cell>
        </row>
        <row r="37">
          <cell r="A37" t="str">
            <v>Channel</v>
          </cell>
        </row>
        <row r="38">
          <cell r="A38" t="str">
            <v>Total Division/Segment</v>
          </cell>
        </row>
        <row r="39">
          <cell r="A39" t="str">
            <v>KJV</v>
          </cell>
        </row>
        <row r="40">
          <cell r="D40" t="str">
            <v>PC Systems w/o PWS</v>
          </cell>
          <cell r="E40" t="str">
            <v>PC Systems w/o PWS</v>
          </cell>
          <cell r="H40" t="str">
            <v>PWS - Pseudo</v>
          </cell>
          <cell r="I40" t="str">
            <v>PWS - Pseudo</v>
          </cell>
          <cell r="L40" t="str">
            <v>PC Server</v>
          </cell>
          <cell r="M40" t="str">
            <v>PC Server</v>
          </cell>
          <cell r="P40" t="str">
            <v>Personal Computers</v>
          </cell>
          <cell r="Q40" t="str">
            <v>Personal Computers</v>
          </cell>
        </row>
        <row r="41">
          <cell r="D41" t="str">
            <v>2001 February Forecast - Feb Update</v>
          </cell>
          <cell r="E41" t="str">
            <v>2001 Budget - February</v>
          </cell>
          <cell r="H41" t="str">
            <v>2001 February Forecast - Feb Update</v>
          </cell>
          <cell r="I41" t="str">
            <v>2001 Budget - February</v>
          </cell>
          <cell r="L41" t="str">
            <v>2001 February Forecast - Feb Update</v>
          </cell>
          <cell r="M41" t="str">
            <v>2001 Budget - February</v>
          </cell>
          <cell r="P41" t="str">
            <v>2001 February Forecast - Feb Update</v>
          </cell>
          <cell r="Q41" t="str">
            <v>2001 Budget - February</v>
          </cell>
        </row>
        <row r="42">
          <cell r="D42" t="str">
            <v>3rd Quarter</v>
          </cell>
          <cell r="E42" t="str">
            <v>3rd Quarter</v>
          </cell>
          <cell r="H42" t="str">
            <v>3rd Quarter</v>
          </cell>
          <cell r="I42" t="str">
            <v>3rd Quarter</v>
          </cell>
          <cell r="L42" t="str">
            <v>3rd Quarter</v>
          </cell>
          <cell r="M42" t="str">
            <v>3rd Quarter</v>
          </cell>
          <cell r="P42" t="str">
            <v>3rd Quarter</v>
          </cell>
          <cell r="Q42" t="str">
            <v>3rd Quarter</v>
          </cell>
        </row>
        <row r="44">
          <cell r="A44" t="str">
            <v>PC System Unit CAs</v>
          </cell>
          <cell r="D44">
            <v>63.83</v>
          </cell>
          <cell r="E44">
            <v>67.36</v>
          </cell>
          <cell r="H44">
            <v>0.56000000000000005</v>
          </cell>
          <cell r="I44">
            <v>0.71299999999999997</v>
          </cell>
          <cell r="L44">
            <v>2.4</v>
          </cell>
          <cell r="M44">
            <v>3.25</v>
          </cell>
          <cell r="P44">
            <v>66.790000000000006</v>
          </cell>
          <cell r="Q44">
            <v>71.322999999999993</v>
          </cell>
        </row>
        <row r="45">
          <cell r="A45" t="str">
            <v>Net HW Revenue w/ TP Revenue</v>
          </cell>
          <cell r="D45">
            <v>76.956365357005879</v>
          </cell>
          <cell r="E45">
            <v>75.553999999999988</v>
          </cell>
          <cell r="H45">
            <v>1.5432825503018099</v>
          </cell>
          <cell r="I45">
            <v>2.0329999999999999</v>
          </cell>
          <cell r="L45">
            <v>18.224352092692307</v>
          </cell>
          <cell r="M45">
            <v>21.471</v>
          </cell>
          <cell r="P45">
            <v>96.72399999999999</v>
          </cell>
          <cell r="Q45">
            <v>99.057999999999993</v>
          </cell>
        </row>
        <row r="46">
          <cell r="A46" t="str">
            <v>BMC Gross Profit</v>
          </cell>
          <cell r="D46">
            <v>9.037828458620039</v>
          </cell>
          <cell r="E46">
            <v>10.989000000000001</v>
          </cell>
          <cell r="H46">
            <v>0.37566794386317903</v>
          </cell>
          <cell r="I46">
            <v>0.49</v>
          </cell>
          <cell r="L46">
            <v>4.9122615995230801</v>
          </cell>
          <cell r="M46">
            <v>6.8680000000000003</v>
          </cell>
          <cell r="P46">
            <v>14.3257580020063</v>
          </cell>
          <cell r="Q46">
            <v>18.347000000000001</v>
          </cell>
        </row>
        <row r="47">
          <cell r="A47" t="str">
            <v>Total Revenue</v>
          </cell>
          <cell r="D47">
            <v>81.159073213898864</v>
          </cell>
          <cell r="E47">
            <v>79.387999999999991</v>
          </cell>
          <cell r="H47">
            <v>1.6245079476861166</v>
          </cell>
          <cell r="I47">
            <v>2.1429999999999998</v>
          </cell>
          <cell r="L47">
            <v>18.224352092692307</v>
          </cell>
          <cell r="M47">
            <v>21.471</v>
          </cell>
          <cell r="P47">
            <v>101.00793325427729</v>
          </cell>
          <cell r="Q47">
            <v>103.002</v>
          </cell>
        </row>
        <row r="48">
          <cell r="D48">
            <v>0</v>
          </cell>
          <cell r="E48">
            <v>0</v>
          </cell>
          <cell r="H48">
            <v>0</v>
          </cell>
          <cell r="L48">
            <v>0</v>
          </cell>
          <cell r="M48">
            <v>0</v>
          </cell>
          <cell r="P48">
            <v>0</v>
          </cell>
          <cell r="Q48">
            <v>0</v>
          </cell>
        </row>
        <row r="49">
          <cell r="D49">
            <v>0</v>
          </cell>
          <cell r="E49">
            <v>0</v>
          </cell>
          <cell r="H49">
            <v>0</v>
          </cell>
          <cell r="L49">
            <v>0</v>
          </cell>
          <cell r="M49">
            <v>0</v>
          </cell>
          <cell r="P49">
            <v>0</v>
          </cell>
          <cell r="Q49">
            <v>0</v>
          </cell>
        </row>
        <row r="50">
          <cell r="A50" t="str">
            <v>Tot Sales Cost-Non-BMC</v>
          </cell>
          <cell r="D50">
            <v>1.405805</v>
          </cell>
          <cell r="E50">
            <v>1.2118</v>
          </cell>
          <cell r="H50">
            <v>1.6395E-2</v>
          </cell>
          <cell r="I50">
            <v>3.1E-2</v>
          </cell>
          <cell r="L50">
            <v>0.55479999999999996</v>
          </cell>
          <cell r="M50">
            <v>0.59419999999999995</v>
          </cell>
          <cell r="P50">
            <v>1.9769999999999999</v>
          </cell>
          <cell r="Q50">
            <v>1.837</v>
          </cell>
        </row>
        <row r="51">
          <cell r="A51" t="str">
            <v>Total Gross Profit</v>
          </cell>
          <cell r="D51">
            <v>7.6320234586200399</v>
          </cell>
          <cell r="E51">
            <v>9.7772000000000006</v>
          </cell>
          <cell r="H51">
            <v>0.35927294386317904</v>
          </cell>
          <cell r="I51">
            <v>0.45899999999999996</v>
          </cell>
          <cell r="L51">
            <v>4.3574615995230799</v>
          </cell>
          <cell r="M51">
            <v>6.2738000000000005</v>
          </cell>
          <cell r="P51">
            <v>12.348758002006299</v>
          </cell>
          <cell r="Q51">
            <v>16.510000000000002</v>
          </cell>
        </row>
        <row r="52">
          <cell r="A52" t="str">
            <v>SG&amp;A-Brand Expense</v>
          </cell>
          <cell r="D52">
            <v>4.9228772270000007</v>
          </cell>
          <cell r="E52">
            <v>5.1980000000000004</v>
          </cell>
          <cell r="H52">
            <v>0.18844577300000001</v>
          </cell>
          <cell r="I52">
            <v>0.28699999999999998</v>
          </cell>
          <cell r="L52">
            <v>1.952677</v>
          </cell>
          <cell r="M52">
            <v>1.79</v>
          </cell>
          <cell r="P52">
            <v>7.0640000000000001</v>
          </cell>
          <cell r="Q52">
            <v>7.2750000000000004</v>
          </cell>
        </row>
        <row r="53">
          <cell r="A53" t="str">
            <v>SG&amp;A-Total Non-Brand Expense</v>
          </cell>
          <cell r="D53">
            <v>0</v>
          </cell>
          <cell r="E53">
            <v>0</v>
          </cell>
          <cell r="H53">
            <v>0</v>
          </cell>
          <cell r="I53">
            <v>0</v>
          </cell>
          <cell r="L53">
            <v>0</v>
          </cell>
          <cell r="M53">
            <v>0</v>
          </cell>
          <cell r="P53">
            <v>0</v>
          </cell>
          <cell r="Q53">
            <v>0</v>
          </cell>
        </row>
        <row r="54">
          <cell r="A54" t="str">
            <v>Other Charges-Incurred without Goodwill</v>
          </cell>
          <cell r="D54">
            <v>0.91099999999999992</v>
          </cell>
          <cell r="E54">
            <v>0.52100000000000002</v>
          </cell>
          <cell r="H54">
            <v>1.9E-2</v>
          </cell>
          <cell r="I54">
            <v>0</v>
          </cell>
          <cell r="L54">
            <v>0.20399999999999999</v>
          </cell>
          <cell r="M54">
            <v>0.121</v>
          </cell>
          <cell r="P54">
            <v>1.1339999999999999</v>
          </cell>
          <cell r="Q54">
            <v>0.64200000000000002</v>
          </cell>
        </row>
        <row r="55">
          <cell r="A55" t="str">
            <v>Total H/W Royalty Expense</v>
          </cell>
          <cell r="D55">
            <v>2.4490000000000003</v>
          </cell>
          <cell r="E55">
            <v>2.343</v>
          </cell>
          <cell r="H55">
            <v>0</v>
          </cell>
          <cell r="I55">
            <v>0</v>
          </cell>
          <cell r="L55">
            <v>6.9999999999999993E-2</v>
          </cell>
          <cell r="M55">
            <v>7.0000000000000007E-2</v>
          </cell>
          <cell r="P55">
            <v>2.5190000000000001</v>
          </cell>
          <cell r="Q55">
            <v>2.4129999999999998</v>
          </cell>
        </row>
        <row r="56">
          <cell r="A56" t="str">
            <v>Total Expense</v>
          </cell>
          <cell r="D56">
            <v>8.2828772270000002</v>
          </cell>
          <cell r="E56">
            <v>8.0619999999999994</v>
          </cell>
          <cell r="H56">
            <v>0.207445773</v>
          </cell>
          <cell r="I56">
            <v>0.28699999999999998</v>
          </cell>
          <cell r="L56">
            <v>2.226677</v>
          </cell>
          <cell r="M56">
            <v>1.9810000000000001</v>
          </cell>
          <cell r="P56">
            <v>10.717000000000001</v>
          </cell>
          <cell r="Q56">
            <v>10.33</v>
          </cell>
        </row>
        <row r="57">
          <cell r="A57" t="str">
            <v>PreTax Income</v>
          </cell>
          <cell r="D57">
            <v>-0.65085376837996023</v>
          </cell>
          <cell r="E57">
            <v>1.7152000000000009</v>
          </cell>
          <cell r="H57">
            <v>0.15182717086317904</v>
          </cell>
          <cell r="I57">
            <v>0.17199999999999999</v>
          </cell>
          <cell r="L57">
            <v>2.1307845995230799</v>
          </cell>
          <cell r="M57">
            <v>4.2928000000000006</v>
          </cell>
          <cell r="P57">
            <v>1.6317580020062987</v>
          </cell>
          <cell r="Q57">
            <v>6.1800000000000015</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25"/>
  <sheetViews>
    <sheetView topLeftCell="A13" zoomScale="85" workbookViewId="0">
      <selection activeCell="B24" sqref="B24"/>
    </sheetView>
  </sheetViews>
  <sheetFormatPr defaultRowHeight="14.4"/>
  <cols>
    <col min="1" max="1" width="16.44140625" customWidth="1"/>
    <col min="2" max="2" width="17.44140625" customWidth="1"/>
    <col min="3" max="3" width="11.88671875" customWidth="1"/>
    <col min="4" max="4" width="7.5546875" customWidth="1"/>
    <col min="5" max="5" width="11" customWidth="1"/>
    <col min="6" max="6" width="12.109375" customWidth="1"/>
    <col min="7" max="7" width="11.5546875" customWidth="1"/>
    <col min="14" max="14" width="22.44140625" customWidth="1"/>
    <col min="15" max="15" width="33.88671875" style="557" customWidth="1"/>
    <col min="16" max="16" width="79" customWidth="1"/>
    <col min="17" max="54" width="8.88671875" style="477"/>
    <col min="253" max="253" width="13" customWidth="1"/>
    <col min="254" max="254" width="13.44140625" customWidth="1"/>
    <col min="255" max="255" width="16.44140625" customWidth="1"/>
    <col min="256" max="256" width="17.44140625" customWidth="1"/>
    <col min="257" max="257" width="11.88671875" customWidth="1"/>
    <col min="258" max="260" width="7.5546875" customWidth="1"/>
    <col min="261" max="261" width="11" customWidth="1"/>
    <col min="262" max="262" width="12.109375" customWidth="1"/>
    <col min="263" max="263" width="11.5546875" customWidth="1"/>
    <col min="270" max="270" width="22.44140625" customWidth="1"/>
    <col min="271" max="271" width="33.88671875" customWidth="1"/>
    <col min="272" max="272" width="79" customWidth="1"/>
    <col min="509" max="509" width="13" customWidth="1"/>
    <col min="510" max="510" width="13.44140625" customWidth="1"/>
    <col min="511" max="511" width="16.44140625" customWidth="1"/>
    <col min="512" max="512" width="17.44140625" customWidth="1"/>
    <col min="513" max="513" width="11.88671875" customWidth="1"/>
    <col min="514" max="516" width="7.5546875" customWidth="1"/>
    <col min="517" max="517" width="11" customWidth="1"/>
    <col min="518" max="518" width="12.109375" customWidth="1"/>
    <col min="519" max="519" width="11.5546875" customWidth="1"/>
    <col min="526" max="526" width="22.44140625" customWidth="1"/>
    <col min="527" max="527" width="33.88671875" customWidth="1"/>
    <col min="528" max="528" width="79" customWidth="1"/>
    <col min="765" max="765" width="13" customWidth="1"/>
    <col min="766" max="766" width="13.44140625" customWidth="1"/>
    <col min="767" max="767" width="16.44140625" customWidth="1"/>
    <col min="768" max="768" width="17.44140625" customWidth="1"/>
    <col min="769" max="769" width="11.88671875" customWidth="1"/>
    <col min="770" max="772" width="7.5546875" customWidth="1"/>
    <col min="773" max="773" width="11" customWidth="1"/>
    <col min="774" max="774" width="12.109375" customWidth="1"/>
    <col min="775" max="775" width="11.5546875" customWidth="1"/>
    <col min="782" max="782" width="22.44140625" customWidth="1"/>
    <col min="783" max="783" width="33.88671875" customWidth="1"/>
    <col min="784" max="784" width="79" customWidth="1"/>
    <col min="1021" max="1021" width="13" customWidth="1"/>
    <col min="1022" max="1022" width="13.44140625" customWidth="1"/>
    <col min="1023" max="1023" width="16.44140625" customWidth="1"/>
    <col min="1024" max="1024" width="17.44140625" customWidth="1"/>
    <col min="1025" max="1025" width="11.88671875" customWidth="1"/>
    <col min="1026" max="1028" width="7.5546875" customWidth="1"/>
    <col min="1029" max="1029" width="11" customWidth="1"/>
    <col min="1030" max="1030" width="12.109375" customWidth="1"/>
    <col min="1031" max="1031" width="11.5546875" customWidth="1"/>
    <col min="1038" max="1038" width="22.44140625" customWidth="1"/>
    <col min="1039" max="1039" width="33.88671875" customWidth="1"/>
    <col min="1040" max="1040" width="79" customWidth="1"/>
    <col min="1277" max="1277" width="13" customWidth="1"/>
    <col min="1278" max="1278" width="13.44140625" customWidth="1"/>
    <col min="1279" max="1279" width="16.44140625" customWidth="1"/>
    <col min="1280" max="1280" width="17.44140625" customWidth="1"/>
    <col min="1281" max="1281" width="11.88671875" customWidth="1"/>
    <col min="1282" max="1284" width="7.5546875" customWidth="1"/>
    <col min="1285" max="1285" width="11" customWidth="1"/>
    <col min="1286" max="1286" width="12.109375" customWidth="1"/>
    <col min="1287" max="1287" width="11.5546875" customWidth="1"/>
    <col min="1294" max="1294" width="22.44140625" customWidth="1"/>
    <col min="1295" max="1295" width="33.88671875" customWidth="1"/>
    <col min="1296" max="1296" width="79" customWidth="1"/>
    <col min="1533" max="1533" width="13" customWidth="1"/>
    <col min="1534" max="1534" width="13.44140625" customWidth="1"/>
    <col min="1535" max="1535" width="16.44140625" customWidth="1"/>
    <col min="1536" max="1536" width="17.44140625" customWidth="1"/>
    <col min="1537" max="1537" width="11.88671875" customWidth="1"/>
    <col min="1538" max="1540" width="7.5546875" customWidth="1"/>
    <col min="1541" max="1541" width="11" customWidth="1"/>
    <col min="1542" max="1542" width="12.109375" customWidth="1"/>
    <col min="1543" max="1543" width="11.5546875" customWidth="1"/>
    <col min="1550" max="1550" width="22.44140625" customWidth="1"/>
    <col min="1551" max="1551" width="33.88671875" customWidth="1"/>
    <col min="1552" max="1552" width="79" customWidth="1"/>
    <col min="1789" max="1789" width="13" customWidth="1"/>
    <col min="1790" max="1790" width="13.44140625" customWidth="1"/>
    <col min="1791" max="1791" width="16.44140625" customWidth="1"/>
    <col min="1792" max="1792" width="17.44140625" customWidth="1"/>
    <col min="1793" max="1793" width="11.88671875" customWidth="1"/>
    <col min="1794" max="1796" width="7.5546875" customWidth="1"/>
    <col min="1797" max="1797" width="11" customWidth="1"/>
    <col min="1798" max="1798" width="12.109375" customWidth="1"/>
    <col min="1799" max="1799" width="11.5546875" customWidth="1"/>
    <col min="1806" max="1806" width="22.44140625" customWidth="1"/>
    <col min="1807" max="1807" width="33.88671875" customWidth="1"/>
    <col min="1808" max="1808" width="79" customWidth="1"/>
    <col min="2045" max="2045" width="13" customWidth="1"/>
    <col min="2046" max="2046" width="13.44140625" customWidth="1"/>
    <col min="2047" max="2047" width="16.44140625" customWidth="1"/>
    <col min="2048" max="2048" width="17.44140625" customWidth="1"/>
    <col min="2049" max="2049" width="11.88671875" customWidth="1"/>
    <col min="2050" max="2052" width="7.5546875" customWidth="1"/>
    <col min="2053" max="2053" width="11" customWidth="1"/>
    <col min="2054" max="2054" width="12.109375" customWidth="1"/>
    <col min="2055" max="2055" width="11.5546875" customWidth="1"/>
    <col min="2062" max="2062" width="22.44140625" customWidth="1"/>
    <col min="2063" max="2063" width="33.88671875" customWidth="1"/>
    <col min="2064" max="2064" width="79" customWidth="1"/>
    <col min="2301" max="2301" width="13" customWidth="1"/>
    <col min="2302" max="2302" width="13.44140625" customWidth="1"/>
    <col min="2303" max="2303" width="16.44140625" customWidth="1"/>
    <col min="2304" max="2304" width="17.44140625" customWidth="1"/>
    <col min="2305" max="2305" width="11.88671875" customWidth="1"/>
    <col min="2306" max="2308" width="7.5546875" customWidth="1"/>
    <col min="2309" max="2309" width="11" customWidth="1"/>
    <col min="2310" max="2310" width="12.109375" customWidth="1"/>
    <col min="2311" max="2311" width="11.5546875" customWidth="1"/>
    <col min="2318" max="2318" width="22.44140625" customWidth="1"/>
    <col min="2319" max="2319" width="33.88671875" customWidth="1"/>
    <col min="2320" max="2320" width="79" customWidth="1"/>
    <col min="2557" max="2557" width="13" customWidth="1"/>
    <col min="2558" max="2558" width="13.44140625" customWidth="1"/>
    <col min="2559" max="2559" width="16.44140625" customWidth="1"/>
    <col min="2560" max="2560" width="17.44140625" customWidth="1"/>
    <col min="2561" max="2561" width="11.88671875" customWidth="1"/>
    <col min="2562" max="2564" width="7.5546875" customWidth="1"/>
    <col min="2565" max="2565" width="11" customWidth="1"/>
    <col min="2566" max="2566" width="12.109375" customWidth="1"/>
    <col min="2567" max="2567" width="11.5546875" customWidth="1"/>
    <col min="2574" max="2574" width="22.44140625" customWidth="1"/>
    <col min="2575" max="2575" width="33.88671875" customWidth="1"/>
    <col min="2576" max="2576" width="79" customWidth="1"/>
    <col min="2813" max="2813" width="13" customWidth="1"/>
    <col min="2814" max="2814" width="13.44140625" customWidth="1"/>
    <col min="2815" max="2815" width="16.44140625" customWidth="1"/>
    <col min="2816" max="2816" width="17.44140625" customWidth="1"/>
    <col min="2817" max="2817" width="11.88671875" customWidth="1"/>
    <col min="2818" max="2820" width="7.5546875" customWidth="1"/>
    <col min="2821" max="2821" width="11" customWidth="1"/>
    <col min="2822" max="2822" width="12.109375" customWidth="1"/>
    <col min="2823" max="2823" width="11.5546875" customWidth="1"/>
    <col min="2830" max="2830" width="22.44140625" customWidth="1"/>
    <col min="2831" max="2831" width="33.88671875" customWidth="1"/>
    <col min="2832" max="2832" width="79" customWidth="1"/>
    <col min="3069" max="3069" width="13" customWidth="1"/>
    <col min="3070" max="3070" width="13.44140625" customWidth="1"/>
    <col min="3071" max="3071" width="16.44140625" customWidth="1"/>
    <col min="3072" max="3072" width="17.44140625" customWidth="1"/>
    <col min="3073" max="3073" width="11.88671875" customWidth="1"/>
    <col min="3074" max="3076" width="7.5546875" customWidth="1"/>
    <col min="3077" max="3077" width="11" customWidth="1"/>
    <col min="3078" max="3078" width="12.109375" customWidth="1"/>
    <col min="3079" max="3079" width="11.5546875" customWidth="1"/>
    <col min="3086" max="3086" width="22.44140625" customWidth="1"/>
    <col min="3087" max="3087" width="33.88671875" customWidth="1"/>
    <col min="3088" max="3088" width="79" customWidth="1"/>
    <col min="3325" max="3325" width="13" customWidth="1"/>
    <col min="3326" max="3326" width="13.44140625" customWidth="1"/>
    <col min="3327" max="3327" width="16.44140625" customWidth="1"/>
    <col min="3328" max="3328" width="17.44140625" customWidth="1"/>
    <col min="3329" max="3329" width="11.88671875" customWidth="1"/>
    <col min="3330" max="3332" width="7.5546875" customWidth="1"/>
    <col min="3333" max="3333" width="11" customWidth="1"/>
    <col min="3334" max="3334" width="12.109375" customWidth="1"/>
    <col min="3335" max="3335" width="11.5546875" customWidth="1"/>
    <col min="3342" max="3342" width="22.44140625" customWidth="1"/>
    <col min="3343" max="3343" width="33.88671875" customWidth="1"/>
    <col min="3344" max="3344" width="79" customWidth="1"/>
    <col min="3581" max="3581" width="13" customWidth="1"/>
    <col min="3582" max="3582" width="13.44140625" customWidth="1"/>
    <col min="3583" max="3583" width="16.44140625" customWidth="1"/>
    <col min="3584" max="3584" width="17.44140625" customWidth="1"/>
    <col min="3585" max="3585" width="11.88671875" customWidth="1"/>
    <col min="3586" max="3588" width="7.5546875" customWidth="1"/>
    <col min="3589" max="3589" width="11" customWidth="1"/>
    <col min="3590" max="3590" width="12.109375" customWidth="1"/>
    <col min="3591" max="3591" width="11.5546875" customWidth="1"/>
    <col min="3598" max="3598" width="22.44140625" customWidth="1"/>
    <col min="3599" max="3599" width="33.88671875" customWidth="1"/>
    <col min="3600" max="3600" width="79" customWidth="1"/>
    <col min="3837" max="3837" width="13" customWidth="1"/>
    <col min="3838" max="3838" width="13.44140625" customWidth="1"/>
    <col min="3839" max="3839" width="16.44140625" customWidth="1"/>
    <col min="3840" max="3840" width="17.44140625" customWidth="1"/>
    <col min="3841" max="3841" width="11.88671875" customWidth="1"/>
    <col min="3842" max="3844" width="7.5546875" customWidth="1"/>
    <col min="3845" max="3845" width="11" customWidth="1"/>
    <col min="3846" max="3846" width="12.109375" customWidth="1"/>
    <col min="3847" max="3847" width="11.5546875" customWidth="1"/>
    <col min="3854" max="3854" width="22.44140625" customWidth="1"/>
    <col min="3855" max="3855" width="33.88671875" customWidth="1"/>
    <col min="3856" max="3856" width="79" customWidth="1"/>
    <col min="4093" max="4093" width="13" customWidth="1"/>
    <col min="4094" max="4094" width="13.44140625" customWidth="1"/>
    <col min="4095" max="4095" width="16.44140625" customWidth="1"/>
    <col min="4096" max="4096" width="17.44140625" customWidth="1"/>
    <col min="4097" max="4097" width="11.88671875" customWidth="1"/>
    <col min="4098" max="4100" width="7.5546875" customWidth="1"/>
    <col min="4101" max="4101" width="11" customWidth="1"/>
    <col min="4102" max="4102" width="12.109375" customWidth="1"/>
    <col min="4103" max="4103" width="11.5546875" customWidth="1"/>
    <col min="4110" max="4110" width="22.44140625" customWidth="1"/>
    <col min="4111" max="4111" width="33.88671875" customWidth="1"/>
    <col min="4112" max="4112" width="79" customWidth="1"/>
    <col min="4349" max="4349" width="13" customWidth="1"/>
    <col min="4350" max="4350" width="13.44140625" customWidth="1"/>
    <col min="4351" max="4351" width="16.44140625" customWidth="1"/>
    <col min="4352" max="4352" width="17.44140625" customWidth="1"/>
    <col min="4353" max="4353" width="11.88671875" customWidth="1"/>
    <col min="4354" max="4356" width="7.5546875" customWidth="1"/>
    <col min="4357" max="4357" width="11" customWidth="1"/>
    <col min="4358" max="4358" width="12.109375" customWidth="1"/>
    <col min="4359" max="4359" width="11.5546875" customWidth="1"/>
    <col min="4366" max="4366" width="22.44140625" customWidth="1"/>
    <col min="4367" max="4367" width="33.88671875" customWidth="1"/>
    <col min="4368" max="4368" width="79" customWidth="1"/>
    <col min="4605" max="4605" width="13" customWidth="1"/>
    <col min="4606" max="4606" width="13.44140625" customWidth="1"/>
    <col min="4607" max="4607" width="16.44140625" customWidth="1"/>
    <col min="4608" max="4608" width="17.44140625" customWidth="1"/>
    <col min="4609" max="4609" width="11.88671875" customWidth="1"/>
    <col min="4610" max="4612" width="7.5546875" customWidth="1"/>
    <col min="4613" max="4613" width="11" customWidth="1"/>
    <col min="4614" max="4614" width="12.109375" customWidth="1"/>
    <col min="4615" max="4615" width="11.5546875" customWidth="1"/>
    <col min="4622" max="4622" width="22.44140625" customWidth="1"/>
    <col min="4623" max="4623" width="33.88671875" customWidth="1"/>
    <col min="4624" max="4624" width="79" customWidth="1"/>
    <col min="4861" max="4861" width="13" customWidth="1"/>
    <col min="4862" max="4862" width="13.44140625" customWidth="1"/>
    <col min="4863" max="4863" width="16.44140625" customWidth="1"/>
    <col min="4864" max="4864" width="17.44140625" customWidth="1"/>
    <col min="4865" max="4865" width="11.88671875" customWidth="1"/>
    <col min="4866" max="4868" width="7.5546875" customWidth="1"/>
    <col min="4869" max="4869" width="11" customWidth="1"/>
    <col min="4870" max="4870" width="12.109375" customWidth="1"/>
    <col min="4871" max="4871" width="11.5546875" customWidth="1"/>
    <col min="4878" max="4878" width="22.44140625" customWidth="1"/>
    <col min="4879" max="4879" width="33.88671875" customWidth="1"/>
    <col min="4880" max="4880" width="79" customWidth="1"/>
    <col min="5117" max="5117" width="13" customWidth="1"/>
    <col min="5118" max="5118" width="13.44140625" customWidth="1"/>
    <col min="5119" max="5119" width="16.44140625" customWidth="1"/>
    <col min="5120" max="5120" width="17.44140625" customWidth="1"/>
    <col min="5121" max="5121" width="11.88671875" customWidth="1"/>
    <col min="5122" max="5124" width="7.5546875" customWidth="1"/>
    <col min="5125" max="5125" width="11" customWidth="1"/>
    <col min="5126" max="5126" width="12.109375" customWidth="1"/>
    <col min="5127" max="5127" width="11.5546875" customWidth="1"/>
    <col min="5134" max="5134" width="22.44140625" customWidth="1"/>
    <col min="5135" max="5135" width="33.88671875" customWidth="1"/>
    <col min="5136" max="5136" width="79" customWidth="1"/>
    <col min="5373" max="5373" width="13" customWidth="1"/>
    <col min="5374" max="5374" width="13.44140625" customWidth="1"/>
    <col min="5375" max="5375" width="16.44140625" customWidth="1"/>
    <col min="5376" max="5376" width="17.44140625" customWidth="1"/>
    <col min="5377" max="5377" width="11.88671875" customWidth="1"/>
    <col min="5378" max="5380" width="7.5546875" customWidth="1"/>
    <col min="5381" max="5381" width="11" customWidth="1"/>
    <col min="5382" max="5382" width="12.109375" customWidth="1"/>
    <col min="5383" max="5383" width="11.5546875" customWidth="1"/>
    <col min="5390" max="5390" width="22.44140625" customWidth="1"/>
    <col min="5391" max="5391" width="33.88671875" customWidth="1"/>
    <col min="5392" max="5392" width="79" customWidth="1"/>
    <col min="5629" max="5629" width="13" customWidth="1"/>
    <col min="5630" max="5630" width="13.44140625" customWidth="1"/>
    <col min="5631" max="5631" width="16.44140625" customWidth="1"/>
    <col min="5632" max="5632" width="17.44140625" customWidth="1"/>
    <col min="5633" max="5633" width="11.88671875" customWidth="1"/>
    <col min="5634" max="5636" width="7.5546875" customWidth="1"/>
    <col min="5637" max="5637" width="11" customWidth="1"/>
    <col min="5638" max="5638" width="12.109375" customWidth="1"/>
    <col min="5639" max="5639" width="11.5546875" customWidth="1"/>
    <col min="5646" max="5646" width="22.44140625" customWidth="1"/>
    <col min="5647" max="5647" width="33.88671875" customWidth="1"/>
    <col min="5648" max="5648" width="79" customWidth="1"/>
    <col min="5885" max="5885" width="13" customWidth="1"/>
    <col min="5886" max="5886" width="13.44140625" customWidth="1"/>
    <col min="5887" max="5887" width="16.44140625" customWidth="1"/>
    <col min="5888" max="5888" width="17.44140625" customWidth="1"/>
    <col min="5889" max="5889" width="11.88671875" customWidth="1"/>
    <col min="5890" max="5892" width="7.5546875" customWidth="1"/>
    <col min="5893" max="5893" width="11" customWidth="1"/>
    <col min="5894" max="5894" width="12.109375" customWidth="1"/>
    <col min="5895" max="5895" width="11.5546875" customWidth="1"/>
    <col min="5902" max="5902" width="22.44140625" customWidth="1"/>
    <col min="5903" max="5903" width="33.88671875" customWidth="1"/>
    <col min="5904" max="5904" width="79" customWidth="1"/>
    <col min="6141" max="6141" width="13" customWidth="1"/>
    <col min="6142" max="6142" width="13.44140625" customWidth="1"/>
    <col min="6143" max="6143" width="16.44140625" customWidth="1"/>
    <col min="6144" max="6144" width="17.44140625" customWidth="1"/>
    <col min="6145" max="6145" width="11.88671875" customWidth="1"/>
    <col min="6146" max="6148" width="7.5546875" customWidth="1"/>
    <col min="6149" max="6149" width="11" customWidth="1"/>
    <col min="6150" max="6150" width="12.109375" customWidth="1"/>
    <col min="6151" max="6151" width="11.5546875" customWidth="1"/>
    <col min="6158" max="6158" width="22.44140625" customWidth="1"/>
    <col min="6159" max="6159" width="33.88671875" customWidth="1"/>
    <col min="6160" max="6160" width="79" customWidth="1"/>
    <col min="6397" max="6397" width="13" customWidth="1"/>
    <col min="6398" max="6398" width="13.44140625" customWidth="1"/>
    <col min="6399" max="6399" width="16.44140625" customWidth="1"/>
    <col min="6400" max="6400" width="17.44140625" customWidth="1"/>
    <col min="6401" max="6401" width="11.88671875" customWidth="1"/>
    <col min="6402" max="6404" width="7.5546875" customWidth="1"/>
    <col min="6405" max="6405" width="11" customWidth="1"/>
    <col min="6406" max="6406" width="12.109375" customWidth="1"/>
    <col min="6407" max="6407" width="11.5546875" customWidth="1"/>
    <col min="6414" max="6414" width="22.44140625" customWidth="1"/>
    <col min="6415" max="6415" width="33.88671875" customWidth="1"/>
    <col min="6416" max="6416" width="79" customWidth="1"/>
    <col min="6653" max="6653" width="13" customWidth="1"/>
    <col min="6654" max="6654" width="13.44140625" customWidth="1"/>
    <col min="6655" max="6655" width="16.44140625" customWidth="1"/>
    <col min="6656" max="6656" width="17.44140625" customWidth="1"/>
    <col min="6657" max="6657" width="11.88671875" customWidth="1"/>
    <col min="6658" max="6660" width="7.5546875" customWidth="1"/>
    <col min="6661" max="6661" width="11" customWidth="1"/>
    <col min="6662" max="6662" width="12.109375" customWidth="1"/>
    <col min="6663" max="6663" width="11.5546875" customWidth="1"/>
    <col min="6670" max="6670" width="22.44140625" customWidth="1"/>
    <col min="6671" max="6671" width="33.88671875" customWidth="1"/>
    <col min="6672" max="6672" width="79" customWidth="1"/>
    <col min="6909" max="6909" width="13" customWidth="1"/>
    <col min="6910" max="6910" width="13.44140625" customWidth="1"/>
    <col min="6911" max="6911" width="16.44140625" customWidth="1"/>
    <col min="6912" max="6912" width="17.44140625" customWidth="1"/>
    <col min="6913" max="6913" width="11.88671875" customWidth="1"/>
    <col min="6914" max="6916" width="7.5546875" customWidth="1"/>
    <col min="6917" max="6917" width="11" customWidth="1"/>
    <col min="6918" max="6918" width="12.109375" customWidth="1"/>
    <col min="6919" max="6919" width="11.5546875" customWidth="1"/>
    <col min="6926" max="6926" width="22.44140625" customWidth="1"/>
    <col min="6927" max="6927" width="33.88671875" customWidth="1"/>
    <col min="6928" max="6928" width="79" customWidth="1"/>
    <col min="7165" max="7165" width="13" customWidth="1"/>
    <col min="7166" max="7166" width="13.44140625" customWidth="1"/>
    <col min="7167" max="7167" width="16.44140625" customWidth="1"/>
    <col min="7168" max="7168" width="17.44140625" customWidth="1"/>
    <col min="7169" max="7169" width="11.88671875" customWidth="1"/>
    <col min="7170" max="7172" width="7.5546875" customWidth="1"/>
    <col min="7173" max="7173" width="11" customWidth="1"/>
    <col min="7174" max="7174" width="12.109375" customWidth="1"/>
    <col min="7175" max="7175" width="11.5546875" customWidth="1"/>
    <col min="7182" max="7182" width="22.44140625" customWidth="1"/>
    <col min="7183" max="7183" width="33.88671875" customWidth="1"/>
    <col min="7184" max="7184" width="79" customWidth="1"/>
    <col min="7421" max="7421" width="13" customWidth="1"/>
    <col min="7422" max="7422" width="13.44140625" customWidth="1"/>
    <col min="7423" max="7423" width="16.44140625" customWidth="1"/>
    <col min="7424" max="7424" width="17.44140625" customWidth="1"/>
    <col min="7425" max="7425" width="11.88671875" customWidth="1"/>
    <col min="7426" max="7428" width="7.5546875" customWidth="1"/>
    <col min="7429" max="7429" width="11" customWidth="1"/>
    <col min="7430" max="7430" width="12.109375" customWidth="1"/>
    <col min="7431" max="7431" width="11.5546875" customWidth="1"/>
    <col min="7438" max="7438" width="22.44140625" customWidth="1"/>
    <col min="7439" max="7439" width="33.88671875" customWidth="1"/>
    <col min="7440" max="7440" width="79" customWidth="1"/>
    <col min="7677" max="7677" width="13" customWidth="1"/>
    <col min="7678" max="7678" width="13.44140625" customWidth="1"/>
    <col min="7679" max="7679" width="16.44140625" customWidth="1"/>
    <col min="7680" max="7680" width="17.44140625" customWidth="1"/>
    <col min="7681" max="7681" width="11.88671875" customWidth="1"/>
    <col min="7682" max="7684" width="7.5546875" customWidth="1"/>
    <col min="7685" max="7685" width="11" customWidth="1"/>
    <col min="7686" max="7686" width="12.109375" customWidth="1"/>
    <col min="7687" max="7687" width="11.5546875" customWidth="1"/>
    <col min="7694" max="7694" width="22.44140625" customWidth="1"/>
    <col min="7695" max="7695" width="33.88671875" customWidth="1"/>
    <col min="7696" max="7696" width="79" customWidth="1"/>
    <col min="7933" max="7933" width="13" customWidth="1"/>
    <col min="7934" max="7934" width="13.44140625" customWidth="1"/>
    <col min="7935" max="7935" width="16.44140625" customWidth="1"/>
    <col min="7936" max="7936" width="17.44140625" customWidth="1"/>
    <col min="7937" max="7937" width="11.88671875" customWidth="1"/>
    <col min="7938" max="7940" width="7.5546875" customWidth="1"/>
    <col min="7941" max="7941" width="11" customWidth="1"/>
    <col min="7942" max="7942" width="12.109375" customWidth="1"/>
    <col min="7943" max="7943" width="11.5546875" customWidth="1"/>
    <col min="7950" max="7950" width="22.44140625" customWidth="1"/>
    <col min="7951" max="7951" width="33.88671875" customWidth="1"/>
    <col min="7952" max="7952" width="79" customWidth="1"/>
    <col min="8189" max="8189" width="13" customWidth="1"/>
    <col min="8190" max="8190" width="13.44140625" customWidth="1"/>
    <col min="8191" max="8191" width="16.44140625" customWidth="1"/>
    <col min="8192" max="8192" width="17.44140625" customWidth="1"/>
    <col min="8193" max="8193" width="11.88671875" customWidth="1"/>
    <col min="8194" max="8196" width="7.5546875" customWidth="1"/>
    <col min="8197" max="8197" width="11" customWidth="1"/>
    <col min="8198" max="8198" width="12.109375" customWidth="1"/>
    <col min="8199" max="8199" width="11.5546875" customWidth="1"/>
    <col min="8206" max="8206" width="22.44140625" customWidth="1"/>
    <col min="8207" max="8207" width="33.88671875" customWidth="1"/>
    <col min="8208" max="8208" width="79" customWidth="1"/>
    <col min="8445" max="8445" width="13" customWidth="1"/>
    <col min="8446" max="8446" width="13.44140625" customWidth="1"/>
    <col min="8447" max="8447" width="16.44140625" customWidth="1"/>
    <col min="8448" max="8448" width="17.44140625" customWidth="1"/>
    <col min="8449" max="8449" width="11.88671875" customWidth="1"/>
    <col min="8450" max="8452" width="7.5546875" customWidth="1"/>
    <col min="8453" max="8453" width="11" customWidth="1"/>
    <col min="8454" max="8454" width="12.109375" customWidth="1"/>
    <col min="8455" max="8455" width="11.5546875" customWidth="1"/>
    <col min="8462" max="8462" width="22.44140625" customWidth="1"/>
    <col min="8463" max="8463" width="33.88671875" customWidth="1"/>
    <col min="8464" max="8464" width="79" customWidth="1"/>
    <col min="8701" max="8701" width="13" customWidth="1"/>
    <col min="8702" max="8702" width="13.44140625" customWidth="1"/>
    <col min="8703" max="8703" width="16.44140625" customWidth="1"/>
    <col min="8704" max="8704" width="17.44140625" customWidth="1"/>
    <col min="8705" max="8705" width="11.88671875" customWidth="1"/>
    <col min="8706" max="8708" width="7.5546875" customWidth="1"/>
    <col min="8709" max="8709" width="11" customWidth="1"/>
    <col min="8710" max="8710" width="12.109375" customWidth="1"/>
    <col min="8711" max="8711" width="11.5546875" customWidth="1"/>
    <col min="8718" max="8718" width="22.44140625" customWidth="1"/>
    <col min="8719" max="8719" width="33.88671875" customWidth="1"/>
    <col min="8720" max="8720" width="79" customWidth="1"/>
    <col min="8957" max="8957" width="13" customWidth="1"/>
    <col min="8958" max="8958" width="13.44140625" customWidth="1"/>
    <col min="8959" max="8959" width="16.44140625" customWidth="1"/>
    <col min="8960" max="8960" width="17.44140625" customWidth="1"/>
    <col min="8961" max="8961" width="11.88671875" customWidth="1"/>
    <col min="8962" max="8964" width="7.5546875" customWidth="1"/>
    <col min="8965" max="8965" width="11" customWidth="1"/>
    <col min="8966" max="8966" width="12.109375" customWidth="1"/>
    <col min="8967" max="8967" width="11.5546875" customWidth="1"/>
    <col min="8974" max="8974" width="22.44140625" customWidth="1"/>
    <col min="8975" max="8975" width="33.88671875" customWidth="1"/>
    <col min="8976" max="8976" width="79" customWidth="1"/>
    <col min="9213" max="9213" width="13" customWidth="1"/>
    <col min="9214" max="9214" width="13.44140625" customWidth="1"/>
    <col min="9215" max="9215" width="16.44140625" customWidth="1"/>
    <col min="9216" max="9216" width="17.44140625" customWidth="1"/>
    <col min="9217" max="9217" width="11.88671875" customWidth="1"/>
    <col min="9218" max="9220" width="7.5546875" customWidth="1"/>
    <col min="9221" max="9221" width="11" customWidth="1"/>
    <col min="9222" max="9222" width="12.109375" customWidth="1"/>
    <col min="9223" max="9223" width="11.5546875" customWidth="1"/>
    <col min="9230" max="9230" width="22.44140625" customWidth="1"/>
    <col min="9231" max="9231" width="33.88671875" customWidth="1"/>
    <col min="9232" max="9232" width="79" customWidth="1"/>
    <col min="9469" max="9469" width="13" customWidth="1"/>
    <col min="9470" max="9470" width="13.44140625" customWidth="1"/>
    <col min="9471" max="9471" width="16.44140625" customWidth="1"/>
    <col min="9472" max="9472" width="17.44140625" customWidth="1"/>
    <col min="9473" max="9473" width="11.88671875" customWidth="1"/>
    <col min="9474" max="9476" width="7.5546875" customWidth="1"/>
    <col min="9477" max="9477" width="11" customWidth="1"/>
    <col min="9478" max="9478" width="12.109375" customWidth="1"/>
    <col min="9479" max="9479" width="11.5546875" customWidth="1"/>
    <col min="9486" max="9486" width="22.44140625" customWidth="1"/>
    <col min="9487" max="9487" width="33.88671875" customWidth="1"/>
    <col min="9488" max="9488" width="79" customWidth="1"/>
    <col min="9725" max="9725" width="13" customWidth="1"/>
    <col min="9726" max="9726" width="13.44140625" customWidth="1"/>
    <col min="9727" max="9727" width="16.44140625" customWidth="1"/>
    <col min="9728" max="9728" width="17.44140625" customWidth="1"/>
    <col min="9729" max="9729" width="11.88671875" customWidth="1"/>
    <col min="9730" max="9732" width="7.5546875" customWidth="1"/>
    <col min="9733" max="9733" width="11" customWidth="1"/>
    <col min="9734" max="9734" width="12.109375" customWidth="1"/>
    <col min="9735" max="9735" width="11.5546875" customWidth="1"/>
    <col min="9742" max="9742" width="22.44140625" customWidth="1"/>
    <col min="9743" max="9743" width="33.88671875" customWidth="1"/>
    <col min="9744" max="9744" width="79" customWidth="1"/>
    <col min="9981" max="9981" width="13" customWidth="1"/>
    <col min="9982" max="9982" width="13.44140625" customWidth="1"/>
    <col min="9983" max="9983" width="16.44140625" customWidth="1"/>
    <col min="9984" max="9984" width="17.44140625" customWidth="1"/>
    <col min="9985" max="9985" width="11.88671875" customWidth="1"/>
    <col min="9986" max="9988" width="7.5546875" customWidth="1"/>
    <col min="9989" max="9989" width="11" customWidth="1"/>
    <col min="9990" max="9990" width="12.109375" customWidth="1"/>
    <col min="9991" max="9991" width="11.5546875" customWidth="1"/>
    <col min="9998" max="9998" width="22.44140625" customWidth="1"/>
    <col min="9999" max="9999" width="33.88671875" customWidth="1"/>
    <col min="10000" max="10000" width="79" customWidth="1"/>
    <col min="10237" max="10237" width="13" customWidth="1"/>
    <col min="10238" max="10238" width="13.44140625" customWidth="1"/>
    <col min="10239" max="10239" width="16.44140625" customWidth="1"/>
    <col min="10240" max="10240" width="17.44140625" customWidth="1"/>
    <col min="10241" max="10241" width="11.88671875" customWidth="1"/>
    <col min="10242" max="10244" width="7.5546875" customWidth="1"/>
    <col min="10245" max="10245" width="11" customWidth="1"/>
    <col min="10246" max="10246" width="12.109375" customWidth="1"/>
    <col min="10247" max="10247" width="11.5546875" customWidth="1"/>
    <col min="10254" max="10254" width="22.44140625" customWidth="1"/>
    <col min="10255" max="10255" width="33.88671875" customWidth="1"/>
    <col min="10256" max="10256" width="79" customWidth="1"/>
    <col min="10493" max="10493" width="13" customWidth="1"/>
    <col min="10494" max="10494" width="13.44140625" customWidth="1"/>
    <col min="10495" max="10495" width="16.44140625" customWidth="1"/>
    <col min="10496" max="10496" width="17.44140625" customWidth="1"/>
    <col min="10497" max="10497" width="11.88671875" customWidth="1"/>
    <col min="10498" max="10500" width="7.5546875" customWidth="1"/>
    <col min="10501" max="10501" width="11" customWidth="1"/>
    <col min="10502" max="10502" width="12.109375" customWidth="1"/>
    <col min="10503" max="10503" width="11.5546875" customWidth="1"/>
    <col min="10510" max="10510" width="22.44140625" customWidth="1"/>
    <col min="10511" max="10511" width="33.88671875" customWidth="1"/>
    <col min="10512" max="10512" width="79" customWidth="1"/>
    <col min="10749" max="10749" width="13" customWidth="1"/>
    <col min="10750" max="10750" width="13.44140625" customWidth="1"/>
    <col min="10751" max="10751" width="16.44140625" customWidth="1"/>
    <col min="10752" max="10752" width="17.44140625" customWidth="1"/>
    <col min="10753" max="10753" width="11.88671875" customWidth="1"/>
    <col min="10754" max="10756" width="7.5546875" customWidth="1"/>
    <col min="10757" max="10757" width="11" customWidth="1"/>
    <col min="10758" max="10758" width="12.109375" customWidth="1"/>
    <col min="10759" max="10759" width="11.5546875" customWidth="1"/>
    <col min="10766" max="10766" width="22.44140625" customWidth="1"/>
    <col min="10767" max="10767" width="33.88671875" customWidth="1"/>
    <col min="10768" max="10768" width="79" customWidth="1"/>
    <col min="11005" max="11005" width="13" customWidth="1"/>
    <col min="11006" max="11006" width="13.44140625" customWidth="1"/>
    <col min="11007" max="11007" width="16.44140625" customWidth="1"/>
    <col min="11008" max="11008" width="17.44140625" customWidth="1"/>
    <col min="11009" max="11009" width="11.88671875" customWidth="1"/>
    <col min="11010" max="11012" width="7.5546875" customWidth="1"/>
    <col min="11013" max="11013" width="11" customWidth="1"/>
    <col min="11014" max="11014" width="12.109375" customWidth="1"/>
    <col min="11015" max="11015" width="11.5546875" customWidth="1"/>
    <col min="11022" max="11022" width="22.44140625" customWidth="1"/>
    <col min="11023" max="11023" width="33.88671875" customWidth="1"/>
    <col min="11024" max="11024" width="79" customWidth="1"/>
    <col min="11261" max="11261" width="13" customWidth="1"/>
    <col min="11262" max="11262" width="13.44140625" customWidth="1"/>
    <col min="11263" max="11263" width="16.44140625" customWidth="1"/>
    <col min="11264" max="11264" width="17.44140625" customWidth="1"/>
    <col min="11265" max="11265" width="11.88671875" customWidth="1"/>
    <col min="11266" max="11268" width="7.5546875" customWidth="1"/>
    <col min="11269" max="11269" width="11" customWidth="1"/>
    <col min="11270" max="11270" width="12.109375" customWidth="1"/>
    <col min="11271" max="11271" width="11.5546875" customWidth="1"/>
    <col min="11278" max="11278" width="22.44140625" customWidth="1"/>
    <col min="11279" max="11279" width="33.88671875" customWidth="1"/>
    <col min="11280" max="11280" width="79" customWidth="1"/>
    <col min="11517" max="11517" width="13" customWidth="1"/>
    <col min="11518" max="11518" width="13.44140625" customWidth="1"/>
    <col min="11519" max="11519" width="16.44140625" customWidth="1"/>
    <col min="11520" max="11520" width="17.44140625" customWidth="1"/>
    <col min="11521" max="11521" width="11.88671875" customWidth="1"/>
    <col min="11522" max="11524" width="7.5546875" customWidth="1"/>
    <col min="11525" max="11525" width="11" customWidth="1"/>
    <col min="11526" max="11526" width="12.109375" customWidth="1"/>
    <col min="11527" max="11527" width="11.5546875" customWidth="1"/>
    <col min="11534" max="11534" width="22.44140625" customWidth="1"/>
    <col min="11535" max="11535" width="33.88671875" customWidth="1"/>
    <col min="11536" max="11536" width="79" customWidth="1"/>
    <col min="11773" max="11773" width="13" customWidth="1"/>
    <col min="11774" max="11774" width="13.44140625" customWidth="1"/>
    <col min="11775" max="11775" width="16.44140625" customWidth="1"/>
    <col min="11776" max="11776" width="17.44140625" customWidth="1"/>
    <col min="11777" max="11777" width="11.88671875" customWidth="1"/>
    <col min="11778" max="11780" width="7.5546875" customWidth="1"/>
    <col min="11781" max="11781" width="11" customWidth="1"/>
    <col min="11782" max="11782" width="12.109375" customWidth="1"/>
    <col min="11783" max="11783" width="11.5546875" customWidth="1"/>
    <col min="11790" max="11790" width="22.44140625" customWidth="1"/>
    <col min="11791" max="11791" width="33.88671875" customWidth="1"/>
    <col min="11792" max="11792" width="79" customWidth="1"/>
    <col min="12029" max="12029" width="13" customWidth="1"/>
    <col min="12030" max="12030" width="13.44140625" customWidth="1"/>
    <col min="12031" max="12031" width="16.44140625" customWidth="1"/>
    <col min="12032" max="12032" width="17.44140625" customWidth="1"/>
    <col min="12033" max="12033" width="11.88671875" customWidth="1"/>
    <col min="12034" max="12036" width="7.5546875" customWidth="1"/>
    <col min="12037" max="12037" width="11" customWidth="1"/>
    <col min="12038" max="12038" width="12.109375" customWidth="1"/>
    <col min="12039" max="12039" width="11.5546875" customWidth="1"/>
    <col min="12046" max="12046" width="22.44140625" customWidth="1"/>
    <col min="12047" max="12047" width="33.88671875" customWidth="1"/>
    <col min="12048" max="12048" width="79" customWidth="1"/>
    <col min="12285" max="12285" width="13" customWidth="1"/>
    <col min="12286" max="12286" width="13.44140625" customWidth="1"/>
    <col min="12287" max="12287" width="16.44140625" customWidth="1"/>
    <col min="12288" max="12288" width="17.44140625" customWidth="1"/>
    <col min="12289" max="12289" width="11.88671875" customWidth="1"/>
    <col min="12290" max="12292" width="7.5546875" customWidth="1"/>
    <col min="12293" max="12293" width="11" customWidth="1"/>
    <col min="12294" max="12294" width="12.109375" customWidth="1"/>
    <col min="12295" max="12295" width="11.5546875" customWidth="1"/>
    <col min="12302" max="12302" width="22.44140625" customWidth="1"/>
    <col min="12303" max="12303" width="33.88671875" customWidth="1"/>
    <col min="12304" max="12304" width="79" customWidth="1"/>
    <col min="12541" max="12541" width="13" customWidth="1"/>
    <col min="12542" max="12542" width="13.44140625" customWidth="1"/>
    <col min="12543" max="12543" width="16.44140625" customWidth="1"/>
    <col min="12544" max="12544" width="17.44140625" customWidth="1"/>
    <col min="12545" max="12545" width="11.88671875" customWidth="1"/>
    <col min="12546" max="12548" width="7.5546875" customWidth="1"/>
    <col min="12549" max="12549" width="11" customWidth="1"/>
    <col min="12550" max="12550" width="12.109375" customWidth="1"/>
    <col min="12551" max="12551" width="11.5546875" customWidth="1"/>
    <col min="12558" max="12558" width="22.44140625" customWidth="1"/>
    <col min="12559" max="12559" width="33.88671875" customWidth="1"/>
    <col min="12560" max="12560" width="79" customWidth="1"/>
    <col min="12797" max="12797" width="13" customWidth="1"/>
    <col min="12798" max="12798" width="13.44140625" customWidth="1"/>
    <col min="12799" max="12799" width="16.44140625" customWidth="1"/>
    <col min="12800" max="12800" width="17.44140625" customWidth="1"/>
    <col min="12801" max="12801" width="11.88671875" customWidth="1"/>
    <col min="12802" max="12804" width="7.5546875" customWidth="1"/>
    <col min="12805" max="12805" width="11" customWidth="1"/>
    <col min="12806" max="12806" width="12.109375" customWidth="1"/>
    <col min="12807" max="12807" width="11.5546875" customWidth="1"/>
    <col min="12814" max="12814" width="22.44140625" customWidth="1"/>
    <col min="12815" max="12815" width="33.88671875" customWidth="1"/>
    <col min="12816" max="12816" width="79" customWidth="1"/>
    <col min="13053" max="13053" width="13" customWidth="1"/>
    <col min="13054" max="13054" width="13.44140625" customWidth="1"/>
    <col min="13055" max="13055" width="16.44140625" customWidth="1"/>
    <col min="13056" max="13056" width="17.44140625" customWidth="1"/>
    <col min="13057" max="13057" width="11.88671875" customWidth="1"/>
    <col min="13058" max="13060" width="7.5546875" customWidth="1"/>
    <col min="13061" max="13061" width="11" customWidth="1"/>
    <col min="13062" max="13062" width="12.109375" customWidth="1"/>
    <col min="13063" max="13063" width="11.5546875" customWidth="1"/>
    <col min="13070" max="13070" width="22.44140625" customWidth="1"/>
    <col min="13071" max="13071" width="33.88671875" customWidth="1"/>
    <col min="13072" max="13072" width="79" customWidth="1"/>
    <col min="13309" max="13309" width="13" customWidth="1"/>
    <col min="13310" max="13310" width="13.44140625" customWidth="1"/>
    <col min="13311" max="13311" width="16.44140625" customWidth="1"/>
    <col min="13312" max="13312" width="17.44140625" customWidth="1"/>
    <col min="13313" max="13313" width="11.88671875" customWidth="1"/>
    <col min="13314" max="13316" width="7.5546875" customWidth="1"/>
    <col min="13317" max="13317" width="11" customWidth="1"/>
    <col min="13318" max="13318" width="12.109375" customWidth="1"/>
    <col min="13319" max="13319" width="11.5546875" customWidth="1"/>
    <col min="13326" max="13326" width="22.44140625" customWidth="1"/>
    <col min="13327" max="13327" width="33.88671875" customWidth="1"/>
    <col min="13328" max="13328" width="79" customWidth="1"/>
    <col min="13565" max="13565" width="13" customWidth="1"/>
    <col min="13566" max="13566" width="13.44140625" customWidth="1"/>
    <col min="13567" max="13567" width="16.44140625" customWidth="1"/>
    <col min="13568" max="13568" width="17.44140625" customWidth="1"/>
    <col min="13569" max="13569" width="11.88671875" customWidth="1"/>
    <col min="13570" max="13572" width="7.5546875" customWidth="1"/>
    <col min="13573" max="13573" width="11" customWidth="1"/>
    <col min="13574" max="13574" width="12.109375" customWidth="1"/>
    <col min="13575" max="13575" width="11.5546875" customWidth="1"/>
    <col min="13582" max="13582" width="22.44140625" customWidth="1"/>
    <col min="13583" max="13583" width="33.88671875" customWidth="1"/>
    <col min="13584" max="13584" width="79" customWidth="1"/>
    <col min="13821" max="13821" width="13" customWidth="1"/>
    <col min="13822" max="13822" width="13.44140625" customWidth="1"/>
    <col min="13823" max="13823" width="16.44140625" customWidth="1"/>
    <col min="13824" max="13824" width="17.44140625" customWidth="1"/>
    <col min="13825" max="13825" width="11.88671875" customWidth="1"/>
    <col min="13826" max="13828" width="7.5546875" customWidth="1"/>
    <col min="13829" max="13829" width="11" customWidth="1"/>
    <col min="13830" max="13830" width="12.109375" customWidth="1"/>
    <col min="13831" max="13831" width="11.5546875" customWidth="1"/>
    <col min="13838" max="13838" width="22.44140625" customWidth="1"/>
    <col min="13839" max="13839" width="33.88671875" customWidth="1"/>
    <col min="13840" max="13840" width="79" customWidth="1"/>
    <col min="14077" max="14077" width="13" customWidth="1"/>
    <col min="14078" max="14078" width="13.44140625" customWidth="1"/>
    <col min="14079" max="14079" width="16.44140625" customWidth="1"/>
    <col min="14080" max="14080" width="17.44140625" customWidth="1"/>
    <col min="14081" max="14081" width="11.88671875" customWidth="1"/>
    <col min="14082" max="14084" width="7.5546875" customWidth="1"/>
    <col min="14085" max="14085" width="11" customWidth="1"/>
    <col min="14086" max="14086" width="12.109375" customWidth="1"/>
    <col min="14087" max="14087" width="11.5546875" customWidth="1"/>
    <col min="14094" max="14094" width="22.44140625" customWidth="1"/>
    <col min="14095" max="14095" width="33.88671875" customWidth="1"/>
    <col min="14096" max="14096" width="79" customWidth="1"/>
    <col min="14333" max="14333" width="13" customWidth="1"/>
    <col min="14334" max="14334" width="13.44140625" customWidth="1"/>
    <col min="14335" max="14335" width="16.44140625" customWidth="1"/>
    <col min="14336" max="14336" width="17.44140625" customWidth="1"/>
    <col min="14337" max="14337" width="11.88671875" customWidth="1"/>
    <col min="14338" max="14340" width="7.5546875" customWidth="1"/>
    <col min="14341" max="14341" width="11" customWidth="1"/>
    <col min="14342" max="14342" width="12.109375" customWidth="1"/>
    <col min="14343" max="14343" width="11.5546875" customWidth="1"/>
    <col min="14350" max="14350" width="22.44140625" customWidth="1"/>
    <col min="14351" max="14351" width="33.88671875" customWidth="1"/>
    <col min="14352" max="14352" width="79" customWidth="1"/>
    <col min="14589" max="14589" width="13" customWidth="1"/>
    <col min="14590" max="14590" width="13.44140625" customWidth="1"/>
    <col min="14591" max="14591" width="16.44140625" customWidth="1"/>
    <col min="14592" max="14592" width="17.44140625" customWidth="1"/>
    <col min="14593" max="14593" width="11.88671875" customWidth="1"/>
    <col min="14594" max="14596" width="7.5546875" customWidth="1"/>
    <col min="14597" max="14597" width="11" customWidth="1"/>
    <col min="14598" max="14598" width="12.109375" customWidth="1"/>
    <col min="14599" max="14599" width="11.5546875" customWidth="1"/>
    <col min="14606" max="14606" width="22.44140625" customWidth="1"/>
    <col min="14607" max="14607" width="33.88671875" customWidth="1"/>
    <col min="14608" max="14608" width="79" customWidth="1"/>
    <col min="14845" max="14845" width="13" customWidth="1"/>
    <col min="14846" max="14846" width="13.44140625" customWidth="1"/>
    <col min="14847" max="14847" width="16.44140625" customWidth="1"/>
    <col min="14848" max="14848" width="17.44140625" customWidth="1"/>
    <col min="14849" max="14849" width="11.88671875" customWidth="1"/>
    <col min="14850" max="14852" width="7.5546875" customWidth="1"/>
    <col min="14853" max="14853" width="11" customWidth="1"/>
    <col min="14854" max="14854" width="12.109375" customWidth="1"/>
    <col min="14855" max="14855" width="11.5546875" customWidth="1"/>
    <col min="14862" max="14862" width="22.44140625" customWidth="1"/>
    <col min="14863" max="14863" width="33.88671875" customWidth="1"/>
    <col min="14864" max="14864" width="79" customWidth="1"/>
    <col min="15101" max="15101" width="13" customWidth="1"/>
    <col min="15102" max="15102" width="13.44140625" customWidth="1"/>
    <col min="15103" max="15103" width="16.44140625" customWidth="1"/>
    <col min="15104" max="15104" width="17.44140625" customWidth="1"/>
    <col min="15105" max="15105" width="11.88671875" customWidth="1"/>
    <col min="15106" max="15108" width="7.5546875" customWidth="1"/>
    <col min="15109" max="15109" width="11" customWidth="1"/>
    <col min="15110" max="15110" width="12.109375" customWidth="1"/>
    <col min="15111" max="15111" width="11.5546875" customWidth="1"/>
    <col min="15118" max="15118" width="22.44140625" customWidth="1"/>
    <col min="15119" max="15119" width="33.88671875" customWidth="1"/>
    <col min="15120" max="15120" width="79" customWidth="1"/>
    <col min="15357" max="15357" width="13" customWidth="1"/>
    <col min="15358" max="15358" width="13.44140625" customWidth="1"/>
    <col min="15359" max="15359" width="16.44140625" customWidth="1"/>
    <col min="15360" max="15360" width="17.44140625" customWidth="1"/>
    <col min="15361" max="15361" width="11.88671875" customWidth="1"/>
    <col min="15362" max="15364" width="7.5546875" customWidth="1"/>
    <col min="15365" max="15365" width="11" customWidth="1"/>
    <col min="15366" max="15366" width="12.109375" customWidth="1"/>
    <col min="15367" max="15367" width="11.5546875" customWidth="1"/>
    <col min="15374" max="15374" width="22.44140625" customWidth="1"/>
    <col min="15375" max="15375" width="33.88671875" customWidth="1"/>
    <col min="15376" max="15376" width="79" customWidth="1"/>
    <col min="15613" max="15613" width="13" customWidth="1"/>
    <col min="15614" max="15614" width="13.44140625" customWidth="1"/>
    <col min="15615" max="15615" width="16.44140625" customWidth="1"/>
    <col min="15616" max="15616" width="17.44140625" customWidth="1"/>
    <col min="15617" max="15617" width="11.88671875" customWidth="1"/>
    <col min="15618" max="15620" width="7.5546875" customWidth="1"/>
    <col min="15621" max="15621" width="11" customWidth="1"/>
    <col min="15622" max="15622" width="12.109375" customWidth="1"/>
    <col min="15623" max="15623" width="11.5546875" customWidth="1"/>
    <col min="15630" max="15630" width="22.44140625" customWidth="1"/>
    <col min="15631" max="15631" width="33.88671875" customWidth="1"/>
    <col min="15632" max="15632" width="79" customWidth="1"/>
    <col min="15869" max="15869" width="13" customWidth="1"/>
    <col min="15870" max="15870" width="13.44140625" customWidth="1"/>
    <col min="15871" max="15871" width="16.44140625" customWidth="1"/>
    <col min="15872" max="15872" width="17.44140625" customWidth="1"/>
    <col min="15873" max="15873" width="11.88671875" customWidth="1"/>
    <col min="15874" max="15876" width="7.5546875" customWidth="1"/>
    <col min="15877" max="15877" width="11" customWidth="1"/>
    <col min="15878" max="15878" width="12.109375" customWidth="1"/>
    <col min="15879" max="15879" width="11.5546875" customWidth="1"/>
    <col min="15886" max="15886" width="22.44140625" customWidth="1"/>
    <col min="15887" max="15887" width="33.88671875" customWidth="1"/>
    <col min="15888" max="15888" width="79" customWidth="1"/>
    <col min="16125" max="16125" width="13" customWidth="1"/>
    <col min="16126" max="16126" width="13.44140625" customWidth="1"/>
    <col min="16127" max="16127" width="16.44140625" customWidth="1"/>
    <col min="16128" max="16128" width="17.44140625" customWidth="1"/>
    <col min="16129" max="16129" width="11.88671875" customWidth="1"/>
    <col min="16130" max="16132" width="7.5546875" customWidth="1"/>
    <col min="16133" max="16133" width="11" customWidth="1"/>
    <col min="16134" max="16134" width="12.109375" customWidth="1"/>
    <col min="16135" max="16135" width="11.5546875" customWidth="1"/>
    <col min="16142" max="16142" width="22.44140625" customWidth="1"/>
    <col min="16143" max="16143" width="33.88671875" customWidth="1"/>
    <col min="16144" max="16144" width="79" customWidth="1"/>
  </cols>
  <sheetData>
    <row r="1" spans="1:54" s="2" customFormat="1" ht="18">
      <c r="A1" s="10"/>
      <c r="C1" s="284" t="s">
        <v>198</v>
      </c>
      <c r="D1" s="1"/>
      <c r="F1" s="1"/>
    </row>
    <row r="2" spans="1:54" s="2" customFormat="1" ht="18">
      <c r="A2" s="10"/>
      <c r="C2" s="285" t="s">
        <v>199</v>
      </c>
      <c r="D2" s="1"/>
      <c r="F2" s="1"/>
    </row>
    <row r="3" spans="1:54" s="2" customFormat="1" ht="18">
      <c r="A3" s="10"/>
      <c r="C3" s="286"/>
      <c r="D3" s="1"/>
      <c r="F3" s="1"/>
    </row>
    <row r="4" spans="1:54" s="581" customFormat="1" ht="36.6">
      <c r="A4" s="578" t="s">
        <v>767</v>
      </c>
      <c r="B4" s="579"/>
      <c r="C4" s="579"/>
      <c r="D4" s="580"/>
      <c r="E4" s="557"/>
      <c r="F4" s="557"/>
      <c r="G4" s="557"/>
      <c r="H4" s="557"/>
      <c r="I4" s="557"/>
      <c r="J4" s="557"/>
      <c r="K4" s="557"/>
      <c r="M4" s="580"/>
      <c r="O4" s="557"/>
      <c r="Q4" s="582"/>
      <c r="R4" s="582"/>
      <c r="S4" s="582"/>
      <c r="T4" s="582"/>
      <c r="U4" s="582"/>
      <c r="V4" s="582"/>
      <c r="W4" s="582"/>
      <c r="X4" s="582"/>
      <c r="Y4" s="582"/>
      <c r="Z4" s="582"/>
      <c r="AA4" s="582"/>
      <c r="AB4" s="582"/>
      <c r="AC4" s="582"/>
      <c r="AD4" s="582"/>
      <c r="AE4" s="582"/>
      <c r="AF4" s="582"/>
      <c r="AG4" s="582"/>
      <c r="AH4" s="582"/>
      <c r="AI4" s="582"/>
      <c r="AJ4" s="582"/>
      <c r="AK4" s="582"/>
      <c r="AL4" s="582"/>
      <c r="AM4" s="582"/>
      <c r="AN4" s="582"/>
      <c r="AO4" s="582"/>
      <c r="AP4" s="582"/>
      <c r="AQ4" s="582"/>
      <c r="AR4" s="582"/>
      <c r="AS4" s="582"/>
      <c r="AT4" s="582"/>
      <c r="AU4" s="582"/>
      <c r="AV4" s="582"/>
      <c r="AW4" s="582"/>
      <c r="AX4" s="582"/>
      <c r="AY4" s="582"/>
      <c r="AZ4" s="582"/>
      <c r="BA4" s="582"/>
      <c r="BB4" s="582"/>
    </row>
    <row r="5" spans="1:54">
      <c r="B5" s="490"/>
      <c r="C5" s="490"/>
      <c r="D5" s="580"/>
      <c r="E5" s="557"/>
      <c r="F5" s="557"/>
      <c r="G5" s="557"/>
      <c r="H5" s="557"/>
      <c r="I5" s="557"/>
      <c r="J5" s="557"/>
      <c r="K5" s="557"/>
      <c r="M5" s="580"/>
    </row>
    <row r="6" spans="1:54" s="589" customFormat="1" ht="28.8">
      <c r="A6" s="583" t="s">
        <v>0</v>
      </c>
      <c r="B6" s="584" t="s">
        <v>2</v>
      </c>
      <c r="C6" s="584" t="s">
        <v>1</v>
      </c>
      <c r="D6" s="585" t="s">
        <v>3</v>
      </c>
      <c r="E6" s="583" t="s">
        <v>4</v>
      </c>
      <c r="F6" s="583" t="s">
        <v>5</v>
      </c>
      <c r="G6" s="584" t="s">
        <v>6</v>
      </c>
      <c r="H6" s="586" t="s">
        <v>7</v>
      </c>
      <c r="I6" s="583" t="s">
        <v>8</v>
      </c>
      <c r="J6" s="586" t="s">
        <v>32</v>
      </c>
      <c r="K6" s="586" t="s">
        <v>33</v>
      </c>
      <c r="L6" s="583" t="s">
        <v>34</v>
      </c>
      <c r="M6" s="583" t="s">
        <v>9</v>
      </c>
      <c r="N6" s="584" t="s">
        <v>11</v>
      </c>
      <c r="O6" s="587" t="s">
        <v>35</v>
      </c>
      <c r="P6" s="583" t="s">
        <v>12</v>
      </c>
      <c r="Q6" s="588"/>
      <c r="R6" s="588"/>
      <c r="S6" s="588"/>
      <c r="T6" s="588"/>
      <c r="U6" s="588"/>
      <c r="V6" s="588"/>
      <c r="W6" s="588"/>
      <c r="X6" s="588"/>
      <c r="Y6" s="588"/>
      <c r="Z6" s="588"/>
      <c r="AA6" s="588"/>
      <c r="AB6" s="588"/>
      <c r="AC6" s="588"/>
      <c r="AD6" s="588"/>
      <c r="AE6" s="588"/>
      <c r="AF6" s="588"/>
      <c r="AG6" s="588"/>
      <c r="AH6" s="588"/>
      <c r="AI6" s="588"/>
      <c r="AJ6" s="588"/>
      <c r="AK6" s="588"/>
      <c r="AL6" s="588"/>
      <c r="AM6" s="588"/>
      <c r="AN6" s="588"/>
      <c r="AO6" s="588"/>
      <c r="AP6" s="588"/>
      <c r="AQ6" s="588"/>
      <c r="AR6" s="588"/>
      <c r="AS6" s="588"/>
      <c r="AT6" s="588"/>
      <c r="AU6" s="588"/>
      <c r="AV6" s="588"/>
      <c r="AW6" s="588"/>
      <c r="AX6" s="588"/>
      <c r="AY6" s="588"/>
      <c r="AZ6" s="588"/>
      <c r="BA6" s="588"/>
      <c r="BB6" s="588"/>
    </row>
    <row r="7" spans="1:54" s="589" customFormat="1">
      <c r="A7" s="583"/>
      <c r="B7" s="590"/>
      <c r="C7" s="590"/>
      <c r="D7" s="585" t="s">
        <v>13</v>
      </c>
      <c r="E7" s="583"/>
      <c r="F7" s="583"/>
      <c r="G7" s="590"/>
      <c r="H7" s="591"/>
      <c r="I7" s="583"/>
      <c r="J7" s="591"/>
      <c r="K7" s="591"/>
      <c r="L7" s="583"/>
      <c r="M7" s="583"/>
      <c r="N7" s="590"/>
      <c r="O7" s="592"/>
      <c r="P7" s="583"/>
      <c r="Q7" s="588"/>
      <c r="R7" s="588"/>
      <c r="S7" s="588"/>
      <c r="T7" s="588"/>
      <c r="U7" s="588"/>
      <c r="V7" s="588"/>
      <c r="W7" s="588"/>
      <c r="X7" s="588"/>
      <c r="Y7" s="588"/>
      <c r="Z7" s="588"/>
      <c r="AA7" s="588"/>
      <c r="AB7" s="588"/>
      <c r="AC7" s="588"/>
      <c r="AD7" s="588"/>
      <c r="AE7" s="588"/>
      <c r="AF7" s="588"/>
      <c r="AG7" s="588"/>
      <c r="AH7" s="588"/>
      <c r="AI7" s="588"/>
      <c r="AJ7" s="588"/>
      <c r="AK7" s="588"/>
      <c r="AL7" s="588"/>
      <c r="AM7" s="588"/>
      <c r="AN7" s="588"/>
      <c r="AO7" s="588"/>
      <c r="AP7" s="588"/>
      <c r="AQ7" s="588"/>
      <c r="AR7" s="588"/>
      <c r="AS7" s="588"/>
      <c r="AT7" s="588"/>
      <c r="AU7" s="588"/>
      <c r="AV7" s="588"/>
      <c r="AW7" s="588"/>
      <c r="AX7" s="588"/>
      <c r="AY7" s="588"/>
      <c r="AZ7" s="588"/>
      <c r="BA7" s="588"/>
      <c r="BB7" s="588"/>
    </row>
    <row r="8" spans="1:54" s="597" customFormat="1" ht="47.25" customHeight="1">
      <c r="A8" s="593" t="s">
        <v>768</v>
      </c>
      <c r="B8" s="593"/>
      <c r="C8" s="593"/>
      <c r="D8" s="593"/>
      <c r="E8" s="593"/>
      <c r="F8" s="593"/>
      <c r="G8" s="593"/>
      <c r="H8" s="593"/>
      <c r="I8" s="593"/>
      <c r="J8" s="593"/>
      <c r="K8" s="593"/>
      <c r="L8" s="593"/>
      <c r="M8" s="593"/>
      <c r="N8" s="593"/>
      <c r="O8" s="594"/>
      <c r="P8" s="595"/>
      <c r="Q8" s="596"/>
      <c r="R8" s="596"/>
      <c r="S8" s="596"/>
      <c r="T8" s="596"/>
      <c r="U8" s="596"/>
      <c r="V8" s="596"/>
      <c r="W8" s="596"/>
      <c r="X8" s="596"/>
      <c r="Y8" s="596"/>
      <c r="Z8" s="596"/>
      <c r="AA8" s="596"/>
      <c r="AB8" s="596"/>
      <c r="AC8" s="596"/>
      <c r="AD8" s="596"/>
      <c r="AE8" s="596"/>
      <c r="AF8" s="596"/>
      <c r="AG8" s="596"/>
      <c r="AH8" s="596"/>
      <c r="AI8" s="596"/>
      <c r="AJ8" s="596"/>
      <c r="AK8" s="596"/>
      <c r="AL8" s="596"/>
      <c r="AM8" s="596"/>
      <c r="AN8" s="596"/>
      <c r="AO8" s="596"/>
      <c r="AP8" s="596"/>
      <c r="AQ8" s="596"/>
      <c r="AR8" s="596"/>
      <c r="AS8" s="596"/>
      <c r="AT8" s="596"/>
      <c r="AU8" s="596"/>
      <c r="AV8" s="596"/>
      <c r="AW8" s="596"/>
      <c r="AX8" s="596"/>
      <c r="AY8" s="596"/>
      <c r="AZ8" s="596"/>
      <c r="BA8" s="596"/>
      <c r="BB8" s="596"/>
    </row>
    <row r="9" spans="1:54" s="604" customFormat="1" ht="68.25" customHeight="1">
      <c r="A9" s="598" t="s">
        <v>769</v>
      </c>
      <c r="B9" s="598"/>
      <c r="C9" s="599" t="s">
        <v>770</v>
      </c>
      <c r="D9" s="600">
        <f>131+2699</f>
        <v>2830</v>
      </c>
      <c r="E9" s="599" t="s">
        <v>50</v>
      </c>
      <c r="F9" s="598" t="s">
        <v>30</v>
      </c>
      <c r="G9" s="601" t="s">
        <v>771</v>
      </c>
      <c r="H9" s="598" t="s">
        <v>37</v>
      </c>
      <c r="I9" s="598" t="s">
        <v>48</v>
      </c>
      <c r="J9" s="598" t="s">
        <v>39</v>
      </c>
      <c r="K9" s="599" t="s">
        <v>47</v>
      </c>
      <c r="L9" s="599" t="s">
        <v>772</v>
      </c>
      <c r="M9" s="599" t="s">
        <v>388</v>
      </c>
      <c r="N9" s="599" t="s">
        <v>773</v>
      </c>
      <c r="O9" s="602" t="s">
        <v>774</v>
      </c>
      <c r="P9" s="603" t="s">
        <v>775</v>
      </c>
      <c r="Q9" s="596"/>
      <c r="R9" s="596"/>
      <c r="S9" s="596"/>
      <c r="T9" s="596"/>
      <c r="U9" s="596"/>
      <c r="V9" s="596"/>
      <c r="W9" s="596"/>
      <c r="X9" s="596"/>
      <c r="Y9" s="596"/>
      <c r="Z9" s="596"/>
      <c r="AA9" s="596"/>
      <c r="AB9" s="596"/>
      <c r="AC9" s="596"/>
      <c r="AD9" s="596"/>
      <c r="AE9" s="596"/>
      <c r="AF9" s="596"/>
      <c r="AG9" s="596"/>
      <c r="AH9" s="596"/>
      <c r="AI9" s="596"/>
      <c r="AJ9" s="596"/>
      <c r="AK9" s="596"/>
      <c r="AL9" s="596"/>
      <c r="AM9" s="596"/>
      <c r="AN9" s="596"/>
      <c r="AO9" s="596"/>
      <c r="AP9" s="596"/>
      <c r="AQ9" s="596"/>
      <c r="AR9" s="596"/>
      <c r="AS9" s="596"/>
      <c r="AT9" s="596"/>
      <c r="AU9" s="596"/>
      <c r="AV9" s="596"/>
      <c r="AW9" s="596"/>
      <c r="AX9" s="596"/>
      <c r="AY9" s="596"/>
      <c r="AZ9" s="596"/>
      <c r="BA9" s="596"/>
      <c r="BB9" s="596"/>
    </row>
    <row r="10" spans="1:54" s="609" customFormat="1" ht="68.25" customHeight="1">
      <c r="A10" s="605" t="s">
        <v>776</v>
      </c>
      <c r="B10" s="605"/>
      <c r="C10" s="599" t="s">
        <v>770</v>
      </c>
      <c r="D10" s="600">
        <f>131+3399</f>
        <v>3530</v>
      </c>
      <c r="E10" s="606" t="s">
        <v>50</v>
      </c>
      <c r="F10" s="605" t="s">
        <v>30</v>
      </c>
      <c r="G10" s="601" t="s">
        <v>771</v>
      </c>
      <c r="H10" s="606" t="s">
        <v>37</v>
      </c>
      <c r="I10" s="605" t="s">
        <v>15</v>
      </c>
      <c r="J10" s="605" t="s">
        <v>39</v>
      </c>
      <c r="K10" s="606" t="s">
        <v>777</v>
      </c>
      <c r="L10" s="606" t="s">
        <v>772</v>
      </c>
      <c r="M10" s="606" t="s">
        <v>388</v>
      </c>
      <c r="N10" s="599" t="s">
        <v>773</v>
      </c>
      <c r="O10" s="607" t="s">
        <v>778</v>
      </c>
      <c r="P10" s="608" t="s">
        <v>779</v>
      </c>
      <c r="Q10" s="596"/>
      <c r="R10" s="596"/>
      <c r="S10" s="596"/>
      <c r="T10" s="596"/>
      <c r="U10" s="596"/>
      <c r="V10" s="596"/>
      <c r="W10" s="596"/>
      <c r="X10" s="596"/>
      <c r="Y10" s="596"/>
      <c r="Z10" s="596"/>
      <c r="AA10" s="596"/>
      <c r="AB10" s="596"/>
      <c r="AC10" s="596"/>
      <c r="AD10" s="596"/>
      <c r="AE10" s="596"/>
      <c r="AF10" s="596"/>
      <c r="AG10" s="596"/>
      <c r="AH10" s="596"/>
      <c r="AI10" s="596"/>
      <c r="AJ10" s="596"/>
      <c r="AK10" s="596"/>
      <c r="AL10" s="596"/>
      <c r="AM10" s="596"/>
      <c r="AN10" s="596"/>
      <c r="AO10" s="596"/>
      <c r="AP10" s="596"/>
      <c r="AQ10" s="596"/>
      <c r="AR10" s="596"/>
      <c r="AS10" s="596"/>
      <c r="AT10" s="596"/>
      <c r="AU10" s="596"/>
      <c r="AV10" s="596"/>
      <c r="AW10" s="596"/>
      <c r="AX10" s="596"/>
      <c r="AY10" s="596"/>
      <c r="AZ10" s="596"/>
      <c r="BA10" s="596"/>
      <c r="BB10" s="596"/>
    </row>
    <row r="11" spans="1:54" s="609" customFormat="1" ht="68.25" customHeight="1">
      <c r="A11" s="605" t="s">
        <v>780</v>
      </c>
      <c r="B11" s="605"/>
      <c r="C11" s="599" t="s">
        <v>770</v>
      </c>
      <c r="D11" s="600">
        <f>131+4499</f>
        <v>4630</v>
      </c>
      <c r="E11" s="606" t="s">
        <v>44</v>
      </c>
      <c r="F11" s="605" t="s">
        <v>781</v>
      </c>
      <c r="G11" s="610" t="s">
        <v>41</v>
      </c>
      <c r="H11" s="606" t="s">
        <v>31</v>
      </c>
      <c r="I11" s="605" t="s">
        <v>15</v>
      </c>
      <c r="J11" s="605" t="s">
        <v>39</v>
      </c>
      <c r="K11" s="606" t="s">
        <v>777</v>
      </c>
      <c r="L11" s="606" t="s">
        <v>772</v>
      </c>
      <c r="M11" s="606" t="s">
        <v>388</v>
      </c>
      <c r="N11" s="599" t="s">
        <v>773</v>
      </c>
      <c r="O11" s="611"/>
      <c r="P11" s="608" t="s">
        <v>782</v>
      </c>
      <c r="Q11" s="596"/>
      <c r="R11" s="596"/>
      <c r="S11" s="596"/>
      <c r="T11" s="596"/>
      <c r="U11" s="596"/>
      <c r="V11" s="596"/>
      <c r="W11" s="596"/>
      <c r="X11" s="596"/>
      <c r="Y11" s="596"/>
      <c r="Z11" s="596"/>
      <c r="AA11" s="596"/>
      <c r="AB11" s="596"/>
      <c r="AC11" s="596"/>
      <c r="AD11" s="596"/>
      <c r="AE11" s="596"/>
      <c r="AF11" s="596"/>
      <c r="AG11" s="596"/>
      <c r="AH11" s="596"/>
      <c r="AI11" s="596"/>
      <c r="AJ11" s="596"/>
      <c r="AK11" s="596"/>
      <c r="AL11" s="596"/>
      <c r="AM11" s="596"/>
      <c r="AN11" s="596"/>
      <c r="AO11" s="596"/>
      <c r="AP11" s="596"/>
      <c r="AQ11" s="596"/>
      <c r="AR11" s="596"/>
      <c r="AS11" s="596"/>
      <c r="AT11" s="596"/>
      <c r="AU11" s="596"/>
      <c r="AV11" s="596"/>
      <c r="AW11" s="596"/>
      <c r="AX11" s="596"/>
      <c r="AY11" s="596"/>
      <c r="AZ11" s="596"/>
      <c r="BA11" s="596"/>
      <c r="BB11" s="596"/>
    </row>
    <row r="13" spans="1:54" s="33" customFormat="1" ht="21" customHeight="1">
      <c r="A13" s="29" t="s">
        <v>54</v>
      </c>
      <c r="B13" s="30"/>
      <c r="C13" s="30"/>
      <c r="D13" s="30"/>
      <c r="E13" s="31"/>
      <c r="F13" s="31"/>
      <c r="G13" s="31"/>
      <c r="H13" s="31"/>
      <c r="I13" s="32"/>
      <c r="J13" s="32"/>
      <c r="K13" s="32"/>
      <c r="L13" s="32"/>
      <c r="M13" s="32"/>
      <c r="N13" s="32"/>
    </row>
    <row r="14" spans="1:54" s="33" customFormat="1" ht="21" customHeight="1">
      <c r="A14" s="30" t="s">
        <v>55</v>
      </c>
      <c r="B14" s="30"/>
      <c r="C14" s="30"/>
      <c r="D14" s="30"/>
      <c r="E14" s="31"/>
      <c r="F14" s="31"/>
      <c r="G14" s="31"/>
      <c r="H14" s="31"/>
      <c r="I14" s="32"/>
      <c r="J14" s="32"/>
      <c r="K14" s="32"/>
      <c r="L14" s="32"/>
      <c r="M14" s="32"/>
      <c r="N14" s="32"/>
    </row>
    <row r="15" spans="1:54" s="33" customFormat="1" ht="21" customHeight="1">
      <c r="A15" s="30" t="s">
        <v>56</v>
      </c>
      <c r="B15" s="30"/>
      <c r="C15" s="30"/>
      <c r="D15" s="30"/>
      <c r="E15" s="31"/>
      <c r="F15" s="31"/>
      <c r="G15" s="31"/>
      <c r="H15" s="31"/>
      <c r="I15" s="32"/>
      <c r="J15" s="32"/>
      <c r="K15" s="32"/>
      <c r="L15" s="32"/>
      <c r="M15" s="32"/>
      <c r="N15" s="32"/>
    </row>
    <row r="16" spans="1:54" s="33" customFormat="1" ht="21" customHeight="1">
      <c r="A16" s="30" t="s">
        <v>57</v>
      </c>
      <c r="B16" s="30"/>
      <c r="C16" s="30"/>
      <c r="D16" s="30"/>
      <c r="E16" s="31"/>
      <c r="F16" s="31"/>
      <c r="G16" s="31"/>
      <c r="H16" s="31"/>
      <c r="I16" s="32"/>
      <c r="J16" s="32"/>
      <c r="K16" s="32"/>
      <c r="L16" s="32"/>
      <c r="M16" s="32"/>
      <c r="N16" s="32"/>
    </row>
    <row r="17" spans="1:14" s="33" customFormat="1" ht="21" customHeight="1">
      <c r="A17" s="30" t="s">
        <v>58</v>
      </c>
      <c r="B17" s="30"/>
      <c r="C17" s="30"/>
      <c r="D17" s="30"/>
      <c r="E17" s="31"/>
      <c r="F17" s="31"/>
      <c r="G17" s="31"/>
      <c r="H17" s="31"/>
      <c r="I17" s="32"/>
      <c r="J17" s="32"/>
      <c r="K17" s="32"/>
      <c r="L17" s="32"/>
      <c r="M17" s="32"/>
      <c r="N17" s="32"/>
    </row>
    <row r="18" spans="1:14" s="33" customFormat="1" ht="21" customHeight="1">
      <c r="A18" s="30" t="s">
        <v>285</v>
      </c>
      <c r="B18" s="30"/>
      <c r="C18" s="30"/>
      <c r="D18" s="30"/>
      <c r="E18" s="31"/>
      <c r="F18" s="31"/>
      <c r="G18" s="31"/>
      <c r="H18" s="31"/>
      <c r="I18" s="32"/>
      <c r="J18" s="32"/>
      <c r="K18" s="32"/>
      <c r="L18" s="32"/>
      <c r="M18" s="32"/>
      <c r="N18" s="32"/>
    </row>
    <row r="19" spans="1:14" s="33" customFormat="1" ht="21" customHeight="1">
      <c r="A19" s="30" t="s">
        <v>60</v>
      </c>
      <c r="B19" s="30"/>
      <c r="C19" s="30"/>
      <c r="D19" s="30"/>
      <c r="E19" s="31"/>
      <c r="F19" s="31"/>
      <c r="G19" s="31"/>
      <c r="H19" s="31"/>
      <c r="I19" s="32"/>
      <c r="J19" s="32"/>
      <c r="K19" s="32"/>
      <c r="L19" s="32"/>
      <c r="M19" s="32"/>
      <c r="N19" s="32"/>
    </row>
    <row r="20" spans="1:14" s="33" customFormat="1" ht="21" customHeight="1">
      <c r="A20" s="30" t="s">
        <v>61</v>
      </c>
      <c r="B20" s="30"/>
      <c r="C20" s="30"/>
      <c r="D20" s="30"/>
      <c r="E20" s="31"/>
      <c r="F20" s="31"/>
      <c r="G20" s="31"/>
      <c r="H20" s="31"/>
      <c r="I20" s="32"/>
      <c r="J20" s="32"/>
      <c r="K20" s="32"/>
      <c r="L20" s="32"/>
      <c r="M20" s="32"/>
      <c r="N20" s="32"/>
    </row>
    <row r="21" spans="1:14" s="33" customFormat="1" ht="21" customHeight="1">
      <c r="A21" s="30" t="s">
        <v>62</v>
      </c>
      <c r="B21" s="30"/>
      <c r="C21" s="30"/>
      <c r="D21" s="30"/>
      <c r="E21" s="32"/>
      <c r="F21" s="32"/>
      <c r="G21" s="32"/>
      <c r="H21" s="32"/>
      <c r="I21" s="32"/>
      <c r="J21" s="32"/>
      <c r="K21" s="32"/>
      <c r="L21" s="32"/>
      <c r="M21" s="32"/>
      <c r="N21" s="32"/>
    </row>
    <row r="22" spans="1:14" s="2" customFormat="1" ht="15">
      <c r="A22" s="30" t="s">
        <v>63</v>
      </c>
      <c r="B22" s="143"/>
      <c r="C22" s="143"/>
      <c r="D22" s="144"/>
      <c r="E22" s="143"/>
      <c r="F22" s="144"/>
      <c r="G22" s="143"/>
      <c r="H22" s="143"/>
      <c r="I22" s="143"/>
      <c r="J22" s="143"/>
      <c r="K22" s="143"/>
      <c r="L22" s="143"/>
      <c r="M22" s="143"/>
      <c r="N22" s="143"/>
    </row>
    <row r="23" spans="1:14" s="2" customFormat="1" ht="15">
      <c r="A23" s="30" t="s">
        <v>64</v>
      </c>
      <c r="B23" s="143"/>
      <c r="C23" s="143"/>
      <c r="D23" s="144"/>
      <c r="E23" s="143"/>
      <c r="F23" s="144"/>
      <c r="G23" s="143"/>
      <c r="H23" s="143"/>
      <c r="I23" s="143"/>
      <c r="J23" s="143"/>
      <c r="K23" s="143"/>
      <c r="L23" s="143"/>
      <c r="M23" s="143"/>
      <c r="N23" s="143"/>
    </row>
    <row r="24" spans="1:14" s="2" customFormat="1" ht="12">
      <c r="A24" s="143"/>
      <c r="B24" s="143"/>
      <c r="C24" s="143"/>
      <c r="D24" s="144"/>
      <c r="E24" s="143"/>
      <c r="F24" s="144"/>
      <c r="G24" s="143"/>
      <c r="H24" s="143"/>
      <c r="I24" s="143"/>
      <c r="J24" s="143"/>
      <c r="K24" s="143"/>
      <c r="L24" s="143"/>
      <c r="M24" s="143"/>
      <c r="N24" s="143"/>
    </row>
    <row r="25" spans="1:14" s="2" customFormat="1" ht="12">
      <c r="A25" s="143"/>
      <c r="B25" s="143"/>
      <c r="C25" s="143"/>
      <c r="D25" s="144"/>
      <c r="E25" s="143"/>
      <c r="F25" s="144"/>
      <c r="G25" s="143"/>
      <c r="H25" s="143"/>
      <c r="I25" s="143"/>
      <c r="J25" s="143"/>
      <c r="K25" s="143"/>
      <c r="L25" s="143"/>
      <c r="M25" s="143"/>
      <c r="N25" s="143"/>
    </row>
  </sheetData>
  <pageMargins left="0.7" right="0.7" top="0.75" bottom="0.75" header="0.3" footer="0.3"/>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Q84"/>
  <sheetViews>
    <sheetView showGridLines="0" view="pageBreakPreview" topLeftCell="A7" zoomScale="55" zoomScaleNormal="100" zoomScaleSheetLayoutView="55" workbookViewId="0">
      <selection activeCell="B13" sqref="B13"/>
    </sheetView>
  </sheetViews>
  <sheetFormatPr defaultColWidth="9.109375" defaultRowHeight="23.4"/>
  <cols>
    <col min="1" max="1" width="9.109375" style="39"/>
    <col min="2" max="3" width="47.88671875" style="39" customWidth="1"/>
    <col min="4" max="4" width="46.88671875" style="39" customWidth="1"/>
    <col min="5" max="5" width="47" style="39" customWidth="1"/>
    <col min="6" max="11" width="9.109375" style="39"/>
    <col min="12" max="12" width="9.109375" style="39" customWidth="1"/>
    <col min="13" max="16384" width="9.109375" style="39"/>
  </cols>
  <sheetData>
    <row r="2" spans="2:5" ht="28.8">
      <c r="C2" s="40" t="s">
        <v>198</v>
      </c>
    </row>
    <row r="3" spans="2:5" ht="28.8">
      <c r="C3" s="41" t="s">
        <v>199</v>
      </c>
    </row>
    <row r="4" spans="2:5" ht="25.8">
      <c r="B4" s="1063" t="s">
        <v>200</v>
      </c>
      <c r="C4" s="1063"/>
      <c r="D4" s="1063" t="s">
        <v>201</v>
      </c>
      <c r="E4" s="1063"/>
    </row>
    <row r="7" spans="2:5" ht="67.5" customHeight="1"/>
    <row r="9" spans="2:5" ht="30.75" customHeight="1">
      <c r="B9" s="42"/>
    </row>
    <row r="10" spans="2:5">
      <c r="B10" s="43"/>
    </row>
    <row r="11" spans="2:5">
      <c r="B11" s="43"/>
    </row>
    <row r="12" spans="2:5">
      <c r="B12" s="43"/>
    </row>
    <row r="13" spans="2:5">
      <c r="B13" s="44" t="s">
        <v>202</v>
      </c>
      <c r="C13" s="44" t="s">
        <v>203</v>
      </c>
      <c r="D13" s="45" t="s">
        <v>204</v>
      </c>
      <c r="E13" s="45" t="s">
        <v>205</v>
      </c>
    </row>
    <row r="14" spans="2:5">
      <c r="B14" s="46" t="s">
        <v>206</v>
      </c>
      <c r="C14" s="46" t="s">
        <v>206</v>
      </c>
      <c r="D14" s="46" t="s">
        <v>206</v>
      </c>
      <c r="E14" s="46" t="s">
        <v>206</v>
      </c>
    </row>
    <row r="15" spans="2:5" ht="46.8">
      <c r="B15" s="47" t="s">
        <v>207</v>
      </c>
      <c r="C15" s="47" t="s">
        <v>207</v>
      </c>
      <c r="D15" s="47" t="s">
        <v>207</v>
      </c>
      <c r="E15" s="47" t="s">
        <v>207</v>
      </c>
    </row>
    <row r="16" spans="2:5">
      <c r="B16" s="47" t="s">
        <v>208</v>
      </c>
      <c r="C16" s="47" t="s">
        <v>208</v>
      </c>
      <c r="D16" s="47" t="s">
        <v>208</v>
      </c>
      <c r="E16" s="47" t="s">
        <v>208</v>
      </c>
    </row>
    <row r="17" spans="2:10">
      <c r="B17" s="47" t="s">
        <v>209</v>
      </c>
      <c r="C17" s="47" t="s">
        <v>209</v>
      </c>
      <c r="D17" s="47" t="s">
        <v>209</v>
      </c>
      <c r="E17" s="47" t="s">
        <v>209</v>
      </c>
    </row>
    <row r="18" spans="2:10">
      <c r="B18" s="47" t="s">
        <v>210</v>
      </c>
      <c r="C18" s="47" t="s">
        <v>210</v>
      </c>
      <c r="D18" s="47" t="s">
        <v>211</v>
      </c>
      <c r="E18" s="47" t="s">
        <v>211</v>
      </c>
    </row>
    <row r="19" spans="2:10" ht="26.4">
      <c r="B19" s="47" t="s">
        <v>212</v>
      </c>
      <c r="C19" s="47" t="s">
        <v>213</v>
      </c>
      <c r="D19" s="47" t="s">
        <v>212</v>
      </c>
      <c r="E19" s="47" t="s">
        <v>213</v>
      </c>
    </row>
    <row r="20" spans="2:10" ht="25.8">
      <c r="B20" s="48" t="s">
        <v>214</v>
      </c>
      <c r="C20" s="48" t="s">
        <v>214</v>
      </c>
      <c r="D20" s="48" t="s">
        <v>214</v>
      </c>
      <c r="E20" s="48" t="s">
        <v>215</v>
      </c>
    </row>
    <row r="21" spans="2:10">
      <c r="B21" s="49">
        <v>3720</v>
      </c>
      <c r="C21" s="49">
        <v>4520</v>
      </c>
      <c r="D21" s="49">
        <v>4120</v>
      </c>
      <c r="E21" s="49">
        <v>4920</v>
      </c>
    </row>
    <row r="22" spans="2:10">
      <c r="B22" s="42"/>
      <c r="C22" s="50"/>
    </row>
    <row r="23" spans="2:10" s="53" customFormat="1" ht="23.4" customHeight="1">
      <c r="B23" s="1063" t="s">
        <v>216</v>
      </c>
      <c r="C23" s="1063"/>
      <c r="D23" s="1063"/>
      <c r="E23" s="51" t="s">
        <v>217</v>
      </c>
      <c r="F23" s="52"/>
      <c r="G23" s="52"/>
      <c r="H23" s="52"/>
    </row>
    <row r="24" spans="2:10" s="53" customFormat="1">
      <c r="B24" s="54"/>
      <c r="C24" s="54"/>
      <c r="D24" s="54"/>
      <c r="E24" s="55"/>
    </row>
    <row r="25" spans="2:10">
      <c r="B25" s="56"/>
      <c r="C25" s="56"/>
      <c r="D25" s="57"/>
      <c r="E25" s="57"/>
    </row>
    <row r="26" spans="2:10">
      <c r="B26" s="58"/>
      <c r="C26" s="58"/>
      <c r="D26" s="59"/>
      <c r="E26" s="59"/>
    </row>
    <row r="27" spans="2:10">
      <c r="B27" s="58"/>
      <c r="C27" s="58"/>
      <c r="D27" s="59"/>
      <c r="E27" s="59"/>
    </row>
    <row r="28" spans="2:10">
      <c r="B28" s="58"/>
      <c r="C28" s="58"/>
      <c r="D28" s="59"/>
      <c r="E28" s="59"/>
    </row>
    <row r="29" spans="2:10">
      <c r="B29" s="58"/>
      <c r="C29" s="58"/>
      <c r="D29" s="45"/>
      <c r="E29" s="59"/>
      <c r="G29" s="60"/>
    </row>
    <row r="30" spans="2:10">
      <c r="B30" s="45" t="s">
        <v>218</v>
      </c>
      <c r="C30" s="45" t="s">
        <v>219</v>
      </c>
      <c r="D30" s="45" t="s">
        <v>220</v>
      </c>
      <c r="E30" s="45" t="s">
        <v>221</v>
      </c>
      <c r="F30" s="61"/>
      <c r="G30" s="60"/>
      <c r="H30" s="61"/>
      <c r="I30" s="61"/>
      <c r="J30" s="61"/>
    </row>
    <row r="31" spans="2:10">
      <c r="B31" s="45" t="s">
        <v>222</v>
      </c>
      <c r="C31" s="45" t="s">
        <v>222</v>
      </c>
      <c r="D31" s="45" t="s">
        <v>222</v>
      </c>
      <c r="E31" s="45"/>
      <c r="F31" s="61"/>
      <c r="G31" s="60"/>
      <c r="H31" s="61"/>
      <c r="I31" s="61"/>
      <c r="J31" s="61"/>
    </row>
    <row r="32" spans="2:10">
      <c r="B32" s="46" t="s">
        <v>206</v>
      </c>
      <c r="C32" s="46" t="s">
        <v>206</v>
      </c>
      <c r="D32" s="46" t="s">
        <v>206</v>
      </c>
      <c r="E32" s="46" t="s">
        <v>206</v>
      </c>
      <c r="F32" s="61"/>
      <c r="G32" s="60"/>
      <c r="H32" s="61"/>
      <c r="I32" s="61"/>
      <c r="J32" s="61"/>
    </row>
    <row r="33" spans="2:10">
      <c r="B33" s="47" t="s">
        <v>223</v>
      </c>
      <c r="C33" s="47" t="s">
        <v>223</v>
      </c>
      <c r="D33" s="47" t="s">
        <v>224</v>
      </c>
      <c r="E33" s="47" t="s">
        <v>225</v>
      </c>
      <c r="F33" s="61"/>
      <c r="G33" s="60"/>
      <c r="H33" s="61"/>
      <c r="I33" s="61"/>
      <c r="J33" s="61"/>
    </row>
    <row r="34" spans="2:10">
      <c r="B34" s="47" t="s">
        <v>226</v>
      </c>
      <c r="C34" s="47" t="s">
        <v>226</v>
      </c>
      <c r="D34" s="47" t="s">
        <v>227</v>
      </c>
      <c r="E34" s="47" t="s">
        <v>226</v>
      </c>
      <c r="F34" s="61"/>
      <c r="G34" s="60"/>
      <c r="H34" s="61"/>
      <c r="I34" s="61"/>
      <c r="J34" s="61"/>
    </row>
    <row r="35" spans="2:10">
      <c r="B35" s="47" t="s">
        <v>228</v>
      </c>
      <c r="C35" s="47" t="s">
        <v>228</v>
      </c>
      <c r="D35" s="47" t="s">
        <v>228</v>
      </c>
      <c r="E35" s="47" t="s">
        <v>229</v>
      </c>
      <c r="F35" s="61"/>
      <c r="G35" s="60"/>
      <c r="H35" s="61"/>
      <c r="I35" s="61"/>
      <c r="J35" s="61"/>
    </row>
    <row r="36" spans="2:10" ht="26.4">
      <c r="B36" s="47" t="s">
        <v>212</v>
      </c>
      <c r="C36" s="47" t="s">
        <v>213</v>
      </c>
      <c r="D36" s="47" t="s">
        <v>230</v>
      </c>
      <c r="E36" s="47" t="s">
        <v>231</v>
      </c>
      <c r="F36" s="61"/>
      <c r="G36" s="61"/>
      <c r="H36" s="61"/>
      <c r="I36" s="61"/>
      <c r="J36" s="61"/>
    </row>
    <row r="37" spans="2:10">
      <c r="B37" s="47" t="s">
        <v>232</v>
      </c>
      <c r="C37" s="47" t="s">
        <v>232</v>
      </c>
      <c r="D37" s="47" t="s">
        <v>232</v>
      </c>
      <c r="E37" s="47" t="s">
        <v>233</v>
      </c>
      <c r="F37" s="61"/>
      <c r="G37" s="61"/>
      <c r="H37" s="61"/>
      <c r="I37" s="61"/>
      <c r="J37" s="61"/>
    </row>
    <row r="38" spans="2:10" ht="26.4">
      <c r="B38" s="47" t="s">
        <v>234</v>
      </c>
      <c r="C38" s="47" t="s">
        <v>234</v>
      </c>
      <c r="D38" s="47" t="s">
        <v>234</v>
      </c>
      <c r="E38" s="47" t="s">
        <v>235</v>
      </c>
      <c r="F38" s="61"/>
      <c r="G38" s="61"/>
      <c r="H38" s="61"/>
      <c r="I38" s="61"/>
      <c r="J38" s="61"/>
    </row>
    <row r="39" spans="2:10">
      <c r="B39" s="47" t="s">
        <v>236</v>
      </c>
      <c r="C39" s="47" t="s">
        <v>236</v>
      </c>
      <c r="D39" s="47" t="s">
        <v>236</v>
      </c>
      <c r="E39" s="47" t="s">
        <v>237</v>
      </c>
      <c r="F39" s="61"/>
      <c r="G39" s="61"/>
      <c r="H39" s="61"/>
      <c r="I39" s="61"/>
      <c r="J39" s="61"/>
    </row>
    <row r="40" spans="2:10">
      <c r="B40" s="62" t="s">
        <v>238</v>
      </c>
      <c r="C40" s="62" t="s">
        <v>238</v>
      </c>
      <c r="D40" s="62" t="s">
        <v>238</v>
      </c>
      <c r="E40" s="62" t="s">
        <v>238</v>
      </c>
      <c r="F40" s="61"/>
      <c r="G40" s="61"/>
      <c r="H40" s="61"/>
      <c r="I40" s="61"/>
      <c r="J40" s="61"/>
    </row>
    <row r="41" spans="2:10">
      <c r="B41" s="49">
        <v>5210</v>
      </c>
      <c r="C41" s="49">
        <v>6060</v>
      </c>
      <c r="D41" s="49">
        <v>7350</v>
      </c>
      <c r="E41" s="49">
        <v>4310</v>
      </c>
      <c r="F41" s="61"/>
      <c r="G41" s="61"/>
      <c r="H41" s="61"/>
      <c r="I41" s="61"/>
      <c r="J41" s="61"/>
    </row>
    <row r="43" spans="2:10">
      <c r="B43" s="47"/>
      <c r="C43" s="47"/>
      <c r="D43" s="47"/>
      <c r="E43" s="47"/>
    </row>
    <row r="44" spans="2:10" ht="46.8">
      <c r="B44" s="55" t="s">
        <v>239</v>
      </c>
    </row>
    <row r="45" spans="2:10">
      <c r="B45" s="56"/>
    </row>
    <row r="46" spans="2:10">
      <c r="B46" s="58"/>
      <c r="D46"/>
    </row>
    <row r="47" spans="2:10">
      <c r="B47" s="58"/>
    </row>
    <row r="48" spans="2:10">
      <c r="B48" s="58"/>
    </row>
    <row r="49" spans="1:17">
      <c r="B49" s="58"/>
    </row>
    <row r="50" spans="1:17">
      <c r="B50" s="45" t="s">
        <v>240</v>
      </c>
      <c r="C50" s="45" t="s">
        <v>241</v>
      </c>
    </row>
    <row r="51" spans="1:17">
      <c r="B51" s="45" t="s">
        <v>222</v>
      </c>
      <c r="C51" s="45" t="s">
        <v>222</v>
      </c>
    </row>
    <row r="52" spans="1:17">
      <c r="B52" s="46" t="s">
        <v>206</v>
      </c>
      <c r="C52" s="46" t="s">
        <v>206</v>
      </c>
    </row>
    <row r="53" spans="1:17" ht="26.25" customHeight="1">
      <c r="B53" s="63" t="s">
        <v>242</v>
      </c>
      <c r="C53" s="56" t="s">
        <v>243</v>
      </c>
    </row>
    <row r="54" spans="1:17">
      <c r="B54" s="47" t="s">
        <v>244</v>
      </c>
      <c r="C54" s="64" t="s">
        <v>245</v>
      </c>
    </row>
    <row r="55" spans="1:17">
      <c r="B55" s="47" t="s">
        <v>246</v>
      </c>
      <c r="C55" s="64" t="s">
        <v>246</v>
      </c>
    </row>
    <row r="56" spans="1:17" ht="54" customHeight="1">
      <c r="B56" s="47" t="s">
        <v>213</v>
      </c>
      <c r="C56" s="64" t="s">
        <v>230</v>
      </c>
    </row>
    <row r="57" spans="1:17">
      <c r="B57" s="47" t="s">
        <v>247</v>
      </c>
      <c r="C57" s="64" t="s">
        <v>247</v>
      </c>
    </row>
    <row r="58" spans="1:17">
      <c r="B58" s="47" t="s">
        <v>248</v>
      </c>
      <c r="C58" s="64" t="s">
        <v>249</v>
      </c>
    </row>
    <row r="59" spans="1:17" ht="26.4">
      <c r="B59" s="47" t="s">
        <v>250</v>
      </c>
      <c r="C59" s="64" t="s">
        <v>250</v>
      </c>
    </row>
    <row r="60" spans="1:17">
      <c r="B60" s="47" t="s">
        <v>251</v>
      </c>
      <c r="C60" s="64" t="s">
        <v>251</v>
      </c>
    </row>
    <row r="61" spans="1:17">
      <c r="B61" s="62" t="s">
        <v>214</v>
      </c>
      <c r="C61" s="62" t="s">
        <v>214</v>
      </c>
    </row>
    <row r="62" spans="1:17">
      <c r="B62" s="65">
        <v>8200</v>
      </c>
      <c r="C62" s="49">
        <v>9880</v>
      </c>
    </row>
    <row r="63" spans="1:17">
      <c r="B63" s="64"/>
    </row>
    <row r="64" spans="1:17">
      <c r="A64" s="66" t="s">
        <v>54</v>
      </c>
      <c r="B64" s="67"/>
      <c r="C64" s="67"/>
      <c r="D64" s="67"/>
      <c r="E64" s="68"/>
      <c r="F64" s="68"/>
      <c r="G64" s="68"/>
      <c r="H64" s="68"/>
      <c r="I64" s="68"/>
      <c r="J64" s="68"/>
      <c r="K64" s="69"/>
      <c r="L64" s="69"/>
      <c r="M64" s="70"/>
      <c r="N64" s="70"/>
      <c r="O64" s="70"/>
      <c r="P64" s="70"/>
      <c r="Q64" s="70"/>
    </row>
    <row r="65" spans="1:17">
      <c r="A65" s="67" t="s">
        <v>55</v>
      </c>
      <c r="B65" s="67"/>
      <c r="C65" s="67"/>
      <c r="D65" s="67"/>
      <c r="E65" s="68"/>
      <c r="F65" s="68"/>
      <c r="G65" s="68"/>
      <c r="H65" s="68"/>
      <c r="I65" s="68"/>
      <c r="J65" s="68"/>
      <c r="K65" s="69"/>
      <c r="L65" s="69"/>
      <c r="M65" s="70"/>
      <c r="N65" s="70"/>
      <c r="O65" s="70"/>
      <c r="P65" s="70"/>
      <c r="Q65" s="70"/>
    </row>
    <row r="66" spans="1:17">
      <c r="A66" s="67" t="s">
        <v>56</v>
      </c>
      <c r="B66" s="67"/>
      <c r="C66" s="67"/>
      <c r="D66" s="67"/>
      <c r="E66" s="68"/>
      <c r="F66" s="68"/>
      <c r="G66" s="68"/>
      <c r="H66" s="68"/>
      <c r="I66" s="68"/>
      <c r="J66" s="68"/>
      <c r="K66" s="69"/>
      <c r="L66" s="69"/>
      <c r="M66" s="70"/>
      <c r="N66" s="70"/>
      <c r="O66" s="70"/>
      <c r="P66" s="70"/>
      <c r="Q66" s="70"/>
    </row>
    <row r="67" spans="1:17">
      <c r="A67" s="67" t="s">
        <v>57</v>
      </c>
      <c r="B67" s="67"/>
      <c r="C67" s="67"/>
      <c r="D67" s="67"/>
      <c r="E67" s="68"/>
      <c r="F67" s="68"/>
      <c r="G67" s="68"/>
      <c r="H67" s="68"/>
      <c r="I67" s="68"/>
      <c r="J67" s="68"/>
      <c r="K67" s="69"/>
      <c r="L67" s="69"/>
      <c r="M67" s="70"/>
      <c r="N67" s="70"/>
      <c r="O67" s="70"/>
      <c r="P67" s="70"/>
      <c r="Q67" s="70"/>
    </row>
    <row r="68" spans="1:17">
      <c r="A68" s="67" t="s">
        <v>58</v>
      </c>
      <c r="B68" s="67"/>
      <c r="C68" s="67"/>
      <c r="D68" s="67"/>
      <c r="E68" s="68"/>
      <c r="F68" s="68"/>
      <c r="G68" s="68"/>
      <c r="H68" s="68"/>
      <c r="I68" s="68"/>
      <c r="J68" s="68"/>
      <c r="K68" s="69"/>
      <c r="L68" s="69"/>
      <c r="M68" s="70"/>
      <c r="N68" s="70"/>
      <c r="O68" s="70"/>
      <c r="P68" s="70"/>
      <c r="Q68" s="70"/>
    </row>
    <row r="69" spans="1:17">
      <c r="A69" s="67" t="s">
        <v>59</v>
      </c>
      <c r="B69" s="67"/>
      <c r="C69" s="67"/>
      <c r="D69" s="67"/>
      <c r="E69" s="68"/>
      <c r="F69" s="68"/>
      <c r="G69" s="68"/>
      <c r="H69" s="68"/>
      <c r="I69" s="68"/>
      <c r="J69" s="68"/>
      <c r="K69" s="69"/>
      <c r="L69" s="69"/>
      <c r="M69" s="70"/>
      <c r="N69" s="70"/>
      <c r="O69" s="70"/>
      <c r="P69" s="70"/>
      <c r="Q69" s="70"/>
    </row>
    <row r="70" spans="1:17">
      <c r="A70" s="67" t="s">
        <v>60</v>
      </c>
      <c r="B70" s="67"/>
      <c r="C70" s="67"/>
      <c r="D70" s="67"/>
      <c r="E70" s="68"/>
      <c r="F70" s="68"/>
      <c r="G70" s="68"/>
      <c r="H70" s="68"/>
      <c r="I70" s="68"/>
      <c r="J70" s="68"/>
      <c r="K70" s="69"/>
      <c r="L70" s="69"/>
      <c r="M70" s="70"/>
      <c r="N70" s="70"/>
      <c r="O70" s="70"/>
      <c r="P70" s="70"/>
      <c r="Q70" s="70"/>
    </row>
    <row r="71" spans="1:17">
      <c r="A71" s="67" t="s">
        <v>61</v>
      </c>
      <c r="B71" s="67"/>
      <c r="C71" s="67"/>
      <c r="D71" s="67"/>
      <c r="E71" s="68"/>
      <c r="F71" s="68"/>
      <c r="G71" s="68"/>
      <c r="H71" s="68"/>
      <c r="I71" s="68"/>
      <c r="J71" s="68"/>
      <c r="K71" s="69"/>
      <c r="L71" s="69"/>
      <c r="M71" s="70"/>
      <c r="N71" s="70"/>
      <c r="O71" s="70"/>
      <c r="P71" s="70"/>
      <c r="Q71" s="70"/>
    </row>
    <row r="72" spans="1:17">
      <c r="A72" s="67" t="s">
        <v>62</v>
      </c>
      <c r="B72" s="67"/>
      <c r="C72" s="67"/>
      <c r="D72" s="67"/>
      <c r="E72" s="68"/>
      <c r="F72" s="68"/>
      <c r="G72" s="68"/>
      <c r="H72" s="68"/>
      <c r="I72" s="68"/>
      <c r="J72" s="68"/>
      <c r="K72" s="69"/>
      <c r="L72" s="69"/>
      <c r="M72" s="70"/>
      <c r="N72" s="70"/>
      <c r="O72" s="70"/>
      <c r="P72" s="70"/>
      <c r="Q72" s="70"/>
    </row>
    <row r="73" spans="1:17">
      <c r="A73" s="67" t="s">
        <v>63</v>
      </c>
      <c r="B73" s="67"/>
      <c r="C73" s="67"/>
      <c r="D73" s="67"/>
      <c r="E73" s="68"/>
      <c r="F73" s="68"/>
      <c r="G73" s="68"/>
      <c r="H73" s="68"/>
      <c r="I73" s="68"/>
      <c r="J73" s="68"/>
      <c r="K73" s="69"/>
      <c r="L73" s="69"/>
      <c r="M73" s="70"/>
      <c r="N73" s="70"/>
      <c r="O73" s="70"/>
      <c r="P73" s="70"/>
      <c r="Q73" s="70"/>
    </row>
    <row r="74" spans="1:17">
      <c r="A74" s="67" t="s">
        <v>64</v>
      </c>
      <c r="B74" s="67"/>
      <c r="C74" s="67"/>
      <c r="D74" s="67"/>
      <c r="E74" s="68"/>
      <c r="F74" s="69"/>
      <c r="G74" s="69"/>
      <c r="H74" s="69"/>
      <c r="I74" s="69"/>
      <c r="J74" s="69"/>
      <c r="K74" s="69"/>
      <c r="L74" s="69"/>
      <c r="M74" s="71"/>
    </row>
    <row r="75" spans="1:17">
      <c r="B75" s="72"/>
    </row>
    <row r="76" spans="1:17">
      <c r="B76" s="72"/>
    </row>
    <row r="77" spans="1:17">
      <c r="B77" s="72"/>
    </row>
    <row r="78" spans="1:17">
      <c r="B78" s="72"/>
    </row>
    <row r="79" spans="1:17">
      <c r="B79" s="72"/>
    </row>
    <row r="80" spans="1:17">
      <c r="B80" s="73"/>
    </row>
    <row r="81" spans="2:2">
      <c r="B81" s="74"/>
    </row>
    <row r="82" spans="2:2">
      <c r="B82" s="72"/>
    </row>
    <row r="83" spans="2:2">
      <c r="B83" s="75"/>
    </row>
    <row r="84" spans="2:2">
      <c r="B84" s="64"/>
    </row>
  </sheetData>
  <mergeCells count="3">
    <mergeCell ref="B4:C4"/>
    <mergeCell ref="D4:E4"/>
    <mergeCell ref="B23:D23"/>
  </mergeCells>
  <pageMargins left="0.7" right="0.7" top="0.75" bottom="0.75" header="0.3" footer="0.3"/>
  <pageSetup paperSize="9" scale="32"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R85"/>
  <sheetViews>
    <sheetView showGridLines="0" view="pageBreakPreview" zoomScale="55" zoomScaleNormal="100" zoomScaleSheetLayoutView="55" workbookViewId="0">
      <selection activeCell="A65" sqref="A65:XFD75"/>
    </sheetView>
  </sheetViews>
  <sheetFormatPr defaultColWidth="9.109375" defaultRowHeight="23.4"/>
  <cols>
    <col min="1" max="1" width="9.109375" style="39"/>
    <col min="2" max="2" width="47.88671875" style="39" customWidth="1"/>
    <col min="3" max="4" width="45.109375" style="39" customWidth="1"/>
    <col min="5" max="5" width="46.88671875" style="39" customWidth="1"/>
    <col min="6" max="6" width="47" style="39" customWidth="1"/>
    <col min="7" max="7" width="9.109375" style="39" customWidth="1"/>
    <col min="8" max="12" width="9.109375" style="39"/>
    <col min="13" max="13" width="9.109375" style="39" customWidth="1"/>
    <col min="14" max="16384" width="9.109375" style="39"/>
  </cols>
  <sheetData>
    <row r="2" spans="1:6" ht="28.8">
      <c r="C2" s="40" t="s">
        <v>198</v>
      </c>
    </row>
    <row r="3" spans="1:6" ht="28.8">
      <c r="C3" s="41" t="s">
        <v>199</v>
      </c>
    </row>
    <row r="6" spans="1:6" ht="25.8">
      <c r="B6" s="1065" t="s">
        <v>252</v>
      </c>
      <c r="C6" s="1065"/>
      <c r="E6" s="1066" t="s">
        <v>253</v>
      </c>
      <c r="F6" s="1066"/>
    </row>
    <row r="7" spans="1:6">
      <c r="B7" s="1067"/>
      <c r="C7" s="1067"/>
      <c r="D7" s="54"/>
      <c r="E7" s="1067"/>
      <c r="F7" s="1067"/>
    </row>
    <row r="8" spans="1:6">
      <c r="E8"/>
    </row>
    <row r="10" spans="1:6" ht="67.5" customHeight="1"/>
    <row r="11" spans="1:6">
      <c r="B11"/>
    </row>
    <row r="12" spans="1:6" ht="30.75" customHeight="1">
      <c r="C12" s="76"/>
      <c r="D12" s="76"/>
    </row>
    <row r="15" spans="1:6">
      <c r="A15" s="45"/>
      <c r="B15" s="1068" t="s">
        <v>254</v>
      </c>
    </row>
    <row r="16" spans="1:6">
      <c r="A16" s="45"/>
      <c r="B16" s="1068"/>
      <c r="C16" s="53" t="s">
        <v>255</v>
      </c>
      <c r="D16" s="53"/>
      <c r="E16" s="77" t="s">
        <v>256</v>
      </c>
      <c r="F16" s="78"/>
    </row>
    <row r="17" spans="1:9">
      <c r="A17" s="46"/>
      <c r="B17" s="46" t="s">
        <v>206</v>
      </c>
      <c r="C17" s="46" t="s">
        <v>206</v>
      </c>
      <c r="D17" s="46"/>
      <c r="E17" s="79" t="s">
        <v>206</v>
      </c>
      <c r="F17" s="79"/>
    </row>
    <row r="18" spans="1:9">
      <c r="A18" s="56"/>
      <c r="B18" s="39" t="s">
        <v>257</v>
      </c>
      <c r="C18" s="39" t="s">
        <v>258</v>
      </c>
      <c r="E18" s="39" t="s">
        <v>259</v>
      </c>
      <c r="F18" s="47"/>
    </row>
    <row r="19" spans="1:9">
      <c r="A19" s="64"/>
      <c r="B19" s="39" t="s">
        <v>4</v>
      </c>
      <c r="C19" s="39" t="s">
        <v>4</v>
      </c>
      <c r="E19" s="39" t="s">
        <v>4</v>
      </c>
      <c r="F19" s="47"/>
    </row>
    <row r="20" spans="1:9" ht="21" customHeight="1">
      <c r="A20" s="64"/>
      <c r="B20" s="39" t="s">
        <v>208</v>
      </c>
      <c r="C20" s="39" t="s">
        <v>227</v>
      </c>
      <c r="E20" s="80" t="s">
        <v>260</v>
      </c>
      <c r="F20" s="47"/>
    </row>
    <row r="21" spans="1:9" ht="46.5" customHeight="1">
      <c r="A21" s="64"/>
      <c r="B21" s="81" t="s">
        <v>261</v>
      </c>
      <c r="C21" s="81" t="s">
        <v>261</v>
      </c>
      <c r="D21" s="82"/>
      <c r="E21" s="80" t="s">
        <v>261</v>
      </c>
    </row>
    <row r="22" spans="1:9" ht="26.4">
      <c r="A22" s="64"/>
      <c r="B22" s="39" t="s">
        <v>262</v>
      </c>
      <c r="C22" s="39" t="s">
        <v>262</v>
      </c>
      <c r="E22" s="80" t="s">
        <v>263</v>
      </c>
    </row>
    <row r="23" spans="1:9" ht="26.25" customHeight="1">
      <c r="A23" s="64"/>
      <c r="B23" s="39" t="s">
        <v>209</v>
      </c>
      <c r="C23" s="39" t="s">
        <v>264</v>
      </c>
      <c r="E23" s="80" t="s">
        <v>264</v>
      </c>
    </row>
    <row r="24" spans="1:9">
      <c r="A24" s="64"/>
      <c r="B24" s="39" t="s">
        <v>265</v>
      </c>
      <c r="C24" s="39" t="s">
        <v>265</v>
      </c>
      <c r="E24" s="83" t="s">
        <v>266</v>
      </c>
    </row>
    <row r="25" spans="1:9" s="53" customFormat="1" ht="23.4" customHeight="1">
      <c r="A25" s="62"/>
      <c r="B25" s="52"/>
      <c r="C25" s="52"/>
      <c r="D25" s="62"/>
      <c r="F25" s="52"/>
      <c r="H25" s="52"/>
      <c r="I25" s="52"/>
    </row>
    <row r="26" spans="1:9" s="53" customFormat="1">
      <c r="A26" s="49"/>
      <c r="B26" s="49">
        <v>4446</v>
      </c>
      <c r="C26" s="49">
        <v>5346</v>
      </c>
      <c r="D26" s="49"/>
      <c r="E26" s="49">
        <v>5986</v>
      </c>
      <c r="F26" s="49"/>
    </row>
    <row r="27" spans="1:9" s="53" customFormat="1">
      <c r="A27" s="49"/>
      <c r="B27" s="49"/>
      <c r="C27" s="49"/>
      <c r="D27" s="49"/>
      <c r="E27" s="49"/>
      <c r="F27" s="49"/>
    </row>
    <row r="28" spans="1:9" s="53" customFormat="1">
      <c r="A28" s="49"/>
      <c r="B28" s="49"/>
      <c r="C28" s="49"/>
      <c r="D28" s="49"/>
      <c r="E28" s="49"/>
      <c r="F28" s="49"/>
    </row>
    <row r="29" spans="1:9" s="53" customFormat="1">
      <c r="A29" s="49"/>
      <c r="B29" s="49"/>
      <c r="C29" s="49"/>
      <c r="D29" s="49"/>
      <c r="E29" s="49"/>
      <c r="F29" s="49"/>
    </row>
    <row r="30" spans="1:9" s="53" customFormat="1">
      <c r="A30" s="49"/>
      <c r="B30" s="49"/>
      <c r="C30" s="49"/>
      <c r="D30" s="49"/>
      <c r="E30" s="49"/>
      <c r="F30" s="49"/>
    </row>
    <row r="31" spans="1:9" s="53" customFormat="1">
      <c r="A31" s="49"/>
      <c r="B31" s="49"/>
      <c r="C31" s="49"/>
      <c r="D31" s="49"/>
      <c r="E31" s="49"/>
      <c r="F31" s="49"/>
    </row>
    <row r="32" spans="1:9" s="53" customFormat="1" ht="46.5" customHeight="1">
      <c r="A32" s="49"/>
      <c r="B32" s="1064" t="s">
        <v>267</v>
      </c>
      <c r="C32" s="1064"/>
      <c r="D32" s="1064"/>
      <c r="E32" s="49"/>
      <c r="F32" s="49"/>
    </row>
    <row r="33" spans="2:11">
      <c r="E33" s="57"/>
      <c r="F33" s="57"/>
    </row>
    <row r="34" spans="2:11">
      <c r="B34" s="58"/>
      <c r="C34" s="58"/>
      <c r="D34" s="58"/>
      <c r="E34" s="59"/>
      <c r="F34" s="59"/>
    </row>
    <row r="35" spans="2:11">
      <c r="B35"/>
      <c r="C35"/>
      <c r="E35" s="59"/>
      <c r="F35" s="59"/>
    </row>
    <row r="36" spans="2:11">
      <c r="B36" s="58"/>
      <c r="C36" s="58"/>
      <c r="E36" s="59"/>
      <c r="F36" s="59"/>
    </row>
    <row r="37" spans="2:11">
      <c r="B37" s="58"/>
      <c r="C37" s="58"/>
      <c r="E37" s="59"/>
      <c r="F37" s="59"/>
    </row>
    <row r="38" spans="2:11">
      <c r="B38" s="58"/>
      <c r="C38" s="58"/>
      <c r="E38" s="59"/>
      <c r="F38" s="59"/>
    </row>
    <row r="39" spans="2:11">
      <c r="B39" s="58"/>
      <c r="C39" s="58"/>
      <c r="E39" s="59"/>
      <c r="F39" s="59"/>
    </row>
    <row r="40" spans="2:11">
      <c r="E40" s="59"/>
      <c r="F40" s="59"/>
    </row>
    <row r="41" spans="2:11">
      <c r="D41" s="58"/>
      <c r="E41" s="45"/>
      <c r="F41" s="59"/>
      <c r="H41" s="60"/>
    </row>
    <row r="42" spans="2:11">
      <c r="B42" s="45" t="s">
        <v>268</v>
      </c>
      <c r="C42" s="45" t="s">
        <v>268</v>
      </c>
      <c r="D42" s="45" t="s">
        <v>269</v>
      </c>
      <c r="E42" s="45"/>
      <c r="F42" s="59"/>
      <c r="H42" s="60"/>
    </row>
    <row r="43" spans="2:11">
      <c r="B43" s="45" t="s">
        <v>270</v>
      </c>
      <c r="C43" s="45" t="s">
        <v>271</v>
      </c>
      <c r="D43" s="45" t="s">
        <v>272</v>
      </c>
      <c r="E43" s="45"/>
      <c r="F43" s="59"/>
      <c r="H43" s="60"/>
    </row>
    <row r="44" spans="2:11">
      <c r="B44" s="46" t="s">
        <v>206</v>
      </c>
      <c r="C44" s="46" t="s">
        <v>206</v>
      </c>
      <c r="D44" s="46" t="s">
        <v>206</v>
      </c>
      <c r="E44" s="45"/>
      <c r="F44" s="59"/>
      <c r="H44" s="60"/>
    </row>
    <row r="45" spans="2:11" ht="26.25" customHeight="1">
      <c r="B45" s="47" t="s">
        <v>273</v>
      </c>
      <c r="C45" s="47" t="s">
        <v>273</v>
      </c>
      <c r="D45" s="47" t="s">
        <v>274</v>
      </c>
      <c r="E45" s="45"/>
      <c r="F45" s="45"/>
      <c r="G45" s="61"/>
      <c r="H45" s="60"/>
      <c r="I45" s="61"/>
      <c r="J45" s="61"/>
      <c r="K45" s="61"/>
    </row>
    <row r="46" spans="2:11" ht="26.25" customHeight="1">
      <c r="B46" s="47" t="s">
        <v>4</v>
      </c>
      <c r="C46" s="47" t="s">
        <v>4</v>
      </c>
      <c r="D46" s="47" t="s">
        <v>4</v>
      </c>
      <c r="E46" s="45"/>
      <c r="F46" s="45"/>
      <c r="G46" s="61"/>
      <c r="H46" s="60"/>
      <c r="I46" s="61"/>
      <c r="J46" s="61"/>
      <c r="K46" s="61"/>
    </row>
    <row r="47" spans="2:11">
      <c r="B47" s="47" t="s">
        <v>260</v>
      </c>
      <c r="C47" s="47" t="s">
        <v>260</v>
      </c>
      <c r="D47" s="47" t="s">
        <v>275</v>
      </c>
      <c r="E47" s="45"/>
      <c r="F47" s="45"/>
      <c r="G47" s="61"/>
      <c r="H47" s="60"/>
      <c r="I47" s="61"/>
      <c r="J47" s="61"/>
      <c r="K47" s="61"/>
    </row>
    <row r="48" spans="2:11" ht="46.8">
      <c r="B48" s="47" t="s">
        <v>276</v>
      </c>
      <c r="C48" s="47" t="s">
        <v>276</v>
      </c>
      <c r="D48" s="47" t="s">
        <v>276</v>
      </c>
      <c r="E48" s="46"/>
      <c r="F48" s="46"/>
      <c r="G48" s="61"/>
      <c r="H48" s="60"/>
      <c r="I48" s="61"/>
      <c r="J48" s="61"/>
      <c r="K48" s="61"/>
    </row>
    <row r="49" spans="2:11" ht="27.75" customHeight="1">
      <c r="B49" s="47" t="s">
        <v>277</v>
      </c>
      <c r="C49" s="47" t="s">
        <v>278</v>
      </c>
      <c r="D49" s="47" t="s">
        <v>279</v>
      </c>
      <c r="F49" s="47"/>
      <c r="G49" s="61"/>
      <c r="H49" s="60"/>
      <c r="I49" s="61"/>
      <c r="J49" s="61"/>
      <c r="K49" s="61"/>
    </row>
    <row r="50" spans="2:11" ht="49.5" customHeight="1">
      <c r="B50" s="47" t="s">
        <v>280</v>
      </c>
      <c r="C50" s="47" t="s">
        <v>281</v>
      </c>
      <c r="D50" s="47" t="s">
        <v>282</v>
      </c>
      <c r="F50" s="47"/>
      <c r="G50" s="61"/>
      <c r="H50" s="60"/>
      <c r="I50" s="61"/>
      <c r="J50" s="61"/>
      <c r="K50" s="61"/>
    </row>
    <row r="51" spans="2:11" ht="48" customHeight="1">
      <c r="B51" s="47" t="s">
        <v>283</v>
      </c>
      <c r="C51" s="47" t="s">
        <v>283</v>
      </c>
      <c r="D51" s="47" t="s">
        <v>283</v>
      </c>
      <c r="F51" s="47"/>
      <c r="G51" s="61"/>
      <c r="H51" s="60"/>
      <c r="I51" s="61"/>
      <c r="J51" s="61"/>
      <c r="K51" s="61"/>
    </row>
    <row r="52" spans="2:11" ht="39.75" customHeight="1">
      <c r="B52" s="47"/>
      <c r="C52" s="47"/>
      <c r="D52" s="47"/>
      <c r="F52" s="47"/>
      <c r="G52" s="61"/>
      <c r="H52" s="60"/>
      <c r="I52" s="61"/>
      <c r="J52" s="61"/>
      <c r="K52" s="61"/>
    </row>
    <row r="53" spans="2:11">
      <c r="B53" s="62" t="s">
        <v>238</v>
      </c>
      <c r="C53" s="62" t="s">
        <v>238</v>
      </c>
      <c r="D53" s="62" t="s">
        <v>238</v>
      </c>
      <c r="F53" s="47"/>
      <c r="G53" s="61"/>
      <c r="H53" s="60"/>
      <c r="I53" s="61"/>
      <c r="J53" s="61"/>
      <c r="K53" s="61"/>
    </row>
    <row r="54" spans="2:11">
      <c r="B54" s="49">
        <v>7276</v>
      </c>
      <c r="C54" s="49">
        <v>8126</v>
      </c>
      <c r="D54" s="49">
        <v>8916</v>
      </c>
      <c r="F54" s="47"/>
      <c r="G54" s="61"/>
      <c r="H54" s="60"/>
      <c r="I54" s="61"/>
      <c r="J54" s="61"/>
      <c r="K54" s="61"/>
    </row>
    <row r="55" spans="2:11">
      <c r="B55" s="49"/>
      <c r="C55" s="49"/>
      <c r="D55" s="80"/>
      <c r="F55" s="47"/>
      <c r="G55" s="61"/>
      <c r="H55" s="61"/>
      <c r="I55" s="61"/>
      <c r="J55" s="61"/>
      <c r="K55" s="61"/>
    </row>
    <row r="56" spans="2:11">
      <c r="B56" s="80"/>
      <c r="C56" s="47"/>
      <c r="D56" s="80"/>
      <c r="F56" s="47"/>
      <c r="G56" s="61"/>
      <c r="H56" s="61"/>
      <c r="I56" s="61"/>
      <c r="J56" s="61"/>
      <c r="K56" s="61"/>
    </row>
    <row r="57" spans="2:11">
      <c r="B57" s="80"/>
      <c r="C57" s="47"/>
      <c r="D57" s="80"/>
      <c r="F57" s="47"/>
      <c r="G57" s="61"/>
      <c r="H57" s="61"/>
      <c r="I57" s="61"/>
      <c r="J57" s="61"/>
      <c r="K57" s="61"/>
    </row>
    <row r="58" spans="2:11">
      <c r="B58" s="80"/>
      <c r="C58" s="47"/>
      <c r="D58" s="80"/>
      <c r="F58" s="47"/>
      <c r="G58" s="61"/>
      <c r="H58" s="61"/>
      <c r="I58" s="61"/>
      <c r="J58" s="61"/>
      <c r="K58" s="61"/>
    </row>
    <row r="59" spans="2:11">
      <c r="B59" s="84"/>
      <c r="C59" s="62"/>
      <c r="D59" s="84"/>
      <c r="F59" s="62"/>
      <c r="G59" s="61"/>
      <c r="H59" s="61"/>
      <c r="I59" s="61"/>
      <c r="J59" s="61"/>
      <c r="K59" s="61"/>
    </row>
    <row r="60" spans="2:11">
      <c r="B60" s="85"/>
      <c r="C60" s="49"/>
      <c r="D60" s="86"/>
      <c r="E60" s="49"/>
      <c r="F60" s="49"/>
      <c r="G60" s="61"/>
      <c r="H60" s="61"/>
      <c r="I60" s="61"/>
      <c r="J60" s="61"/>
      <c r="K60" s="61"/>
    </row>
    <row r="62" spans="2:11">
      <c r="B62" s="47"/>
      <c r="C62" s="47"/>
      <c r="D62" s="47"/>
      <c r="E62" s="47"/>
      <c r="F62" s="47"/>
    </row>
    <row r="63" spans="2:11">
      <c r="B63" s="65"/>
    </row>
    <row r="64" spans="2:11">
      <c r="B64" s="64"/>
    </row>
    <row r="65" spans="1:18">
      <c r="A65" s="66" t="s">
        <v>54</v>
      </c>
      <c r="B65" s="67"/>
      <c r="C65" s="67"/>
      <c r="D65" s="67"/>
      <c r="E65" s="67"/>
      <c r="F65" s="68"/>
      <c r="G65" s="68"/>
      <c r="H65" s="68"/>
      <c r="I65" s="68"/>
      <c r="J65" s="68"/>
      <c r="K65" s="68"/>
      <c r="L65" s="69"/>
      <c r="M65" s="69"/>
      <c r="N65" s="70"/>
      <c r="O65" s="70"/>
      <c r="P65" s="70"/>
      <c r="Q65" s="70"/>
      <c r="R65" s="70"/>
    </row>
    <row r="66" spans="1:18">
      <c r="A66" s="67" t="s">
        <v>55</v>
      </c>
      <c r="B66" s="67"/>
      <c r="C66" s="67"/>
      <c r="D66" s="67"/>
      <c r="E66" s="67"/>
      <c r="F66" s="68"/>
      <c r="G66" s="68"/>
      <c r="H66" s="68"/>
      <c r="I66" s="68"/>
      <c r="J66" s="68"/>
      <c r="K66" s="68"/>
      <c r="L66" s="69"/>
      <c r="M66" s="69"/>
      <c r="N66" s="70"/>
      <c r="O66" s="70"/>
      <c r="P66" s="70"/>
      <c r="Q66" s="70"/>
      <c r="R66" s="70"/>
    </row>
    <row r="67" spans="1:18">
      <c r="A67" s="67" t="s">
        <v>56</v>
      </c>
      <c r="B67" s="67"/>
      <c r="C67" s="67"/>
      <c r="D67" s="67"/>
      <c r="E67" s="67"/>
      <c r="F67" s="68"/>
      <c r="G67" s="68"/>
      <c r="H67" s="68"/>
      <c r="I67" s="68"/>
      <c r="J67" s="68"/>
      <c r="K67" s="68"/>
      <c r="L67" s="69"/>
      <c r="M67" s="69"/>
      <c r="N67" s="70"/>
      <c r="O67" s="70"/>
      <c r="P67" s="70"/>
      <c r="Q67" s="70"/>
      <c r="R67" s="70"/>
    </row>
    <row r="68" spans="1:18">
      <c r="A68" s="67" t="s">
        <v>57</v>
      </c>
      <c r="B68" s="67"/>
      <c r="C68" s="67"/>
      <c r="D68" s="67"/>
      <c r="E68" s="67"/>
      <c r="F68" s="68"/>
      <c r="G68" s="68"/>
      <c r="H68" s="68"/>
      <c r="I68" s="68"/>
      <c r="J68" s="68"/>
      <c r="K68" s="68"/>
      <c r="L68" s="69"/>
      <c r="M68" s="69"/>
      <c r="N68" s="70"/>
      <c r="O68" s="70"/>
      <c r="P68" s="70"/>
      <c r="Q68" s="70"/>
      <c r="R68" s="70"/>
    </row>
    <row r="69" spans="1:18">
      <c r="A69" s="67" t="s">
        <v>58</v>
      </c>
      <c r="B69" s="67"/>
      <c r="C69" s="67"/>
      <c r="D69" s="67"/>
      <c r="E69" s="67"/>
      <c r="F69" s="68"/>
      <c r="G69" s="68"/>
      <c r="H69" s="68"/>
      <c r="I69" s="68"/>
      <c r="J69" s="68"/>
      <c r="K69" s="68"/>
      <c r="L69" s="69"/>
      <c r="M69" s="69"/>
      <c r="N69" s="70"/>
      <c r="O69" s="70"/>
      <c r="P69" s="70"/>
      <c r="Q69" s="70"/>
      <c r="R69" s="70"/>
    </row>
    <row r="70" spans="1:18">
      <c r="A70" s="67" t="s">
        <v>59</v>
      </c>
      <c r="B70" s="67"/>
      <c r="C70" s="67"/>
      <c r="D70" s="67"/>
      <c r="E70" s="67"/>
      <c r="F70" s="68"/>
      <c r="G70" s="68"/>
      <c r="H70" s="68"/>
      <c r="I70" s="68"/>
      <c r="J70" s="68"/>
      <c r="K70" s="68"/>
      <c r="L70" s="69"/>
      <c r="M70" s="69"/>
      <c r="N70" s="70"/>
      <c r="O70" s="70"/>
      <c r="P70" s="70"/>
      <c r="Q70" s="70"/>
      <c r="R70" s="70"/>
    </row>
    <row r="71" spans="1:18">
      <c r="A71" s="67" t="s">
        <v>60</v>
      </c>
      <c r="B71" s="67"/>
      <c r="C71" s="67"/>
      <c r="D71" s="67"/>
      <c r="E71" s="67"/>
      <c r="F71" s="68"/>
      <c r="G71" s="68"/>
      <c r="H71" s="68"/>
      <c r="I71" s="68"/>
      <c r="J71" s="68"/>
      <c r="K71" s="68"/>
      <c r="L71" s="69"/>
      <c r="M71" s="69"/>
      <c r="N71" s="70"/>
      <c r="O71" s="70"/>
      <c r="P71" s="70"/>
      <c r="Q71" s="70"/>
      <c r="R71" s="70"/>
    </row>
    <row r="72" spans="1:18">
      <c r="A72" s="67" t="s">
        <v>61</v>
      </c>
      <c r="B72" s="67"/>
      <c r="C72" s="67"/>
      <c r="D72" s="67"/>
      <c r="E72" s="67"/>
      <c r="F72" s="68"/>
      <c r="G72" s="68"/>
      <c r="H72" s="68"/>
      <c r="I72" s="68"/>
      <c r="J72" s="68"/>
      <c r="K72" s="68"/>
      <c r="L72" s="69"/>
      <c r="M72" s="69"/>
      <c r="N72" s="70"/>
      <c r="O72" s="70"/>
      <c r="P72" s="70"/>
      <c r="Q72" s="70"/>
      <c r="R72" s="70"/>
    </row>
    <row r="73" spans="1:18">
      <c r="A73" s="67" t="s">
        <v>62</v>
      </c>
      <c r="B73" s="67"/>
      <c r="C73" s="67"/>
      <c r="D73" s="67"/>
      <c r="E73" s="67"/>
      <c r="F73" s="68"/>
      <c r="G73" s="68"/>
      <c r="H73" s="68"/>
      <c r="I73" s="68"/>
      <c r="J73" s="68"/>
      <c r="K73" s="68"/>
      <c r="L73" s="69"/>
      <c r="M73" s="69"/>
      <c r="N73" s="70"/>
      <c r="O73" s="70"/>
      <c r="P73" s="70"/>
      <c r="Q73" s="70"/>
      <c r="R73" s="70"/>
    </row>
    <row r="74" spans="1:18">
      <c r="A74" s="67" t="s">
        <v>63</v>
      </c>
      <c r="B74" s="67"/>
      <c r="C74" s="67"/>
      <c r="D74" s="67"/>
      <c r="E74" s="67"/>
      <c r="F74" s="68"/>
      <c r="G74" s="68"/>
      <c r="H74" s="68"/>
      <c r="I74" s="68"/>
      <c r="J74" s="68"/>
      <c r="K74" s="68"/>
      <c r="L74" s="69"/>
      <c r="M74" s="69"/>
      <c r="N74" s="70"/>
      <c r="O74" s="70"/>
      <c r="P74" s="70"/>
      <c r="Q74" s="70"/>
      <c r="R74" s="70"/>
    </row>
    <row r="75" spans="1:18">
      <c r="A75" s="67" t="s">
        <v>64</v>
      </c>
      <c r="B75" s="67"/>
      <c r="C75" s="67"/>
      <c r="D75" s="67"/>
      <c r="E75" s="67"/>
      <c r="F75" s="68"/>
      <c r="G75" s="69"/>
      <c r="H75" s="69"/>
      <c r="I75" s="69"/>
      <c r="J75" s="69"/>
      <c r="K75" s="69"/>
      <c r="L75" s="69"/>
      <c r="M75" s="69"/>
      <c r="N75" s="71"/>
    </row>
    <row r="76" spans="1:18">
      <c r="B76" s="72"/>
    </row>
    <row r="77" spans="1:18">
      <c r="B77" s="72"/>
    </row>
    <row r="78" spans="1:18">
      <c r="B78" s="72"/>
    </row>
    <row r="79" spans="1:18">
      <c r="B79" s="72"/>
    </row>
    <row r="80" spans="1:18">
      <c r="B80" s="72"/>
    </row>
    <row r="81" spans="2:2">
      <c r="B81" s="73"/>
    </row>
    <row r="82" spans="2:2">
      <c r="B82" s="74"/>
    </row>
    <row r="83" spans="2:2">
      <c r="B83" s="72"/>
    </row>
    <row r="84" spans="2:2">
      <c r="B84" s="75"/>
    </row>
    <row r="85" spans="2:2">
      <c r="B85" s="64"/>
    </row>
  </sheetData>
  <mergeCells count="6">
    <mergeCell ref="B32:D32"/>
    <mergeCell ref="B6:C6"/>
    <mergeCell ref="E6:F6"/>
    <mergeCell ref="B7:C7"/>
    <mergeCell ref="E7:F7"/>
    <mergeCell ref="B15:B16"/>
  </mergeCells>
  <pageMargins left="0.7" right="0.7" top="0.75" bottom="0.75" header="0.3" footer="0.3"/>
  <pageSetup paperSize="9" scale="27"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N57"/>
  <sheetViews>
    <sheetView topLeftCell="A20" zoomScale="63" zoomScaleNormal="63" workbookViewId="0">
      <selection activeCell="E21" sqref="E21:E23"/>
    </sheetView>
  </sheetViews>
  <sheetFormatPr defaultColWidth="9.109375" defaultRowHeight="13.2"/>
  <cols>
    <col min="1" max="1" width="21.21875" style="35" customWidth="1"/>
    <col min="2" max="2" width="32.109375" style="34" customWidth="1"/>
    <col min="3" max="3" width="78.44140625" style="34" customWidth="1"/>
    <col min="4" max="4" width="22.33203125" style="37" customWidth="1"/>
    <col min="5" max="5" width="11.109375" style="37" customWidth="1"/>
    <col min="6" max="16384" width="9.109375" style="34"/>
  </cols>
  <sheetData>
    <row r="2" spans="1:5" s="576" customFormat="1" ht="24.6">
      <c r="A2" s="577"/>
      <c r="B2" s="577"/>
      <c r="C2" s="284" t="s">
        <v>198</v>
      </c>
      <c r="D2" s="577"/>
      <c r="E2" s="577"/>
    </row>
    <row r="3" spans="1:5" s="576" customFormat="1" ht="24.6">
      <c r="A3" s="577"/>
      <c r="B3" s="577"/>
      <c r="C3" s="285" t="s">
        <v>199</v>
      </c>
      <c r="D3" s="577"/>
      <c r="E3" s="577"/>
    </row>
    <row r="4" spans="1:5" ht="13.8" thickBot="1">
      <c r="D4" s="35"/>
      <c r="E4" s="36"/>
    </row>
    <row r="5" spans="1:5" s="96" customFormat="1" ht="15" customHeight="1">
      <c r="A5" s="1071" t="s">
        <v>68</v>
      </c>
      <c r="B5" s="1073" t="s">
        <v>69</v>
      </c>
      <c r="C5" s="1073" t="s">
        <v>352</v>
      </c>
      <c r="D5" s="1073" t="s">
        <v>353</v>
      </c>
      <c r="E5" s="462"/>
    </row>
    <row r="6" spans="1:5" s="96" customFormat="1">
      <c r="A6" s="1072"/>
      <c r="B6" s="1074"/>
      <c r="C6" s="1074"/>
      <c r="D6" s="1074"/>
      <c r="E6" s="463" t="s">
        <v>354</v>
      </c>
    </row>
    <row r="7" spans="1:5" s="96" customFormat="1">
      <c r="A7" s="1072"/>
      <c r="B7" s="1075"/>
      <c r="C7" s="1075"/>
      <c r="D7" s="1075"/>
      <c r="E7" s="464" t="s">
        <v>284</v>
      </c>
    </row>
    <row r="8" spans="1:5" ht="21.75" customHeight="1">
      <c r="A8" s="97" t="s">
        <v>355</v>
      </c>
      <c r="B8" s="98"/>
      <c r="C8" s="98"/>
      <c r="D8" s="99"/>
      <c r="E8" s="100" t="s">
        <v>70</v>
      </c>
    </row>
    <row r="9" spans="1:5" s="102" customFormat="1" ht="27.75" customHeight="1">
      <c r="A9" s="1076" t="s">
        <v>349</v>
      </c>
      <c r="B9" s="105" t="s">
        <v>716</v>
      </c>
      <c r="C9" s="106" t="s">
        <v>717</v>
      </c>
      <c r="D9" s="103" t="s">
        <v>356</v>
      </c>
      <c r="E9" s="104">
        <f>1499+131</f>
        <v>1630</v>
      </c>
    </row>
    <row r="10" spans="1:5" s="102" customFormat="1" ht="27.75" customHeight="1">
      <c r="A10" s="1076"/>
      <c r="B10" s="105" t="s">
        <v>718</v>
      </c>
      <c r="C10" s="106" t="s">
        <v>719</v>
      </c>
      <c r="D10" s="103" t="s">
        <v>357</v>
      </c>
      <c r="E10" s="104">
        <f>1499+131</f>
        <v>1630</v>
      </c>
    </row>
    <row r="11" spans="1:5" s="102" customFormat="1" ht="27.75" customHeight="1">
      <c r="A11" s="1076"/>
      <c r="B11" s="105" t="s">
        <v>720</v>
      </c>
      <c r="C11" s="106" t="s">
        <v>721</v>
      </c>
      <c r="D11" s="103" t="s">
        <v>358</v>
      </c>
      <c r="E11" s="104">
        <f>1499+131</f>
        <v>1630</v>
      </c>
    </row>
    <row r="12" spans="1:5" s="102" customFormat="1" ht="27.75" customHeight="1">
      <c r="A12" s="1076"/>
      <c r="B12" s="105" t="s">
        <v>722</v>
      </c>
      <c r="C12" s="106" t="s">
        <v>723</v>
      </c>
      <c r="D12" s="103" t="s">
        <v>356</v>
      </c>
      <c r="E12" s="104">
        <f>1599+131</f>
        <v>1730</v>
      </c>
    </row>
    <row r="13" spans="1:5" s="102" customFormat="1" ht="27.75" customHeight="1">
      <c r="A13" s="1076"/>
      <c r="B13" s="105" t="s">
        <v>724</v>
      </c>
      <c r="C13" s="106" t="s">
        <v>725</v>
      </c>
      <c r="D13" s="103" t="s">
        <v>357</v>
      </c>
      <c r="E13" s="104">
        <f t="shared" ref="E13:E14" si="0">1599+131</f>
        <v>1730</v>
      </c>
    </row>
    <row r="14" spans="1:5" s="102" customFormat="1" ht="27.75" customHeight="1">
      <c r="A14" s="1076"/>
      <c r="B14" s="105" t="s">
        <v>726</v>
      </c>
      <c r="C14" s="106" t="s">
        <v>727</v>
      </c>
      <c r="D14" s="103" t="s">
        <v>358</v>
      </c>
      <c r="E14" s="104">
        <f t="shared" si="0"/>
        <v>1730</v>
      </c>
    </row>
    <row r="15" spans="1:5" s="102" customFormat="1" ht="27.75" customHeight="1">
      <c r="A15" s="1076"/>
      <c r="B15" s="105" t="s">
        <v>728</v>
      </c>
      <c r="C15" s="106" t="s">
        <v>729</v>
      </c>
      <c r="D15" s="103" t="s">
        <v>356</v>
      </c>
      <c r="E15" s="104">
        <f>131+1999</f>
        <v>2130</v>
      </c>
    </row>
    <row r="16" spans="1:5" s="102" customFormat="1" ht="27.75" customHeight="1">
      <c r="A16" s="1076"/>
      <c r="B16" s="105" t="s">
        <v>730</v>
      </c>
      <c r="C16" s="106" t="s">
        <v>731</v>
      </c>
      <c r="D16" s="103" t="s">
        <v>357</v>
      </c>
      <c r="E16" s="104">
        <f>131+1999</f>
        <v>2130</v>
      </c>
    </row>
    <row r="17" spans="1:5" s="102" customFormat="1" ht="27.75" customHeight="1">
      <c r="A17" s="1076"/>
      <c r="B17" s="105" t="s">
        <v>732</v>
      </c>
      <c r="C17" s="106" t="s">
        <v>733</v>
      </c>
      <c r="D17" s="103" t="s">
        <v>358</v>
      </c>
      <c r="E17" s="104">
        <f>131+1999</f>
        <v>2130</v>
      </c>
    </row>
    <row r="18" spans="1:5" s="102" customFormat="1" ht="27.75" customHeight="1">
      <c r="A18" s="1076"/>
      <c r="B18" s="105" t="s">
        <v>734</v>
      </c>
      <c r="C18" s="106" t="s">
        <v>735</v>
      </c>
      <c r="D18" s="103" t="s">
        <v>356</v>
      </c>
      <c r="E18" s="104">
        <f>131+1599</f>
        <v>1730</v>
      </c>
    </row>
    <row r="19" spans="1:5" s="102" customFormat="1" ht="27.75" customHeight="1">
      <c r="A19" s="1076"/>
      <c r="B19" s="105" t="s">
        <v>736</v>
      </c>
      <c r="C19" s="106" t="s">
        <v>737</v>
      </c>
      <c r="D19" s="103" t="s">
        <v>357</v>
      </c>
      <c r="E19" s="104">
        <f>131+1599</f>
        <v>1730</v>
      </c>
    </row>
    <row r="20" spans="1:5" s="102" customFormat="1" ht="27.75" customHeight="1">
      <c r="A20" s="1076"/>
      <c r="B20" s="105" t="s">
        <v>738</v>
      </c>
      <c r="C20" s="106" t="s">
        <v>739</v>
      </c>
      <c r="D20" s="103" t="s">
        <v>358</v>
      </c>
      <c r="E20" s="104">
        <f>131+1599</f>
        <v>1730</v>
      </c>
    </row>
    <row r="21" spans="1:5" s="102" customFormat="1" ht="27.75" customHeight="1">
      <c r="A21" s="1076"/>
      <c r="B21" s="105" t="s">
        <v>740</v>
      </c>
      <c r="C21" s="106" t="s">
        <v>741</v>
      </c>
      <c r="D21" s="107" t="s">
        <v>356</v>
      </c>
      <c r="E21" s="108">
        <f>131+2099</f>
        <v>2230</v>
      </c>
    </row>
    <row r="22" spans="1:5" s="102" customFormat="1" ht="27.75" customHeight="1">
      <c r="A22" s="1076"/>
      <c r="B22" s="105" t="s">
        <v>742</v>
      </c>
      <c r="C22" s="106" t="s">
        <v>743</v>
      </c>
      <c r="D22" s="107" t="s">
        <v>357</v>
      </c>
      <c r="E22" s="108">
        <f>131+2099</f>
        <v>2230</v>
      </c>
    </row>
    <row r="23" spans="1:5" s="102" customFormat="1" ht="27.75" customHeight="1" thickBot="1">
      <c r="A23" s="1077"/>
      <c r="B23" s="562" t="s">
        <v>744</v>
      </c>
      <c r="C23" s="563" t="s">
        <v>745</v>
      </c>
      <c r="D23" s="564" t="s">
        <v>358</v>
      </c>
      <c r="E23" s="565">
        <f>131+2099</f>
        <v>2230</v>
      </c>
    </row>
    <row r="24" spans="1:5" s="102" customFormat="1" ht="27.75" customHeight="1">
      <c r="A24" s="1078" t="s">
        <v>350</v>
      </c>
      <c r="B24" s="566" t="s">
        <v>746</v>
      </c>
      <c r="C24" s="567" t="s">
        <v>747</v>
      </c>
      <c r="D24" s="558" t="s">
        <v>748</v>
      </c>
      <c r="E24" s="126">
        <f>131+2599</f>
        <v>2730</v>
      </c>
    </row>
    <row r="25" spans="1:5" s="102" customFormat="1" ht="27.75" customHeight="1">
      <c r="A25" s="1079"/>
      <c r="B25" s="562" t="s">
        <v>749</v>
      </c>
      <c r="C25" s="563" t="s">
        <v>750</v>
      </c>
      <c r="D25" s="564" t="s">
        <v>359</v>
      </c>
      <c r="E25" s="568">
        <f>131+2599</f>
        <v>2730</v>
      </c>
    </row>
    <row r="26" spans="1:5" s="102" customFormat="1" ht="27.75" customHeight="1">
      <c r="A26" s="1079"/>
      <c r="B26" s="109" t="s">
        <v>751</v>
      </c>
      <c r="C26" s="569" t="s">
        <v>752</v>
      </c>
      <c r="D26" s="110" t="s">
        <v>359</v>
      </c>
      <c r="E26" s="111">
        <f>131+2399</f>
        <v>2530</v>
      </c>
    </row>
    <row r="27" spans="1:5" s="102" customFormat="1" ht="27.75" customHeight="1">
      <c r="A27" s="1079"/>
      <c r="B27" s="109" t="s">
        <v>753</v>
      </c>
      <c r="C27" s="569" t="s">
        <v>754</v>
      </c>
      <c r="D27" s="110" t="s">
        <v>358</v>
      </c>
      <c r="E27" s="111">
        <f>131+2399</f>
        <v>2530</v>
      </c>
    </row>
    <row r="28" spans="1:5" s="102" customFormat="1" ht="27.75" customHeight="1">
      <c r="A28" s="1079"/>
      <c r="B28" s="561" t="s">
        <v>755</v>
      </c>
      <c r="C28" s="570" t="s">
        <v>756</v>
      </c>
      <c r="D28" s="107" t="s">
        <v>359</v>
      </c>
      <c r="E28" s="108">
        <f>131+2699</f>
        <v>2830</v>
      </c>
    </row>
    <row r="29" spans="1:5" s="102" customFormat="1" ht="27.75" customHeight="1">
      <c r="A29" s="1079"/>
      <c r="B29" s="559" t="s">
        <v>757</v>
      </c>
      <c r="C29" s="560" t="s">
        <v>758</v>
      </c>
      <c r="D29" s="103" t="s">
        <v>358</v>
      </c>
      <c r="E29" s="104">
        <f>131+2699</f>
        <v>2830</v>
      </c>
    </row>
    <row r="30" spans="1:5" s="102" customFormat="1" ht="27.75" customHeight="1">
      <c r="A30" s="1079"/>
      <c r="B30" s="559" t="s">
        <v>759</v>
      </c>
      <c r="C30" s="560" t="s">
        <v>760</v>
      </c>
      <c r="D30" s="103" t="s">
        <v>359</v>
      </c>
      <c r="E30" s="111">
        <f>131+3099</f>
        <v>3230</v>
      </c>
    </row>
    <row r="31" spans="1:5" s="102" customFormat="1" ht="27.75" customHeight="1">
      <c r="A31" s="1079"/>
      <c r="B31" s="559" t="s">
        <v>761</v>
      </c>
      <c r="C31" s="560" t="s">
        <v>762</v>
      </c>
      <c r="D31" s="103" t="s">
        <v>358</v>
      </c>
      <c r="E31" s="111">
        <f>131+3099</f>
        <v>3230</v>
      </c>
    </row>
    <row r="32" spans="1:5" s="102" customFormat="1" ht="27.75" customHeight="1">
      <c r="A32" s="1079"/>
      <c r="B32" s="559" t="s">
        <v>763</v>
      </c>
      <c r="C32" s="560" t="s">
        <v>764</v>
      </c>
      <c r="D32" s="103" t="s">
        <v>359</v>
      </c>
      <c r="E32" s="104">
        <f>131+3399</f>
        <v>3530</v>
      </c>
    </row>
    <row r="33" spans="1:14" s="102" customFormat="1" ht="27.75" customHeight="1" thickBot="1">
      <c r="A33" s="1080"/>
      <c r="B33" s="571" t="s">
        <v>765</v>
      </c>
      <c r="C33" s="572" t="s">
        <v>766</v>
      </c>
      <c r="D33" s="573" t="s">
        <v>358</v>
      </c>
      <c r="E33" s="122">
        <f>131+3399</f>
        <v>3530</v>
      </c>
    </row>
    <row r="34" spans="1:14" ht="27.75" customHeight="1">
      <c r="A34" s="1081" t="s">
        <v>360</v>
      </c>
      <c r="B34" s="112" t="s">
        <v>361</v>
      </c>
      <c r="C34" s="113" t="s">
        <v>362</v>
      </c>
      <c r="D34" s="114" t="s">
        <v>359</v>
      </c>
      <c r="E34" s="114">
        <f>131+2699</f>
        <v>2830</v>
      </c>
    </row>
    <row r="35" spans="1:14" ht="27.75" customHeight="1">
      <c r="A35" s="1081"/>
      <c r="B35" s="115" t="s">
        <v>363</v>
      </c>
      <c r="C35" s="116" t="s">
        <v>364</v>
      </c>
      <c r="D35" s="104" t="s">
        <v>359</v>
      </c>
      <c r="E35" s="104">
        <f>131+3299</f>
        <v>3430</v>
      </c>
    </row>
    <row r="36" spans="1:14" ht="27.75" customHeight="1">
      <c r="A36" s="1081"/>
      <c r="B36" s="115" t="s">
        <v>365</v>
      </c>
      <c r="C36" s="116" t="s">
        <v>366</v>
      </c>
      <c r="D36" s="104" t="s">
        <v>359</v>
      </c>
      <c r="E36" s="104">
        <f>3999+131</f>
        <v>4130</v>
      </c>
    </row>
    <row r="37" spans="1:14" ht="27.75" customHeight="1">
      <c r="A37" s="1081"/>
      <c r="B37" s="115" t="s">
        <v>367</v>
      </c>
      <c r="C37" s="116" t="s">
        <v>368</v>
      </c>
      <c r="D37" s="104" t="s">
        <v>359</v>
      </c>
      <c r="E37" s="104">
        <f>4699+131</f>
        <v>4830</v>
      </c>
    </row>
    <row r="38" spans="1:14" ht="27.75" customHeight="1">
      <c r="A38" s="1081"/>
      <c r="B38" s="117" t="s">
        <v>369</v>
      </c>
      <c r="C38" s="118" t="s">
        <v>370</v>
      </c>
      <c r="D38" s="119" t="s">
        <v>359</v>
      </c>
      <c r="E38" s="119">
        <f>131+5249</f>
        <v>5380</v>
      </c>
    </row>
    <row r="39" spans="1:14" ht="27.75" customHeight="1">
      <c r="A39" s="1081"/>
      <c r="B39" s="115" t="s">
        <v>371</v>
      </c>
      <c r="C39" s="116" t="s">
        <v>372</v>
      </c>
      <c r="D39" s="104" t="s">
        <v>359</v>
      </c>
      <c r="E39" s="104">
        <f>131+3499</f>
        <v>3630</v>
      </c>
    </row>
    <row r="40" spans="1:14" ht="27.75" customHeight="1" thickBot="1">
      <c r="A40" s="460"/>
      <c r="B40" s="127" t="s">
        <v>373</v>
      </c>
      <c r="C40" s="574" t="s">
        <v>374</v>
      </c>
      <c r="D40" s="128" t="s">
        <v>359</v>
      </c>
      <c r="E40" s="128">
        <f>131+4299</f>
        <v>4430</v>
      </c>
    </row>
    <row r="41" spans="1:14" ht="38.25" customHeight="1">
      <c r="A41" s="1069" t="s">
        <v>328</v>
      </c>
      <c r="B41" s="120" t="s">
        <v>375</v>
      </c>
      <c r="C41" s="120" t="s">
        <v>376</v>
      </c>
      <c r="D41" s="101" t="s">
        <v>377</v>
      </c>
      <c r="E41" s="101">
        <f>5999+131</f>
        <v>6130</v>
      </c>
    </row>
    <row r="42" spans="1:14" ht="39.75" customHeight="1" thickBot="1">
      <c r="A42" s="1070"/>
      <c r="B42" s="121" t="s">
        <v>378</v>
      </c>
      <c r="C42" s="121" t="s">
        <v>379</v>
      </c>
      <c r="D42" s="122" t="s">
        <v>377</v>
      </c>
      <c r="E42" s="122">
        <f>6900+131</f>
        <v>7031</v>
      </c>
    </row>
    <row r="43" spans="1:14" ht="32.25" customHeight="1">
      <c r="A43" s="461" t="s">
        <v>380</v>
      </c>
      <c r="B43" s="575" t="s">
        <v>381</v>
      </c>
      <c r="C43" s="575" t="s">
        <v>382</v>
      </c>
      <c r="D43" s="126" t="s">
        <v>383</v>
      </c>
      <c r="E43" s="126">
        <f>131+4499</f>
        <v>4630</v>
      </c>
    </row>
    <row r="44" spans="1:14" ht="21.75" customHeight="1" thickBot="1">
      <c r="A44" s="123" t="s">
        <v>384</v>
      </c>
      <c r="B44" s="124"/>
      <c r="C44" s="124"/>
      <c r="D44" s="125"/>
      <c r="E44" s="125"/>
    </row>
    <row r="45" spans="1:14" ht="27.75" customHeight="1" thickBot="1">
      <c r="A45" s="129" t="s">
        <v>385</v>
      </c>
      <c r="B45" s="130" t="s">
        <v>386</v>
      </c>
      <c r="C45" s="94" t="s">
        <v>387</v>
      </c>
      <c r="D45" s="93" t="s">
        <v>359</v>
      </c>
      <c r="E45" s="131">
        <f>131+4699</f>
        <v>4830</v>
      </c>
    </row>
    <row r="46" spans="1:14" s="33" customFormat="1" ht="21" customHeight="1">
      <c r="A46" s="29" t="s">
        <v>54</v>
      </c>
      <c r="B46" s="30"/>
      <c r="C46" s="30"/>
      <c r="D46" s="30"/>
      <c r="E46" s="31"/>
      <c r="F46" s="31"/>
      <c r="G46" s="31"/>
      <c r="H46" s="31"/>
      <c r="I46" s="32"/>
      <c r="J46" s="32"/>
      <c r="K46" s="32"/>
      <c r="L46" s="32"/>
      <c r="M46" s="32"/>
      <c r="N46" s="32"/>
    </row>
    <row r="47" spans="1:14" s="33" customFormat="1" ht="21" customHeight="1">
      <c r="A47" s="30" t="s">
        <v>55</v>
      </c>
      <c r="B47" s="30"/>
      <c r="C47" s="30"/>
      <c r="D47" s="30"/>
      <c r="E47" s="31"/>
      <c r="F47" s="31"/>
      <c r="G47" s="31"/>
      <c r="H47" s="31"/>
      <c r="I47" s="32"/>
      <c r="J47" s="32"/>
      <c r="K47" s="32"/>
      <c r="L47" s="32"/>
      <c r="M47" s="32"/>
      <c r="N47" s="32"/>
    </row>
    <row r="48" spans="1:14" s="33" customFormat="1" ht="21" customHeight="1">
      <c r="A48" s="30" t="s">
        <v>56</v>
      </c>
      <c r="B48" s="30"/>
      <c r="C48" s="30"/>
      <c r="D48" s="30"/>
      <c r="E48" s="31"/>
      <c r="F48" s="31"/>
      <c r="G48" s="31"/>
      <c r="H48" s="31"/>
      <c r="I48" s="32"/>
      <c r="J48" s="32"/>
      <c r="K48" s="32"/>
      <c r="L48" s="32"/>
      <c r="M48" s="32"/>
      <c r="N48" s="32"/>
    </row>
    <row r="49" spans="1:14" s="33" customFormat="1" ht="21" customHeight="1">
      <c r="A49" s="30" t="s">
        <v>57</v>
      </c>
      <c r="B49" s="30"/>
      <c r="C49" s="30"/>
      <c r="D49" s="30"/>
      <c r="E49" s="31"/>
      <c r="F49" s="31"/>
      <c r="G49" s="31"/>
      <c r="H49" s="31"/>
      <c r="I49" s="32"/>
      <c r="J49" s="32"/>
      <c r="K49" s="32"/>
      <c r="L49" s="32"/>
      <c r="M49" s="32"/>
      <c r="N49" s="32"/>
    </row>
    <row r="50" spans="1:14" s="33" customFormat="1" ht="21" customHeight="1">
      <c r="A50" s="30" t="s">
        <v>58</v>
      </c>
      <c r="B50" s="30"/>
      <c r="C50" s="30"/>
      <c r="D50" s="30"/>
      <c r="E50" s="31"/>
      <c r="F50" s="31"/>
      <c r="G50" s="31"/>
      <c r="H50" s="31"/>
      <c r="I50" s="32"/>
      <c r="J50" s="32"/>
      <c r="K50" s="32"/>
      <c r="L50" s="32"/>
      <c r="M50" s="32"/>
      <c r="N50" s="32"/>
    </row>
    <row r="51" spans="1:14" s="33" customFormat="1" ht="21" customHeight="1">
      <c r="A51" s="30" t="s">
        <v>285</v>
      </c>
      <c r="B51" s="30"/>
      <c r="C51" s="30"/>
      <c r="D51" s="30"/>
      <c r="E51" s="31"/>
      <c r="F51" s="31"/>
      <c r="G51" s="31"/>
      <c r="H51" s="31"/>
      <c r="I51" s="32"/>
      <c r="J51" s="32"/>
      <c r="K51" s="32"/>
      <c r="L51" s="32"/>
      <c r="M51" s="32"/>
      <c r="N51" s="32"/>
    </row>
    <row r="52" spans="1:14" s="33" customFormat="1" ht="21" customHeight="1">
      <c r="A52" s="30" t="s">
        <v>60</v>
      </c>
      <c r="B52" s="30"/>
      <c r="C52" s="30"/>
      <c r="D52" s="30"/>
      <c r="E52" s="31"/>
      <c r="F52" s="31"/>
      <c r="G52" s="31"/>
      <c r="H52" s="31"/>
      <c r="I52" s="32"/>
      <c r="J52" s="32"/>
      <c r="K52" s="32"/>
      <c r="L52" s="32"/>
      <c r="M52" s="32"/>
      <c r="N52" s="32"/>
    </row>
    <row r="53" spans="1:14" s="33" customFormat="1" ht="21" customHeight="1">
      <c r="A53" s="30" t="s">
        <v>61</v>
      </c>
      <c r="B53" s="30"/>
      <c r="C53" s="30"/>
      <c r="D53" s="30"/>
      <c r="E53" s="31"/>
      <c r="F53" s="31"/>
      <c r="G53" s="31"/>
      <c r="H53" s="31"/>
      <c r="I53" s="32"/>
      <c r="J53" s="32"/>
      <c r="K53" s="32"/>
      <c r="L53" s="32"/>
      <c r="M53" s="32"/>
      <c r="N53" s="32"/>
    </row>
    <row r="54" spans="1:14" s="33" customFormat="1" ht="21" customHeight="1">
      <c r="A54" s="30" t="s">
        <v>62</v>
      </c>
      <c r="B54" s="30"/>
      <c r="C54" s="30"/>
      <c r="D54" s="30"/>
      <c r="E54" s="32"/>
      <c r="F54" s="32"/>
      <c r="G54" s="32"/>
      <c r="H54" s="32"/>
      <c r="I54" s="32"/>
      <c r="J54" s="32"/>
      <c r="K54" s="32"/>
      <c r="L54" s="32"/>
      <c r="M54" s="32"/>
      <c r="N54" s="32"/>
    </row>
    <row r="55" spans="1:14" s="2" customFormat="1" ht="15">
      <c r="A55" s="30" t="s">
        <v>63</v>
      </c>
      <c r="B55" s="143"/>
      <c r="C55" s="143"/>
      <c r="D55" s="144"/>
      <c r="E55" s="143"/>
      <c r="F55" s="144"/>
      <c r="G55" s="143"/>
      <c r="H55" s="143"/>
      <c r="I55" s="143"/>
      <c r="J55" s="143"/>
      <c r="K55" s="143"/>
      <c r="L55" s="143"/>
      <c r="M55" s="143"/>
      <c r="N55" s="143"/>
    </row>
    <row r="56" spans="1:14" s="2" customFormat="1" ht="15">
      <c r="A56" s="30" t="s">
        <v>64</v>
      </c>
      <c r="B56" s="143"/>
      <c r="C56" s="143"/>
      <c r="D56" s="144"/>
      <c r="E56" s="143"/>
      <c r="F56" s="144"/>
      <c r="G56" s="143"/>
      <c r="H56" s="143"/>
      <c r="I56" s="143"/>
      <c r="J56" s="143"/>
      <c r="K56" s="143"/>
      <c r="L56" s="143"/>
      <c r="M56" s="143"/>
      <c r="N56" s="143"/>
    </row>
    <row r="57" spans="1:14" s="2" customFormat="1" ht="12">
      <c r="A57" s="143"/>
      <c r="B57" s="143"/>
      <c r="C57" s="143"/>
      <c r="D57" s="144"/>
      <c r="E57" s="143"/>
      <c r="F57" s="144"/>
      <c r="G57" s="143"/>
      <c r="H57" s="143"/>
      <c r="I57" s="143"/>
      <c r="J57" s="143"/>
      <c r="K57" s="143"/>
      <c r="L57" s="143"/>
      <c r="M57" s="143"/>
      <c r="N57" s="143"/>
    </row>
  </sheetData>
  <mergeCells count="8">
    <mergeCell ref="A41:A42"/>
    <mergeCell ref="A5:A7"/>
    <mergeCell ref="B5:B7"/>
    <mergeCell ref="C5:C7"/>
    <mergeCell ref="D5:D7"/>
    <mergeCell ref="A9:A23"/>
    <mergeCell ref="A24:A33"/>
    <mergeCell ref="A34:A39"/>
  </mergeCells>
  <pageMargins left="0.2" right="0.17" top="0.17" bottom="0.16" header="0.17" footer="0.18"/>
  <pageSetup paperSize="9" scale="43"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0"/>
  <sheetViews>
    <sheetView topLeftCell="J1" zoomScaleNormal="100" workbookViewId="0">
      <selection activeCell="J9" sqref="J9"/>
    </sheetView>
  </sheetViews>
  <sheetFormatPr defaultColWidth="9.109375" defaultRowHeight="13.2"/>
  <cols>
    <col min="1" max="1" width="1.5546875" style="38" customWidth="1"/>
    <col min="2" max="2" width="22" style="38" customWidth="1"/>
    <col min="3" max="4" width="43.33203125" style="90" customWidth="1"/>
    <col min="5" max="5" width="1.6640625" style="612" customWidth="1"/>
    <col min="6" max="10" width="43.33203125" style="90" customWidth="1"/>
    <col min="11" max="11" width="1.6640625" style="612" customWidth="1"/>
    <col min="12" max="12" width="40.44140625" style="90" customWidth="1"/>
    <col min="13" max="13" width="1.6640625" style="612" customWidth="1"/>
    <col min="14" max="14" width="43.33203125" style="90" customWidth="1"/>
    <col min="15" max="16384" width="9.109375" style="38"/>
  </cols>
  <sheetData>
    <row r="1" spans="2:14" s="2" customFormat="1" ht="14.4">
      <c r="C1" s="87" t="s">
        <v>198</v>
      </c>
      <c r="D1" s="1"/>
      <c r="F1" s="1"/>
    </row>
    <row r="2" spans="2:14" s="2" customFormat="1" ht="14.4">
      <c r="C2" s="88" t="s">
        <v>199</v>
      </c>
      <c r="D2" s="1"/>
      <c r="F2" s="1"/>
    </row>
    <row r="3" spans="2:14" s="2" customFormat="1" ht="13.8">
      <c r="C3" s="145" t="s">
        <v>408</v>
      </c>
      <c r="D3" s="1"/>
      <c r="F3" s="1"/>
    </row>
    <row r="4" spans="2:14" ht="114" customHeight="1">
      <c r="L4" s="613"/>
    </row>
    <row r="5" spans="2:14" s="614" customFormat="1" ht="21">
      <c r="C5" s="1082"/>
      <c r="D5" s="1082"/>
      <c r="E5" s="615"/>
      <c r="F5" s="1082" t="s">
        <v>783</v>
      </c>
      <c r="G5" s="1082"/>
      <c r="H5" s="1082"/>
      <c r="I5" s="1082"/>
      <c r="J5" s="616"/>
      <c r="K5" s="615"/>
      <c r="L5" s="616" t="s">
        <v>784</v>
      </c>
      <c r="M5" s="615"/>
      <c r="N5" s="616" t="s">
        <v>785</v>
      </c>
    </row>
    <row r="6" spans="2:14">
      <c r="B6" s="617" t="s">
        <v>786</v>
      </c>
    </row>
    <row r="7" spans="2:14">
      <c r="B7" s="618"/>
      <c r="C7" s="1083"/>
      <c r="D7" s="1084"/>
      <c r="E7" s="619"/>
      <c r="F7" s="620" t="s">
        <v>787</v>
      </c>
      <c r="G7" s="620" t="s">
        <v>787</v>
      </c>
      <c r="H7" s="620" t="s">
        <v>787</v>
      </c>
      <c r="I7" s="620" t="s">
        <v>787</v>
      </c>
      <c r="J7" s="620" t="s">
        <v>787</v>
      </c>
      <c r="K7" s="619"/>
      <c r="L7" s="621" t="s">
        <v>788</v>
      </c>
      <c r="M7" s="619"/>
      <c r="N7" s="622" t="s">
        <v>785</v>
      </c>
    </row>
    <row r="8" spans="2:14" s="627" customFormat="1" ht="61.2" customHeight="1">
      <c r="B8" s="623" t="s">
        <v>69</v>
      </c>
      <c r="C8" s="624" t="s">
        <v>789</v>
      </c>
      <c r="D8" s="624" t="s">
        <v>790</v>
      </c>
      <c r="E8" s="625"/>
      <c r="F8" s="624" t="s">
        <v>791</v>
      </c>
      <c r="G8" s="624" t="s">
        <v>792</v>
      </c>
      <c r="H8" s="624" t="s">
        <v>793</v>
      </c>
      <c r="I8" s="624" t="s">
        <v>794</v>
      </c>
      <c r="J8" s="626" t="s">
        <v>928</v>
      </c>
      <c r="K8" s="625"/>
      <c r="L8" s="626" t="s">
        <v>929</v>
      </c>
      <c r="M8" s="625"/>
      <c r="N8" s="624" t="s">
        <v>930</v>
      </c>
    </row>
    <row r="9" spans="2:14" s="632" customFormat="1">
      <c r="B9" s="631" t="s">
        <v>341</v>
      </c>
      <c r="C9" s="92">
        <f>57+1499</f>
        <v>1556</v>
      </c>
      <c r="D9" s="92">
        <f>57+1899</f>
        <v>1956</v>
      </c>
      <c r="E9" s="629"/>
      <c r="F9" s="92">
        <f>57+1899</f>
        <v>1956</v>
      </c>
      <c r="G9" s="92">
        <f>57+2099</f>
        <v>2156</v>
      </c>
      <c r="H9" s="92">
        <f>57+2499</f>
        <v>2556</v>
      </c>
      <c r="I9" s="92">
        <f>57+3399</f>
        <v>3456</v>
      </c>
      <c r="J9" s="630">
        <f>57+3999</f>
        <v>4056</v>
      </c>
      <c r="K9" s="629"/>
      <c r="L9" s="630">
        <f>57+3399</f>
        <v>3456</v>
      </c>
      <c r="M9" s="629"/>
      <c r="N9" s="92">
        <f>57+5599</f>
        <v>5656</v>
      </c>
    </row>
    <row r="10" spans="2:14" ht="26.4">
      <c r="B10" s="623" t="s">
        <v>343</v>
      </c>
      <c r="C10" s="91" t="s">
        <v>795</v>
      </c>
      <c r="D10" s="91" t="s">
        <v>796</v>
      </c>
      <c r="E10" s="628"/>
      <c r="F10" s="91" t="s">
        <v>795</v>
      </c>
      <c r="G10" s="91" t="s">
        <v>795</v>
      </c>
      <c r="H10" s="91" t="s">
        <v>796</v>
      </c>
      <c r="I10" s="91" t="s">
        <v>797</v>
      </c>
      <c r="J10" s="634" t="s">
        <v>797</v>
      </c>
      <c r="K10" s="628"/>
      <c r="L10" s="634" t="s">
        <v>796</v>
      </c>
      <c r="M10" s="628"/>
      <c r="N10" s="91" t="s">
        <v>798</v>
      </c>
    </row>
    <row r="11" spans="2:14">
      <c r="B11" s="623" t="s">
        <v>799</v>
      </c>
      <c r="C11" s="91" t="s">
        <v>800</v>
      </c>
      <c r="D11" s="91" t="s">
        <v>800</v>
      </c>
      <c r="E11" s="628"/>
      <c r="F11" s="91" t="s">
        <v>801</v>
      </c>
      <c r="G11" s="91" t="s">
        <v>801</v>
      </c>
      <c r="H11" s="91" t="s">
        <v>801</v>
      </c>
      <c r="I11" s="91" t="s">
        <v>801</v>
      </c>
      <c r="J11" s="635" t="s">
        <v>802</v>
      </c>
      <c r="K11" s="628"/>
      <c r="L11" s="635" t="s">
        <v>802</v>
      </c>
      <c r="M11" s="628"/>
      <c r="N11" s="91" t="s">
        <v>803</v>
      </c>
    </row>
    <row r="12" spans="2:14">
      <c r="B12" s="636" t="s">
        <v>804</v>
      </c>
      <c r="C12" s="91">
        <v>1</v>
      </c>
      <c r="D12" s="91">
        <v>1</v>
      </c>
      <c r="E12" s="628"/>
      <c r="F12" s="91">
        <v>1</v>
      </c>
      <c r="G12" s="91">
        <v>1</v>
      </c>
      <c r="H12" s="91">
        <v>1</v>
      </c>
      <c r="I12" s="91">
        <v>1</v>
      </c>
      <c r="J12" s="635">
        <v>1</v>
      </c>
      <c r="K12" s="628"/>
      <c r="L12" s="635">
        <v>1</v>
      </c>
      <c r="M12" s="628"/>
      <c r="N12" s="91">
        <v>2</v>
      </c>
    </row>
    <row r="13" spans="2:14">
      <c r="B13" s="636" t="s">
        <v>805</v>
      </c>
      <c r="C13" s="91" t="s">
        <v>807</v>
      </c>
      <c r="D13" s="91" t="s">
        <v>807</v>
      </c>
      <c r="E13" s="628"/>
      <c r="F13" s="91" t="s">
        <v>807</v>
      </c>
      <c r="G13" s="91" t="s">
        <v>807</v>
      </c>
      <c r="H13" s="91" t="s">
        <v>807</v>
      </c>
      <c r="I13" s="91" t="s">
        <v>807</v>
      </c>
      <c r="J13" s="635" t="s">
        <v>807</v>
      </c>
      <c r="K13" s="628"/>
      <c r="L13" s="634" t="s">
        <v>806</v>
      </c>
      <c r="M13" s="628"/>
      <c r="N13" s="91" t="s">
        <v>808</v>
      </c>
    </row>
    <row r="14" spans="2:14">
      <c r="B14" s="623" t="s">
        <v>809</v>
      </c>
      <c r="C14" s="91" t="s">
        <v>810</v>
      </c>
      <c r="D14" s="91" t="s">
        <v>810</v>
      </c>
      <c r="E14" s="628"/>
      <c r="F14" s="91" t="s">
        <v>810</v>
      </c>
      <c r="G14" s="91" t="s">
        <v>810</v>
      </c>
      <c r="H14" s="91" t="s">
        <v>810</v>
      </c>
      <c r="I14" s="91" t="s">
        <v>810</v>
      </c>
      <c r="J14" s="635" t="s">
        <v>811</v>
      </c>
      <c r="K14" s="628"/>
      <c r="L14" s="634" t="s">
        <v>810</v>
      </c>
      <c r="M14" s="628"/>
      <c r="N14" s="91" t="s">
        <v>812</v>
      </c>
    </row>
    <row r="15" spans="2:14">
      <c r="B15" s="623" t="s">
        <v>344</v>
      </c>
      <c r="C15" s="91" t="s">
        <v>813</v>
      </c>
      <c r="D15" s="91" t="s">
        <v>813</v>
      </c>
      <c r="E15" s="628"/>
      <c r="F15" s="91" t="s">
        <v>814</v>
      </c>
      <c r="G15" s="91" t="s">
        <v>814</v>
      </c>
      <c r="H15" s="91" t="s">
        <v>814</v>
      </c>
      <c r="I15" s="91" t="s">
        <v>814</v>
      </c>
      <c r="J15" s="635" t="s">
        <v>814</v>
      </c>
      <c r="K15" s="628"/>
      <c r="L15" s="634" t="s">
        <v>815</v>
      </c>
      <c r="M15" s="628"/>
      <c r="N15" s="91" t="s">
        <v>814</v>
      </c>
    </row>
    <row r="16" spans="2:14">
      <c r="B16" s="623" t="s">
        <v>816</v>
      </c>
      <c r="C16" s="91" t="s">
        <v>818</v>
      </c>
      <c r="D16" s="91" t="s">
        <v>818</v>
      </c>
      <c r="E16" s="628"/>
      <c r="F16" s="91" t="s">
        <v>819</v>
      </c>
      <c r="G16" s="91" t="s">
        <v>819</v>
      </c>
      <c r="H16" s="91" t="s">
        <v>819</v>
      </c>
      <c r="I16" s="91" t="s">
        <v>817</v>
      </c>
      <c r="J16" s="635" t="s">
        <v>817</v>
      </c>
      <c r="K16" s="628"/>
      <c r="L16" s="634" t="s">
        <v>820</v>
      </c>
      <c r="M16" s="628"/>
      <c r="N16" s="91" t="s">
        <v>821</v>
      </c>
    </row>
    <row r="17" spans="2:14">
      <c r="B17" s="623" t="s">
        <v>346</v>
      </c>
      <c r="C17" s="91" t="s">
        <v>822</v>
      </c>
      <c r="D17" s="91" t="s">
        <v>822</v>
      </c>
      <c r="E17" s="628"/>
      <c r="F17" s="91" t="s">
        <v>822</v>
      </c>
      <c r="G17" s="91" t="s">
        <v>822</v>
      </c>
      <c r="H17" s="91" t="s">
        <v>822</v>
      </c>
      <c r="I17" s="91" t="s">
        <v>822</v>
      </c>
      <c r="J17" s="635" t="s">
        <v>822</v>
      </c>
      <c r="K17" s="628"/>
      <c r="L17" s="635" t="s">
        <v>822</v>
      </c>
      <c r="M17" s="628"/>
      <c r="N17" s="91" t="s">
        <v>822</v>
      </c>
    </row>
    <row r="18" spans="2:14">
      <c r="B18" s="623" t="s">
        <v>823</v>
      </c>
      <c r="C18" s="91" t="s">
        <v>824</v>
      </c>
      <c r="D18" s="91" t="s">
        <v>824</v>
      </c>
      <c r="E18" s="628"/>
      <c r="F18" s="91" t="s">
        <v>825</v>
      </c>
      <c r="G18" s="91" t="s">
        <v>825</v>
      </c>
      <c r="H18" s="91" t="s">
        <v>825</v>
      </c>
      <c r="I18" s="91" t="s">
        <v>825</v>
      </c>
      <c r="J18" s="635" t="s">
        <v>825</v>
      </c>
      <c r="K18" s="628"/>
      <c r="L18" s="626" t="s">
        <v>825</v>
      </c>
      <c r="M18" s="628"/>
      <c r="N18" s="91" t="s">
        <v>826</v>
      </c>
    </row>
    <row r="19" spans="2:14" ht="26.4">
      <c r="B19" s="623" t="s">
        <v>827</v>
      </c>
      <c r="C19" s="91" t="s">
        <v>828</v>
      </c>
      <c r="D19" s="91" t="s">
        <v>828</v>
      </c>
      <c r="E19" s="628"/>
      <c r="F19" s="91" t="s">
        <v>828</v>
      </c>
      <c r="G19" s="91" t="s">
        <v>829</v>
      </c>
      <c r="H19" s="91" t="s">
        <v>829</v>
      </c>
      <c r="I19" s="91" t="s">
        <v>829</v>
      </c>
      <c r="J19" s="635" t="s">
        <v>830</v>
      </c>
      <c r="K19" s="628"/>
      <c r="L19" s="634" t="s">
        <v>831</v>
      </c>
      <c r="M19" s="628"/>
      <c r="N19" s="91" t="s">
        <v>832</v>
      </c>
    </row>
    <row r="20" spans="2:14" ht="39.6">
      <c r="B20" s="623" t="s">
        <v>833</v>
      </c>
      <c r="C20" s="91" t="s">
        <v>835</v>
      </c>
      <c r="D20" s="91" t="s">
        <v>835</v>
      </c>
      <c r="E20" s="628"/>
      <c r="F20" s="91" t="s">
        <v>835</v>
      </c>
      <c r="G20" s="91" t="s">
        <v>834</v>
      </c>
      <c r="H20" s="91" t="s">
        <v>834</v>
      </c>
      <c r="I20" s="91" t="s">
        <v>834</v>
      </c>
      <c r="J20" s="634" t="s">
        <v>834</v>
      </c>
      <c r="K20" s="628"/>
      <c r="L20" s="634" t="s">
        <v>836</v>
      </c>
      <c r="M20" s="628"/>
      <c r="N20" s="91" t="s">
        <v>834</v>
      </c>
    </row>
    <row r="21" spans="2:14">
      <c r="B21" s="623" t="s">
        <v>837</v>
      </c>
      <c r="C21" s="91" t="s">
        <v>838</v>
      </c>
      <c r="D21" s="91" t="s">
        <v>838</v>
      </c>
      <c r="E21" s="628"/>
      <c r="F21" s="91" t="s">
        <v>838</v>
      </c>
      <c r="G21" s="91" t="s">
        <v>838</v>
      </c>
      <c r="H21" s="91" t="s">
        <v>838</v>
      </c>
      <c r="I21" s="91" t="s">
        <v>838</v>
      </c>
      <c r="J21" s="635" t="s">
        <v>838</v>
      </c>
      <c r="K21" s="628"/>
      <c r="L21" s="635" t="s">
        <v>838</v>
      </c>
      <c r="M21" s="628"/>
      <c r="N21" s="91" t="s">
        <v>838</v>
      </c>
    </row>
    <row r="22" spans="2:14">
      <c r="B22" s="623" t="s">
        <v>839</v>
      </c>
      <c r="C22" s="91" t="s">
        <v>840</v>
      </c>
      <c r="D22" s="91" t="s">
        <v>840</v>
      </c>
      <c r="E22" s="628"/>
      <c r="F22" s="91" t="s">
        <v>840</v>
      </c>
      <c r="G22" s="91" t="s">
        <v>840</v>
      </c>
      <c r="H22" s="91" t="s">
        <v>840</v>
      </c>
      <c r="I22" s="91" t="s">
        <v>840</v>
      </c>
      <c r="J22" s="635" t="s">
        <v>840</v>
      </c>
      <c r="K22" s="628"/>
      <c r="L22" s="634" t="s">
        <v>840</v>
      </c>
      <c r="M22" s="628"/>
      <c r="N22" s="91" t="s">
        <v>841</v>
      </c>
    </row>
    <row r="23" spans="2:14" ht="39.6">
      <c r="B23" s="623" t="s">
        <v>842</v>
      </c>
      <c r="C23" s="91" t="s">
        <v>844</v>
      </c>
      <c r="D23" s="91" t="s">
        <v>844</v>
      </c>
      <c r="E23" s="628"/>
      <c r="F23" s="91" t="s">
        <v>843</v>
      </c>
      <c r="G23" s="91" t="s">
        <v>843</v>
      </c>
      <c r="H23" s="91" t="s">
        <v>843</v>
      </c>
      <c r="I23" s="91" t="s">
        <v>843</v>
      </c>
      <c r="J23" s="635" t="s">
        <v>843</v>
      </c>
      <c r="K23" s="628"/>
      <c r="L23" s="634" t="s">
        <v>845</v>
      </c>
      <c r="M23" s="628"/>
      <c r="N23" s="91" t="s">
        <v>846</v>
      </c>
    </row>
    <row r="24" spans="2:14" ht="69.75" customHeight="1">
      <c r="B24" s="623" t="s">
        <v>847</v>
      </c>
      <c r="C24" s="91" t="s">
        <v>849</v>
      </c>
      <c r="D24" s="91" t="s">
        <v>849</v>
      </c>
      <c r="E24" s="628"/>
      <c r="F24" s="91" t="s">
        <v>848</v>
      </c>
      <c r="G24" s="91" t="s">
        <v>848</v>
      </c>
      <c r="H24" s="91" t="s">
        <v>848</v>
      </c>
      <c r="I24" s="91" t="s">
        <v>848</v>
      </c>
      <c r="J24" s="634" t="s">
        <v>848</v>
      </c>
      <c r="K24" s="628"/>
      <c r="L24" s="634" t="s">
        <v>850</v>
      </c>
      <c r="M24" s="628"/>
      <c r="N24" s="91" t="s">
        <v>851</v>
      </c>
    </row>
    <row r="25" spans="2:14" ht="26.4">
      <c r="B25" s="623" t="s">
        <v>852</v>
      </c>
      <c r="C25" s="91" t="s">
        <v>854</v>
      </c>
      <c r="D25" s="91" t="s">
        <v>853</v>
      </c>
      <c r="E25" s="628"/>
      <c r="F25" s="91" t="s">
        <v>853</v>
      </c>
      <c r="G25" s="91" t="s">
        <v>853</v>
      </c>
      <c r="H25" s="91" t="s">
        <v>855</v>
      </c>
      <c r="I25" s="91" t="s">
        <v>855</v>
      </c>
      <c r="J25" s="634" t="s">
        <v>855</v>
      </c>
      <c r="K25" s="628"/>
      <c r="L25" s="634" t="s">
        <v>856</v>
      </c>
      <c r="M25" s="628"/>
      <c r="N25" s="91" t="s">
        <v>345</v>
      </c>
    </row>
    <row r="26" spans="2:14">
      <c r="B26" s="623" t="s">
        <v>857</v>
      </c>
      <c r="C26" s="91" t="s">
        <v>345</v>
      </c>
      <c r="D26" s="91" t="s">
        <v>345</v>
      </c>
      <c r="E26" s="628"/>
      <c r="F26" s="91" t="s">
        <v>345</v>
      </c>
      <c r="G26" s="91" t="s">
        <v>345</v>
      </c>
      <c r="H26" s="91" t="s">
        <v>345</v>
      </c>
      <c r="I26" s="91" t="s">
        <v>345</v>
      </c>
      <c r="J26" s="634" t="s">
        <v>345</v>
      </c>
      <c r="K26" s="628"/>
      <c r="L26" s="634" t="s">
        <v>345</v>
      </c>
      <c r="M26" s="628"/>
      <c r="N26" s="91" t="s">
        <v>345</v>
      </c>
    </row>
    <row r="27" spans="2:14">
      <c r="B27" s="623" t="s">
        <v>858</v>
      </c>
      <c r="C27" s="91" t="s">
        <v>345</v>
      </c>
      <c r="D27" s="91" t="s">
        <v>345</v>
      </c>
      <c r="E27" s="628"/>
      <c r="F27" s="91" t="s">
        <v>345</v>
      </c>
      <c r="G27" s="91" t="s">
        <v>345</v>
      </c>
      <c r="H27" s="91" t="s">
        <v>345</v>
      </c>
      <c r="I27" s="91" t="s">
        <v>345</v>
      </c>
      <c r="J27" s="634" t="s">
        <v>345</v>
      </c>
      <c r="K27" s="628"/>
      <c r="L27" s="634" t="s">
        <v>345</v>
      </c>
      <c r="M27" s="628"/>
      <c r="N27" s="91" t="s">
        <v>345</v>
      </c>
    </row>
    <row r="28" spans="2:14">
      <c r="B28" s="623" t="s">
        <v>859</v>
      </c>
      <c r="C28" s="91" t="s">
        <v>345</v>
      </c>
      <c r="D28" s="91" t="s">
        <v>345</v>
      </c>
      <c r="E28" s="628"/>
      <c r="F28" s="91" t="s">
        <v>345</v>
      </c>
      <c r="G28" s="91" t="s">
        <v>345</v>
      </c>
      <c r="H28" s="91" t="s">
        <v>345</v>
      </c>
      <c r="I28" s="91" t="s">
        <v>345</v>
      </c>
      <c r="J28" s="634" t="s">
        <v>345</v>
      </c>
      <c r="K28" s="628"/>
      <c r="L28" s="634" t="s">
        <v>345</v>
      </c>
      <c r="M28" s="628"/>
      <c r="N28" s="91" t="s">
        <v>345</v>
      </c>
    </row>
    <row r="29" spans="2:14">
      <c r="B29" s="623" t="s">
        <v>860</v>
      </c>
      <c r="C29" s="91" t="s">
        <v>345</v>
      </c>
      <c r="D29" s="91" t="s">
        <v>345</v>
      </c>
      <c r="E29" s="628"/>
      <c r="F29" s="91" t="s">
        <v>345</v>
      </c>
      <c r="G29" s="91" t="s">
        <v>345</v>
      </c>
      <c r="H29" s="91" t="s">
        <v>345</v>
      </c>
      <c r="I29" s="91" t="s">
        <v>345</v>
      </c>
      <c r="J29" s="634" t="s">
        <v>345</v>
      </c>
      <c r="K29" s="628"/>
      <c r="L29" s="634" t="s">
        <v>345</v>
      </c>
      <c r="M29" s="628"/>
      <c r="N29" s="91" t="s">
        <v>345</v>
      </c>
    </row>
    <row r="30" spans="2:14">
      <c r="B30" s="623" t="s">
        <v>861</v>
      </c>
      <c r="C30" s="91" t="s">
        <v>342</v>
      </c>
      <c r="D30" s="91" t="s">
        <v>342</v>
      </c>
      <c r="E30" s="628"/>
      <c r="F30" s="91" t="s">
        <v>342</v>
      </c>
      <c r="G30" s="91" t="s">
        <v>342</v>
      </c>
      <c r="H30" s="91" t="s">
        <v>342</v>
      </c>
      <c r="I30" s="91" t="s">
        <v>342</v>
      </c>
      <c r="J30" s="634" t="s">
        <v>342</v>
      </c>
      <c r="K30" s="628"/>
      <c r="L30" s="634" t="s">
        <v>342</v>
      </c>
      <c r="M30" s="628"/>
      <c r="N30" s="91" t="s">
        <v>342</v>
      </c>
    </row>
    <row r="31" spans="2:14">
      <c r="B31" s="623" t="s">
        <v>862</v>
      </c>
      <c r="C31" s="91" t="s">
        <v>863</v>
      </c>
      <c r="D31" s="91" t="s">
        <v>863</v>
      </c>
      <c r="E31" s="628"/>
      <c r="F31" s="91" t="s">
        <v>863</v>
      </c>
      <c r="G31" s="91" t="s">
        <v>863</v>
      </c>
      <c r="H31" s="91" t="s">
        <v>863</v>
      </c>
      <c r="I31" s="91" t="s">
        <v>863</v>
      </c>
      <c r="J31" s="634" t="s">
        <v>863</v>
      </c>
      <c r="K31" s="628"/>
      <c r="L31" s="634" t="s">
        <v>863</v>
      </c>
      <c r="M31" s="628"/>
      <c r="N31" s="91" t="s">
        <v>863</v>
      </c>
    </row>
    <row r="32" spans="2:14" ht="39.6">
      <c r="B32" s="623" t="s">
        <v>348</v>
      </c>
      <c r="C32" s="91" t="s">
        <v>864</v>
      </c>
      <c r="D32" s="91" t="s">
        <v>864</v>
      </c>
      <c r="E32" s="628"/>
      <c r="F32" s="91" t="s">
        <v>864</v>
      </c>
      <c r="G32" s="91" t="s">
        <v>864</v>
      </c>
      <c r="H32" s="91" t="s">
        <v>864</v>
      </c>
      <c r="I32" s="91" t="s">
        <v>864</v>
      </c>
      <c r="J32" s="626" t="s">
        <v>864</v>
      </c>
      <c r="K32" s="628"/>
      <c r="L32" s="626" t="s">
        <v>864</v>
      </c>
      <c r="M32" s="628"/>
      <c r="N32" s="91" t="s">
        <v>864</v>
      </c>
    </row>
    <row r="35" spans="1:14">
      <c r="A35" s="637"/>
      <c r="B35" s="660" t="s">
        <v>865</v>
      </c>
    </row>
    <row r="37" spans="1:14" ht="14.4">
      <c r="C37" s="638"/>
      <c r="D37" s="638"/>
      <c r="F37" s="638"/>
      <c r="G37" s="638"/>
      <c r="H37" s="638"/>
      <c r="I37" s="638"/>
      <c r="J37" s="638"/>
      <c r="L37" s="638"/>
      <c r="N37" s="638"/>
    </row>
    <row r="38" spans="1:14" ht="14.4">
      <c r="C38" s="639"/>
      <c r="D38" s="639"/>
      <c r="F38" s="639"/>
      <c r="G38" s="639"/>
      <c r="H38" s="639"/>
      <c r="I38" s="639"/>
      <c r="J38" s="639"/>
      <c r="L38" s="639"/>
      <c r="N38" s="639"/>
    </row>
    <row r="39" spans="1:14" ht="14.4">
      <c r="C39" s="639"/>
      <c r="D39" s="639"/>
      <c r="F39" s="639"/>
      <c r="G39" s="639"/>
      <c r="H39" s="639"/>
      <c r="I39" s="639"/>
      <c r="J39" s="639"/>
      <c r="L39" s="639"/>
      <c r="N39" s="639"/>
    </row>
    <row r="40" spans="1:14" ht="14.4">
      <c r="C40" s="639"/>
      <c r="D40" s="639"/>
      <c r="F40" s="639"/>
      <c r="G40" s="639"/>
      <c r="H40" s="639"/>
      <c r="I40" s="639"/>
      <c r="J40" s="639"/>
      <c r="L40" s="639"/>
      <c r="N40" s="639"/>
    </row>
    <row r="41" spans="1:14" ht="14.4">
      <c r="C41" s="639"/>
      <c r="D41" s="639"/>
      <c r="F41" s="639"/>
      <c r="G41" s="639"/>
      <c r="H41" s="639"/>
      <c r="I41" s="639"/>
      <c r="J41" s="639"/>
      <c r="L41" s="639"/>
      <c r="N41" s="639"/>
    </row>
    <row r="42" spans="1:14" ht="14.4">
      <c r="C42" s="639"/>
      <c r="D42" s="639"/>
      <c r="F42" s="639"/>
      <c r="G42" s="639"/>
      <c r="H42" s="639"/>
      <c r="I42" s="639"/>
      <c r="J42" s="639"/>
      <c r="L42" s="639"/>
      <c r="N42" s="639"/>
    </row>
    <row r="43" spans="1:14" ht="14.4">
      <c r="C43" s="639"/>
      <c r="D43" s="639"/>
      <c r="F43" s="639"/>
      <c r="G43" s="639"/>
      <c r="H43" s="639"/>
      <c r="I43" s="639"/>
      <c r="J43" s="639"/>
      <c r="L43" s="639"/>
      <c r="N43" s="639"/>
    </row>
    <row r="44" spans="1:14" ht="14.4">
      <c r="C44" s="639"/>
      <c r="D44" s="639"/>
      <c r="F44" s="639"/>
      <c r="G44" s="639"/>
      <c r="H44" s="639"/>
      <c r="I44" s="639"/>
      <c r="J44" s="639"/>
      <c r="L44" s="639"/>
      <c r="N44" s="639"/>
    </row>
    <row r="45" spans="1:14" ht="14.4">
      <c r="C45" s="639"/>
      <c r="D45" s="639"/>
      <c r="F45" s="639"/>
      <c r="G45" s="639"/>
      <c r="H45" s="639"/>
      <c r="I45" s="639"/>
      <c r="J45" s="639"/>
      <c r="L45" s="639"/>
      <c r="N45" s="639"/>
    </row>
    <row r="46" spans="1:14" ht="14.4">
      <c r="C46" s="639"/>
      <c r="D46" s="639"/>
      <c r="F46" s="639"/>
      <c r="G46" s="639"/>
      <c r="H46" s="639"/>
      <c r="I46" s="639"/>
      <c r="J46" s="639"/>
      <c r="L46" s="639"/>
      <c r="N46" s="639"/>
    </row>
    <row r="47" spans="1:14" ht="14.4">
      <c r="C47" s="639"/>
      <c r="D47" s="639"/>
      <c r="F47" s="639"/>
      <c r="G47" s="639"/>
      <c r="H47" s="639"/>
      <c r="I47" s="639"/>
      <c r="J47" s="639"/>
      <c r="L47" s="639"/>
      <c r="N47" s="639"/>
    </row>
    <row r="48" spans="1:14" ht="14.4">
      <c r="C48" s="639"/>
      <c r="D48" s="639"/>
      <c r="F48" s="639"/>
      <c r="G48" s="639"/>
      <c r="H48" s="639"/>
      <c r="I48" s="639"/>
      <c r="J48" s="639"/>
      <c r="L48" s="639"/>
      <c r="N48" s="639"/>
    </row>
    <row r="49" spans="3:14" ht="14.4">
      <c r="C49" s="639"/>
      <c r="D49" s="639"/>
      <c r="F49" s="639"/>
      <c r="G49" s="639"/>
      <c r="H49" s="639"/>
      <c r="I49" s="639"/>
      <c r="J49" s="639"/>
      <c r="L49" s="639"/>
      <c r="N49" s="639"/>
    </row>
    <row r="50" spans="3:14" ht="14.4">
      <c r="C50" s="639"/>
      <c r="D50" s="639"/>
      <c r="F50" s="639"/>
      <c r="G50" s="639"/>
      <c r="H50" s="639"/>
      <c r="I50" s="639"/>
      <c r="J50" s="639"/>
      <c r="L50" s="639"/>
      <c r="N50" s="639"/>
    </row>
    <row r="51" spans="3:14" ht="14.4">
      <c r="C51" s="639"/>
      <c r="D51" s="639"/>
      <c r="F51" s="639"/>
      <c r="G51" s="639"/>
      <c r="H51" s="639"/>
      <c r="I51" s="639"/>
      <c r="J51" s="639"/>
      <c r="L51" s="639"/>
      <c r="N51" s="639"/>
    </row>
    <row r="52" spans="3:14" ht="14.4">
      <c r="C52" s="639"/>
      <c r="D52" s="639"/>
      <c r="F52" s="639"/>
      <c r="G52" s="639"/>
      <c r="H52" s="639"/>
      <c r="I52" s="639"/>
      <c r="J52" s="639"/>
      <c r="L52" s="639"/>
      <c r="N52" s="639"/>
    </row>
    <row r="53" spans="3:14" ht="14.4">
      <c r="C53" s="639"/>
      <c r="D53" s="639"/>
      <c r="F53" s="639"/>
      <c r="G53" s="639"/>
      <c r="H53" s="639"/>
      <c r="I53" s="639"/>
      <c r="J53" s="639"/>
      <c r="L53" s="639"/>
      <c r="N53" s="639"/>
    </row>
    <row r="54" spans="3:14" ht="14.4">
      <c r="C54" s="639"/>
      <c r="D54" s="639"/>
      <c r="F54" s="639"/>
      <c r="G54" s="639"/>
      <c r="H54" s="639"/>
      <c r="I54" s="639"/>
      <c r="J54" s="639"/>
      <c r="L54" s="639"/>
      <c r="N54" s="639"/>
    </row>
    <row r="55" spans="3:14" ht="14.4">
      <c r="C55" s="639"/>
      <c r="D55" s="639"/>
      <c r="F55" s="639"/>
      <c r="G55" s="639"/>
      <c r="H55" s="639"/>
      <c r="I55" s="639"/>
      <c r="J55" s="639"/>
      <c r="L55" s="639"/>
      <c r="N55" s="639"/>
    </row>
    <row r="56" spans="3:14" ht="14.4">
      <c r="C56" s="639"/>
      <c r="D56" s="639"/>
      <c r="F56" s="639"/>
      <c r="G56" s="639"/>
      <c r="H56" s="639"/>
      <c r="I56" s="639"/>
      <c r="J56" s="639"/>
      <c r="L56" s="639"/>
      <c r="N56" s="639"/>
    </row>
    <row r="57" spans="3:14" ht="14.4">
      <c r="C57" s="639"/>
      <c r="D57" s="639"/>
      <c r="F57" s="639"/>
      <c r="G57" s="639"/>
      <c r="H57" s="639"/>
      <c r="I57" s="639"/>
      <c r="J57" s="639"/>
      <c r="L57" s="639"/>
      <c r="N57" s="639"/>
    </row>
    <row r="58" spans="3:14" ht="14.4">
      <c r="C58" s="639"/>
      <c r="D58" s="639"/>
      <c r="F58" s="639"/>
      <c r="G58" s="639"/>
      <c r="H58" s="639"/>
      <c r="I58" s="639"/>
      <c r="J58" s="639"/>
      <c r="L58" s="639"/>
      <c r="N58" s="639"/>
    </row>
    <row r="59" spans="3:14" ht="14.4">
      <c r="C59" s="639"/>
      <c r="D59" s="639"/>
      <c r="F59" s="639"/>
      <c r="G59" s="639"/>
      <c r="H59" s="639"/>
      <c r="I59" s="639"/>
      <c r="J59" s="639"/>
      <c r="L59" s="639"/>
      <c r="N59" s="639"/>
    </row>
    <row r="60" spans="3:14" ht="14.4">
      <c r="C60" s="639"/>
      <c r="D60" s="639"/>
      <c r="F60" s="639"/>
      <c r="G60" s="639"/>
      <c r="H60" s="639"/>
      <c r="I60" s="639"/>
      <c r="J60" s="639"/>
      <c r="L60" s="639"/>
      <c r="N60" s="639"/>
    </row>
  </sheetData>
  <mergeCells count="3">
    <mergeCell ref="C5:D5"/>
    <mergeCell ref="F5:I5"/>
    <mergeCell ref="C7:D7"/>
  </mergeCells>
  <pageMargins left="0.2" right="0.19" top="0.17" bottom="0.16" header="0.17" footer="0.16"/>
  <pageSetup paperSize="9" scale="7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58"/>
  <sheetViews>
    <sheetView zoomScaleNormal="100" workbookViewId="0">
      <selection activeCell="C7" sqref="C7"/>
    </sheetView>
  </sheetViews>
  <sheetFormatPr defaultColWidth="9.109375" defaultRowHeight="13.2"/>
  <cols>
    <col min="1" max="1" width="1" style="637" customWidth="1"/>
    <col min="2" max="2" width="22.44140625" style="637" customWidth="1"/>
    <col min="3" max="4" width="43.33203125" style="90" customWidth="1"/>
    <col min="5" max="5" width="1" style="612" customWidth="1"/>
    <col min="6" max="6" width="43.33203125" style="90" customWidth="1"/>
    <col min="7" max="7" width="1" style="612" customWidth="1"/>
    <col min="8" max="8" width="43.33203125" style="90" customWidth="1"/>
    <col min="9" max="9" width="1" style="612" customWidth="1"/>
    <col min="10" max="13" width="43.33203125" style="90" customWidth="1"/>
    <col min="14" max="14" width="1" style="612" customWidth="1"/>
    <col min="15" max="15" width="43.33203125" style="90" customWidth="1"/>
    <col min="16" max="16" width="1" style="612" customWidth="1"/>
    <col min="17" max="16384" width="9.109375" style="637"/>
  </cols>
  <sheetData>
    <row r="1" spans="2:18" ht="6" customHeight="1"/>
    <row r="2" spans="2:18" ht="111" customHeight="1"/>
    <row r="3" spans="2:18" s="641" customFormat="1" ht="18" customHeight="1">
      <c r="B3" s="640"/>
      <c r="C3" s="661"/>
      <c r="D3" s="616" t="s">
        <v>866</v>
      </c>
      <c r="E3" s="615"/>
      <c r="F3" s="616" t="s">
        <v>867</v>
      </c>
      <c r="G3" s="615"/>
      <c r="H3" s="616" t="s">
        <v>868</v>
      </c>
      <c r="I3" s="615"/>
      <c r="J3" s="1082" t="s">
        <v>869</v>
      </c>
      <c r="K3" s="1082"/>
      <c r="L3" s="1082"/>
      <c r="M3" s="1082"/>
      <c r="N3" s="615"/>
      <c r="O3" s="616" t="s">
        <v>870</v>
      </c>
      <c r="P3" s="615"/>
    </row>
    <row r="4" spans="2:18">
      <c r="B4" s="617" t="str">
        <f>'HP Tower PC'!B6</f>
        <v>10th Jan 2017</v>
      </c>
    </row>
    <row r="5" spans="2:18">
      <c r="B5" s="642"/>
      <c r="C5" s="621" t="s">
        <v>871</v>
      </c>
      <c r="D5" s="643" t="s">
        <v>872</v>
      </c>
      <c r="F5" s="643" t="s">
        <v>873</v>
      </c>
      <c r="H5" s="644" t="s">
        <v>874</v>
      </c>
      <c r="J5" s="1085" t="s">
        <v>875</v>
      </c>
      <c r="K5" s="1086"/>
      <c r="L5" s="1086"/>
      <c r="M5" s="1087"/>
      <c r="O5" s="645" t="s">
        <v>876</v>
      </c>
    </row>
    <row r="6" spans="2:18" s="650" customFormat="1" ht="26.4">
      <c r="B6" s="642" t="s">
        <v>69</v>
      </c>
      <c r="C6" s="626" t="s">
        <v>931</v>
      </c>
      <c r="D6" s="646" t="s">
        <v>877</v>
      </c>
      <c r="E6" s="647"/>
      <c r="F6" s="624" t="s">
        <v>878</v>
      </c>
      <c r="G6" s="647"/>
      <c r="H6" s="624" t="s">
        <v>879</v>
      </c>
      <c r="I6" s="648"/>
      <c r="J6" s="624" t="s">
        <v>880</v>
      </c>
      <c r="K6" s="624" t="s">
        <v>881</v>
      </c>
      <c r="L6" s="626" t="s">
        <v>932</v>
      </c>
      <c r="M6" s="626" t="s">
        <v>933</v>
      </c>
      <c r="N6" s="648"/>
      <c r="O6" s="624" t="s">
        <v>882</v>
      </c>
      <c r="P6" s="648"/>
      <c r="Q6" s="649"/>
      <c r="R6" s="649"/>
    </row>
    <row r="7" spans="2:18">
      <c r="B7" s="642" t="s">
        <v>341</v>
      </c>
      <c r="C7" s="630">
        <f>57+2199</f>
        <v>2256</v>
      </c>
      <c r="D7" s="655">
        <f>57+2399</f>
        <v>2456</v>
      </c>
      <c r="E7" s="656"/>
      <c r="F7" s="92">
        <f>57+2799</f>
        <v>2856</v>
      </c>
      <c r="G7" s="656"/>
      <c r="H7" s="657">
        <f>57+3399</f>
        <v>3456</v>
      </c>
      <c r="I7" s="658"/>
      <c r="J7" s="92">
        <f>57+2999</f>
        <v>3056</v>
      </c>
      <c r="K7" s="657">
        <f>57+3199</f>
        <v>3256</v>
      </c>
      <c r="L7" s="630">
        <f>57+3799</f>
        <v>3856</v>
      </c>
      <c r="M7" s="630">
        <f>57+4929</f>
        <v>4986</v>
      </c>
      <c r="N7" s="658"/>
      <c r="O7" s="92">
        <f>57+5999</f>
        <v>6056</v>
      </c>
      <c r="P7" s="658"/>
      <c r="Q7" s="654"/>
      <c r="R7" s="654"/>
    </row>
    <row r="8" spans="2:18" ht="37.5" customHeight="1">
      <c r="B8" s="642" t="s">
        <v>343</v>
      </c>
      <c r="C8" s="626" t="s">
        <v>883</v>
      </c>
      <c r="D8" s="651" t="s">
        <v>884</v>
      </c>
      <c r="E8" s="652"/>
      <c r="F8" s="91" t="s">
        <v>884</v>
      </c>
      <c r="G8" s="652"/>
      <c r="H8" s="91" t="s">
        <v>796</v>
      </c>
      <c r="J8" s="91" t="s">
        <v>885</v>
      </c>
      <c r="K8" s="91" t="s">
        <v>886</v>
      </c>
      <c r="L8" s="626" t="s">
        <v>887</v>
      </c>
      <c r="M8" s="626" t="s">
        <v>888</v>
      </c>
      <c r="O8" s="91" t="s">
        <v>797</v>
      </c>
      <c r="Q8" s="654"/>
      <c r="R8" s="654"/>
    </row>
    <row r="9" spans="2:18">
      <c r="B9" s="642" t="s">
        <v>799</v>
      </c>
      <c r="C9" s="626" t="s">
        <v>889</v>
      </c>
      <c r="D9" s="651" t="s">
        <v>890</v>
      </c>
      <c r="E9" s="652"/>
      <c r="F9" s="91" t="s">
        <v>891</v>
      </c>
      <c r="G9" s="652"/>
      <c r="H9" s="91" t="s">
        <v>892</v>
      </c>
      <c r="J9" s="91" t="s">
        <v>893</v>
      </c>
      <c r="K9" s="91" t="s">
        <v>892</v>
      </c>
      <c r="L9" s="626" t="s">
        <v>889</v>
      </c>
      <c r="M9" s="626" t="s">
        <v>894</v>
      </c>
      <c r="O9" s="91" t="s">
        <v>893</v>
      </c>
      <c r="Q9" s="654"/>
      <c r="R9" s="654"/>
    </row>
    <row r="10" spans="2:18" s="38" customFormat="1">
      <c r="B10" s="636" t="s">
        <v>804</v>
      </c>
      <c r="C10" s="626">
        <v>1</v>
      </c>
      <c r="D10" s="651">
        <v>1</v>
      </c>
      <c r="E10" s="633"/>
      <c r="F10" s="91">
        <v>1</v>
      </c>
      <c r="G10" s="633"/>
      <c r="H10" s="91">
        <v>1</v>
      </c>
      <c r="I10" s="625"/>
      <c r="J10" s="91">
        <v>1</v>
      </c>
      <c r="K10" s="91">
        <v>1</v>
      </c>
      <c r="L10" s="635">
        <v>1</v>
      </c>
      <c r="M10" s="635">
        <v>1</v>
      </c>
      <c r="N10" s="625"/>
      <c r="O10" s="91">
        <v>1</v>
      </c>
      <c r="P10" s="625"/>
      <c r="Q10" s="659"/>
      <c r="R10" s="659"/>
    </row>
    <row r="11" spans="2:18" s="38" customFormat="1">
      <c r="B11" s="636" t="s">
        <v>805</v>
      </c>
      <c r="C11" s="634" t="s">
        <v>806</v>
      </c>
      <c r="D11" s="651" t="s">
        <v>806</v>
      </c>
      <c r="E11" s="633"/>
      <c r="F11" s="91" t="s">
        <v>806</v>
      </c>
      <c r="G11" s="633"/>
      <c r="H11" s="91" t="s">
        <v>806</v>
      </c>
      <c r="I11" s="625"/>
      <c r="J11" s="91" t="s">
        <v>806</v>
      </c>
      <c r="K11" s="91" t="s">
        <v>806</v>
      </c>
      <c r="L11" s="634" t="s">
        <v>806</v>
      </c>
      <c r="M11" s="634" t="s">
        <v>806</v>
      </c>
      <c r="N11" s="625"/>
      <c r="O11" s="91" t="s">
        <v>806</v>
      </c>
      <c r="P11" s="625"/>
      <c r="Q11" s="659"/>
      <c r="R11" s="659"/>
    </row>
    <row r="12" spans="2:18">
      <c r="B12" s="642" t="s">
        <v>809</v>
      </c>
      <c r="C12" s="626" t="s">
        <v>810</v>
      </c>
      <c r="D12" s="651" t="s">
        <v>810</v>
      </c>
      <c r="E12" s="652"/>
      <c r="F12" s="91" t="s">
        <v>810</v>
      </c>
      <c r="G12" s="652"/>
      <c r="H12" s="91" t="s">
        <v>810</v>
      </c>
      <c r="I12" s="653"/>
      <c r="J12" s="91" t="s">
        <v>810</v>
      </c>
      <c r="K12" s="91" t="s">
        <v>810</v>
      </c>
      <c r="L12" s="626" t="s">
        <v>810</v>
      </c>
      <c r="M12" s="626" t="s">
        <v>812</v>
      </c>
      <c r="N12" s="653"/>
      <c r="O12" s="91" t="s">
        <v>812</v>
      </c>
      <c r="P12" s="653"/>
      <c r="Q12" s="654"/>
      <c r="R12" s="654"/>
    </row>
    <row r="13" spans="2:18">
      <c r="B13" s="642" t="s">
        <v>344</v>
      </c>
      <c r="C13" s="626" t="s">
        <v>814</v>
      </c>
      <c r="D13" s="651" t="s">
        <v>814</v>
      </c>
      <c r="E13" s="652"/>
      <c r="F13" s="91" t="s">
        <v>814</v>
      </c>
      <c r="G13" s="652"/>
      <c r="H13" s="91" t="s">
        <v>814</v>
      </c>
      <c r="I13" s="653"/>
      <c r="J13" s="91" t="s">
        <v>814</v>
      </c>
      <c r="K13" s="91" t="s">
        <v>814</v>
      </c>
      <c r="L13" s="626" t="s">
        <v>814</v>
      </c>
      <c r="M13" s="626" t="s">
        <v>814</v>
      </c>
      <c r="N13" s="653"/>
      <c r="O13" s="91" t="s">
        <v>814</v>
      </c>
      <c r="P13" s="653"/>
      <c r="Q13" s="654"/>
      <c r="R13" s="654"/>
    </row>
    <row r="14" spans="2:18">
      <c r="B14" s="642" t="s">
        <v>816</v>
      </c>
      <c r="C14" s="626" t="s">
        <v>895</v>
      </c>
      <c r="D14" s="651" t="s">
        <v>895</v>
      </c>
      <c r="E14" s="652"/>
      <c r="F14" s="91" t="s">
        <v>896</v>
      </c>
      <c r="G14" s="652"/>
      <c r="H14" s="91" t="s">
        <v>897</v>
      </c>
      <c r="I14" s="653"/>
      <c r="J14" s="91" t="s">
        <v>897</v>
      </c>
      <c r="K14" s="91" t="s">
        <v>897</v>
      </c>
      <c r="L14" s="634" t="s">
        <v>820</v>
      </c>
      <c r="M14" s="634" t="s">
        <v>820</v>
      </c>
      <c r="N14" s="653"/>
      <c r="O14" s="91" t="s">
        <v>897</v>
      </c>
      <c r="P14" s="653"/>
      <c r="Q14" s="654"/>
      <c r="R14" s="654"/>
    </row>
    <row r="15" spans="2:18">
      <c r="B15" s="642" t="s">
        <v>346</v>
      </c>
      <c r="C15" s="635" t="s">
        <v>822</v>
      </c>
      <c r="D15" s="651" t="s">
        <v>822</v>
      </c>
      <c r="E15" s="652"/>
      <c r="F15" s="91" t="s">
        <v>822</v>
      </c>
      <c r="G15" s="652"/>
      <c r="H15" s="91" t="s">
        <v>822</v>
      </c>
      <c r="I15" s="653"/>
      <c r="J15" s="91" t="s">
        <v>822</v>
      </c>
      <c r="K15" s="91" t="s">
        <v>822</v>
      </c>
      <c r="L15" s="635" t="s">
        <v>822</v>
      </c>
      <c r="M15" s="635" t="s">
        <v>822</v>
      </c>
      <c r="N15" s="653"/>
      <c r="O15" s="91" t="s">
        <v>822</v>
      </c>
      <c r="P15" s="653"/>
      <c r="Q15" s="654"/>
      <c r="R15" s="654"/>
    </row>
    <row r="16" spans="2:18">
      <c r="B16" s="642" t="s">
        <v>823</v>
      </c>
      <c r="C16" s="626" t="s">
        <v>898</v>
      </c>
      <c r="D16" s="651" t="s">
        <v>899</v>
      </c>
      <c r="E16" s="652"/>
      <c r="F16" s="91" t="s">
        <v>899</v>
      </c>
      <c r="G16" s="652"/>
      <c r="H16" s="91" t="s">
        <v>825</v>
      </c>
      <c r="I16" s="653"/>
      <c r="J16" s="91" t="s">
        <v>900</v>
      </c>
      <c r="K16" s="91" t="s">
        <v>825</v>
      </c>
      <c r="L16" s="626" t="s">
        <v>901</v>
      </c>
      <c r="M16" s="626" t="s">
        <v>901</v>
      </c>
      <c r="N16" s="653"/>
      <c r="O16" s="91" t="s">
        <v>825</v>
      </c>
      <c r="P16" s="653"/>
      <c r="Q16" s="654"/>
      <c r="R16" s="654"/>
    </row>
    <row r="17" spans="2:18" ht="26.4">
      <c r="B17" s="642" t="s">
        <v>827</v>
      </c>
      <c r="C17" s="626" t="s">
        <v>828</v>
      </c>
      <c r="D17" s="651" t="s">
        <v>828</v>
      </c>
      <c r="E17" s="652"/>
      <c r="F17" s="91" t="s">
        <v>902</v>
      </c>
      <c r="G17" s="652"/>
      <c r="H17" s="91" t="s">
        <v>903</v>
      </c>
      <c r="I17" s="653"/>
      <c r="J17" s="91" t="s">
        <v>828</v>
      </c>
      <c r="K17" s="91" t="s">
        <v>903</v>
      </c>
      <c r="L17" s="626" t="s">
        <v>903</v>
      </c>
      <c r="M17" s="626" t="s">
        <v>904</v>
      </c>
      <c r="N17" s="653"/>
      <c r="O17" s="91" t="s">
        <v>904</v>
      </c>
      <c r="P17" s="653"/>
      <c r="Q17" s="654"/>
      <c r="R17" s="654"/>
    </row>
    <row r="18" spans="2:18" ht="26.4">
      <c r="B18" s="642" t="s">
        <v>833</v>
      </c>
      <c r="C18" s="634" t="s">
        <v>905</v>
      </c>
      <c r="D18" s="651" t="s">
        <v>906</v>
      </c>
      <c r="E18" s="652"/>
      <c r="F18" s="91" t="s">
        <v>906</v>
      </c>
      <c r="G18" s="652"/>
      <c r="H18" s="91" t="s">
        <v>907</v>
      </c>
      <c r="I18" s="653"/>
      <c r="J18" s="91" t="s">
        <v>907</v>
      </c>
      <c r="K18" s="91" t="s">
        <v>907</v>
      </c>
      <c r="L18" s="634" t="s">
        <v>907</v>
      </c>
      <c r="M18" s="634" t="s">
        <v>907</v>
      </c>
      <c r="N18" s="653"/>
      <c r="O18" s="91" t="s">
        <v>907</v>
      </c>
      <c r="P18" s="653"/>
      <c r="Q18" s="654"/>
      <c r="R18" s="654"/>
    </row>
    <row r="19" spans="2:18">
      <c r="B19" s="642" t="s">
        <v>837</v>
      </c>
      <c r="C19" s="626" t="s">
        <v>838</v>
      </c>
      <c r="D19" s="651" t="s">
        <v>838</v>
      </c>
      <c r="E19" s="652"/>
      <c r="F19" s="91" t="s">
        <v>838</v>
      </c>
      <c r="G19" s="652"/>
      <c r="H19" s="91" t="s">
        <v>838</v>
      </c>
      <c r="I19" s="653"/>
      <c r="J19" s="91" t="s">
        <v>838</v>
      </c>
      <c r="K19" s="91" t="s">
        <v>838</v>
      </c>
      <c r="L19" s="626" t="s">
        <v>838</v>
      </c>
      <c r="M19" s="626" t="s">
        <v>838</v>
      </c>
      <c r="N19" s="653"/>
      <c r="O19" s="91" t="s">
        <v>838</v>
      </c>
      <c r="P19" s="653"/>
      <c r="Q19" s="654"/>
      <c r="R19" s="654"/>
    </row>
    <row r="20" spans="2:18">
      <c r="B20" s="642" t="s">
        <v>839</v>
      </c>
      <c r="C20" s="626" t="s">
        <v>840</v>
      </c>
      <c r="D20" s="651" t="s">
        <v>840</v>
      </c>
      <c r="E20" s="652"/>
      <c r="F20" s="91" t="s">
        <v>840</v>
      </c>
      <c r="G20" s="652"/>
      <c r="H20" s="91" t="s">
        <v>840</v>
      </c>
      <c r="I20" s="653"/>
      <c r="J20" s="91" t="s">
        <v>840</v>
      </c>
      <c r="K20" s="91" t="s">
        <v>840</v>
      </c>
      <c r="L20" s="626" t="s">
        <v>840</v>
      </c>
      <c r="M20" s="626" t="s">
        <v>840</v>
      </c>
      <c r="N20" s="653"/>
      <c r="O20" s="91" t="s">
        <v>840</v>
      </c>
      <c r="P20" s="653"/>
      <c r="Q20" s="654"/>
      <c r="R20" s="654"/>
    </row>
    <row r="21" spans="2:18">
      <c r="B21" s="642" t="s">
        <v>842</v>
      </c>
      <c r="C21" s="634" t="s">
        <v>908</v>
      </c>
      <c r="D21" s="651" t="s">
        <v>908</v>
      </c>
      <c r="E21" s="652"/>
      <c r="F21" s="91" t="s">
        <v>908</v>
      </c>
      <c r="G21" s="652"/>
      <c r="H21" s="91" t="s">
        <v>908</v>
      </c>
      <c r="I21" s="653"/>
      <c r="J21" s="91" t="s">
        <v>908</v>
      </c>
      <c r="K21" s="91" t="s">
        <v>908</v>
      </c>
      <c r="L21" s="634" t="s">
        <v>908</v>
      </c>
      <c r="M21" s="634" t="s">
        <v>908</v>
      </c>
      <c r="N21" s="653"/>
      <c r="O21" s="91" t="s">
        <v>908</v>
      </c>
      <c r="P21" s="653"/>
      <c r="Q21" s="654"/>
      <c r="R21" s="654"/>
    </row>
    <row r="22" spans="2:18" ht="92.4">
      <c r="B22" s="642" t="s">
        <v>847</v>
      </c>
      <c r="C22" s="634" t="s">
        <v>909</v>
      </c>
      <c r="D22" s="651" t="s">
        <v>909</v>
      </c>
      <c r="E22" s="652"/>
      <c r="F22" s="91" t="s">
        <v>910</v>
      </c>
      <c r="G22" s="652"/>
      <c r="H22" s="91" t="s">
        <v>911</v>
      </c>
      <c r="I22" s="653"/>
      <c r="J22" s="91" t="s">
        <v>911</v>
      </c>
      <c r="K22" s="91" t="s">
        <v>911</v>
      </c>
      <c r="L22" s="634" t="s">
        <v>911</v>
      </c>
      <c r="M22" s="634" t="s">
        <v>911</v>
      </c>
      <c r="N22" s="653"/>
      <c r="O22" s="91" t="s">
        <v>912</v>
      </c>
      <c r="P22" s="653"/>
      <c r="Q22" s="654"/>
      <c r="R22" s="654"/>
    </row>
    <row r="23" spans="2:18" ht="30.75" customHeight="1">
      <c r="B23" s="642" t="s">
        <v>852</v>
      </c>
      <c r="C23" s="634" t="s">
        <v>913</v>
      </c>
      <c r="D23" s="651" t="s">
        <v>913</v>
      </c>
      <c r="E23" s="652"/>
      <c r="F23" s="91" t="s">
        <v>913</v>
      </c>
      <c r="G23" s="652"/>
      <c r="H23" s="91" t="s">
        <v>914</v>
      </c>
      <c r="I23" s="653"/>
      <c r="J23" s="91" t="s">
        <v>914</v>
      </c>
      <c r="K23" s="91" t="s">
        <v>914</v>
      </c>
      <c r="L23" s="634" t="s">
        <v>914</v>
      </c>
      <c r="M23" s="634" t="s">
        <v>914</v>
      </c>
      <c r="N23" s="653"/>
      <c r="O23" s="91" t="s">
        <v>914</v>
      </c>
      <c r="P23" s="653"/>
      <c r="Q23" s="654"/>
      <c r="R23" s="654"/>
    </row>
    <row r="24" spans="2:18">
      <c r="B24" s="642" t="s">
        <v>857</v>
      </c>
      <c r="C24" s="634" t="s">
        <v>345</v>
      </c>
      <c r="D24" s="651" t="s">
        <v>345</v>
      </c>
      <c r="E24" s="652"/>
      <c r="F24" s="91" t="s">
        <v>345</v>
      </c>
      <c r="G24" s="652"/>
      <c r="H24" s="91" t="s">
        <v>345</v>
      </c>
      <c r="I24" s="653"/>
      <c r="J24" s="91" t="s">
        <v>345</v>
      </c>
      <c r="K24" s="91" t="s">
        <v>345</v>
      </c>
      <c r="L24" s="634" t="s">
        <v>345</v>
      </c>
      <c r="M24" s="634" t="s">
        <v>345</v>
      </c>
      <c r="N24" s="653"/>
      <c r="O24" s="91" t="s">
        <v>345</v>
      </c>
      <c r="P24" s="653"/>
      <c r="Q24" s="654"/>
      <c r="R24" s="654"/>
    </row>
    <row r="25" spans="2:18" ht="17.25" customHeight="1">
      <c r="B25" s="642" t="s">
        <v>858</v>
      </c>
      <c r="C25" s="634" t="s">
        <v>345</v>
      </c>
      <c r="D25" s="651" t="s">
        <v>345</v>
      </c>
      <c r="E25" s="652"/>
      <c r="F25" s="91" t="s">
        <v>345</v>
      </c>
      <c r="G25" s="652"/>
      <c r="H25" s="91" t="s">
        <v>345</v>
      </c>
      <c r="I25" s="653"/>
      <c r="J25" s="91" t="s">
        <v>345</v>
      </c>
      <c r="K25" s="91" t="s">
        <v>345</v>
      </c>
      <c r="L25" s="634" t="s">
        <v>345</v>
      </c>
      <c r="M25" s="634" t="s">
        <v>345</v>
      </c>
      <c r="N25" s="653"/>
      <c r="O25" s="91" t="s">
        <v>345</v>
      </c>
      <c r="P25" s="653"/>
      <c r="Q25" s="654"/>
      <c r="R25" s="654"/>
    </row>
    <row r="26" spans="2:18">
      <c r="B26" s="642" t="s">
        <v>859</v>
      </c>
      <c r="C26" s="634" t="s">
        <v>345</v>
      </c>
      <c r="D26" s="651" t="s">
        <v>345</v>
      </c>
      <c r="E26" s="652"/>
      <c r="F26" s="91" t="s">
        <v>345</v>
      </c>
      <c r="G26" s="652"/>
      <c r="H26" s="91" t="s">
        <v>345</v>
      </c>
      <c r="I26" s="653"/>
      <c r="J26" s="91" t="s">
        <v>345</v>
      </c>
      <c r="K26" s="91" t="s">
        <v>345</v>
      </c>
      <c r="L26" s="634" t="s">
        <v>345</v>
      </c>
      <c r="M26" s="634" t="s">
        <v>345</v>
      </c>
      <c r="N26" s="653"/>
      <c r="O26" s="91" t="s">
        <v>345</v>
      </c>
      <c r="P26" s="653"/>
      <c r="Q26" s="654"/>
      <c r="R26" s="654"/>
    </row>
    <row r="27" spans="2:18" ht="26.4">
      <c r="B27" s="642" t="s">
        <v>860</v>
      </c>
      <c r="C27" s="626" t="s">
        <v>915</v>
      </c>
      <c r="D27" s="651" t="s">
        <v>915</v>
      </c>
      <c r="E27" s="652"/>
      <c r="F27" s="91" t="s">
        <v>916</v>
      </c>
      <c r="G27" s="652"/>
      <c r="H27" s="91" t="s">
        <v>917</v>
      </c>
      <c r="I27" s="653"/>
      <c r="J27" s="91" t="s">
        <v>917</v>
      </c>
      <c r="K27" s="91" t="s">
        <v>917</v>
      </c>
      <c r="L27" s="626" t="s">
        <v>918</v>
      </c>
      <c r="M27" s="626" t="s">
        <v>918</v>
      </c>
      <c r="N27" s="653"/>
      <c r="O27" s="91" t="s">
        <v>919</v>
      </c>
      <c r="P27" s="653"/>
      <c r="Q27" s="654"/>
      <c r="R27" s="654"/>
    </row>
    <row r="28" spans="2:18">
      <c r="B28" s="642" t="s">
        <v>861</v>
      </c>
      <c r="C28" s="634" t="s">
        <v>342</v>
      </c>
      <c r="D28" s="651" t="s">
        <v>342</v>
      </c>
      <c r="E28" s="652"/>
      <c r="F28" s="91" t="s">
        <v>908</v>
      </c>
      <c r="G28" s="652"/>
      <c r="H28" s="91" t="s">
        <v>342</v>
      </c>
      <c r="I28" s="653"/>
      <c r="J28" s="91" t="s">
        <v>342</v>
      </c>
      <c r="K28" s="91" t="s">
        <v>342</v>
      </c>
      <c r="L28" s="634" t="s">
        <v>342</v>
      </c>
      <c r="M28" s="634" t="s">
        <v>342</v>
      </c>
      <c r="N28" s="653"/>
      <c r="O28" s="91" t="s">
        <v>342</v>
      </c>
      <c r="P28" s="653"/>
      <c r="Q28" s="654"/>
      <c r="R28" s="654"/>
    </row>
    <row r="29" spans="2:18" ht="45.75" customHeight="1">
      <c r="B29" s="642" t="s">
        <v>862</v>
      </c>
      <c r="C29" s="626" t="s">
        <v>920</v>
      </c>
      <c r="D29" s="651" t="s">
        <v>921</v>
      </c>
      <c r="E29" s="652"/>
      <c r="F29" s="91" t="s">
        <v>922</v>
      </c>
      <c r="G29" s="652"/>
      <c r="H29" s="91" t="s">
        <v>923</v>
      </c>
      <c r="I29" s="653"/>
      <c r="J29" s="91" t="s">
        <v>924</v>
      </c>
      <c r="K29" s="91" t="s">
        <v>924</v>
      </c>
      <c r="L29" s="626" t="s">
        <v>925</v>
      </c>
      <c r="M29" s="626" t="s">
        <v>926</v>
      </c>
      <c r="N29" s="653"/>
      <c r="O29" s="91" t="s">
        <v>927</v>
      </c>
      <c r="P29" s="653"/>
      <c r="Q29" s="654"/>
      <c r="R29" s="654"/>
    </row>
    <row r="30" spans="2:18" ht="39.6">
      <c r="B30" s="642" t="s">
        <v>348</v>
      </c>
      <c r="C30" s="626" t="s">
        <v>864</v>
      </c>
      <c r="D30" s="651" t="s">
        <v>864</v>
      </c>
      <c r="E30" s="652"/>
      <c r="F30" s="91" t="s">
        <v>864</v>
      </c>
      <c r="G30" s="652"/>
      <c r="H30" s="91" t="s">
        <v>864</v>
      </c>
      <c r="I30" s="653"/>
      <c r="J30" s="91" t="s">
        <v>864</v>
      </c>
      <c r="K30" s="91" t="s">
        <v>864</v>
      </c>
      <c r="L30" s="626" t="s">
        <v>864</v>
      </c>
      <c r="M30" s="626" t="s">
        <v>864</v>
      </c>
      <c r="N30" s="653"/>
      <c r="O30" s="91" t="s">
        <v>864</v>
      </c>
      <c r="P30" s="653"/>
      <c r="Q30" s="654"/>
      <c r="R30" s="654"/>
    </row>
    <row r="33" spans="3:15" ht="21.75" customHeight="1"/>
    <row r="35" spans="3:15" ht="14.4">
      <c r="C35" s="638"/>
      <c r="D35" s="638"/>
      <c r="F35" s="638"/>
      <c r="H35" s="638"/>
      <c r="J35" s="638"/>
      <c r="K35" s="638"/>
      <c r="L35" s="638"/>
      <c r="M35" s="638"/>
      <c r="O35" s="638"/>
    </row>
    <row r="36" spans="3:15" ht="14.4">
      <c r="C36" s="639"/>
      <c r="D36" s="639"/>
      <c r="F36" s="639"/>
      <c r="H36" s="639"/>
      <c r="J36" s="639"/>
      <c r="K36" s="639"/>
      <c r="L36" s="639"/>
      <c r="M36" s="639"/>
      <c r="O36" s="639"/>
    </row>
    <row r="37" spans="3:15" ht="14.4">
      <c r="C37" s="639"/>
      <c r="D37" s="639"/>
      <c r="F37" s="639"/>
      <c r="H37" s="639"/>
      <c r="J37" s="639"/>
      <c r="K37" s="639"/>
      <c r="L37" s="639"/>
      <c r="M37" s="639"/>
      <c r="O37" s="639"/>
    </row>
    <row r="38" spans="3:15" ht="14.4">
      <c r="C38" s="639"/>
      <c r="D38" s="639"/>
      <c r="F38" s="639"/>
      <c r="H38" s="639"/>
      <c r="J38" s="639"/>
      <c r="K38" s="639"/>
      <c r="L38" s="639"/>
      <c r="M38" s="639"/>
      <c r="O38" s="639"/>
    </row>
    <row r="39" spans="3:15" ht="14.4">
      <c r="C39" s="639"/>
      <c r="D39" s="639"/>
      <c r="F39" s="639"/>
      <c r="H39" s="639"/>
      <c r="J39" s="639"/>
      <c r="K39" s="639"/>
      <c r="L39" s="639"/>
      <c r="M39" s="639"/>
      <c r="O39" s="639"/>
    </row>
    <row r="40" spans="3:15" ht="14.4">
      <c r="C40" s="639"/>
      <c r="D40" s="639"/>
      <c r="F40" s="639"/>
      <c r="H40" s="639"/>
      <c r="J40" s="639"/>
      <c r="K40" s="639"/>
      <c r="L40" s="639"/>
      <c r="M40" s="639"/>
      <c r="O40" s="639"/>
    </row>
    <row r="41" spans="3:15" ht="14.4">
      <c r="C41" s="639"/>
      <c r="D41" s="639"/>
      <c r="F41" s="639"/>
      <c r="H41" s="639"/>
      <c r="J41" s="639"/>
      <c r="K41" s="639"/>
      <c r="L41" s="639"/>
      <c r="M41" s="639"/>
      <c r="O41" s="639"/>
    </row>
    <row r="42" spans="3:15" ht="14.4">
      <c r="C42" s="639"/>
      <c r="D42" s="639"/>
      <c r="F42" s="639"/>
      <c r="H42" s="639"/>
      <c r="J42" s="639"/>
      <c r="K42" s="639"/>
      <c r="L42" s="639"/>
      <c r="M42" s="639"/>
      <c r="O42" s="639"/>
    </row>
    <row r="43" spans="3:15" ht="14.4">
      <c r="C43" s="639"/>
      <c r="D43" s="639"/>
      <c r="F43" s="639"/>
      <c r="H43" s="639"/>
      <c r="J43" s="639"/>
      <c r="K43" s="639"/>
      <c r="L43" s="639"/>
      <c r="M43" s="639"/>
      <c r="O43" s="639"/>
    </row>
    <row r="44" spans="3:15" ht="14.4">
      <c r="C44" s="639"/>
      <c r="D44" s="639"/>
      <c r="F44" s="639"/>
      <c r="H44" s="639"/>
      <c r="J44" s="639"/>
      <c r="K44" s="639"/>
      <c r="L44" s="639"/>
      <c r="M44" s="639"/>
      <c r="O44" s="639"/>
    </row>
    <row r="45" spans="3:15" ht="14.4">
      <c r="C45" s="639"/>
      <c r="D45" s="639"/>
      <c r="F45" s="639"/>
      <c r="H45" s="639"/>
      <c r="J45" s="639"/>
      <c r="K45" s="639"/>
      <c r="L45" s="639"/>
      <c r="M45" s="639"/>
      <c r="O45" s="639"/>
    </row>
    <row r="46" spans="3:15" ht="14.4">
      <c r="C46" s="639"/>
      <c r="D46" s="639"/>
      <c r="F46" s="639"/>
      <c r="H46" s="639"/>
      <c r="J46" s="639"/>
      <c r="K46" s="639"/>
      <c r="L46" s="639"/>
      <c r="M46" s="639"/>
      <c r="O46" s="639"/>
    </row>
    <row r="47" spans="3:15" ht="14.4">
      <c r="C47" s="639"/>
      <c r="D47" s="639"/>
      <c r="F47" s="639"/>
      <c r="H47" s="639"/>
      <c r="J47" s="639"/>
      <c r="K47" s="639"/>
      <c r="L47" s="639"/>
      <c r="M47" s="639"/>
      <c r="O47" s="639"/>
    </row>
    <row r="48" spans="3:15" ht="14.4">
      <c r="C48" s="639"/>
      <c r="D48" s="639"/>
      <c r="F48" s="639"/>
      <c r="H48" s="639"/>
      <c r="J48" s="639"/>
      <c r="K48" s="639"/>
      <c r="L48" s="639"/>
      <c r="M48" s="639"/>
      <c r="O48" s="639"/>
    </row>
    <row r="49" spans="3:15" ht="14.4">
      <c r="C49" s="639"/>
      <c r="D49" s="639"/>
      <c r="F49" s="639"/>
      <c r="H49" s="639"/>
      <c r="J49" s="639"/>
      <c r="K49" s="639"/>
      <c r="L49" s="639"/>
      <c r="M49" s="639"/>
      <c r="O49" s="639"/>
    </row>
    <row r="50" spans="3:15" ht="14.4">
      <c r="C50" s="639"/>
      <c r="D50" s="639"/>
      <c r="F50" s="639"/>
      <c r="H50" s="639"/>
      <c r="J50" s="639"/>
      <c r="K50" s="639"/>
      <c r="L50" s="639"/>
      <c r="M50" s="639"/>
      <c r="O50" s="639"/>
    </row>
    <row r="51" spans="3:15" ht="14.4">
      <c r="C51" s="639"/>
      <c r="D51" s="639"/>
      <c r="F51" s="639"/>
      <c r="H51" s="639"/>
      <c r="J51" s="639"/>
      <c r="K51" s="639"/>
      <c r="L51" s="639"/>
      <c r="M51" s="639"/>
      <c r="O51" s="639"/>
    </row>
    <row r="52" spans="3:15" ht="14.4">
      <c r="C52" s="639"/>
      <c r="D52" s="639"/>
      <c r="F52" s="639"/>
      <c r="H52" s="639"/>
      <c r="J52" s="639"/>
      <c r="K52" s="639"/>
      <c r="L52" s="639"/>
      <c r="M52" s="639"/>
      <c r="O52" s="639"/>
    </row>
    <row r="53" spans="3:15" ht="14.4">
      <c r="C53" s="639"/>
      <c r="D53" s="639"/>
      <c r="F53" s="639"/>
      <c r="H53" s="639"/>
      <c r="J53" s="639"/>
      <c r="K53" s="639"/>
      <c r="L53" s="639"/>
      <c r="M53" s="639"/>
      <c r="O53" s="639"/>
    </row>
    <row r="54" spans="3:15" ht="14.4">
      <c r="C54" s="639"/>
      <c r="D54" s="639"/>
      <c r="F54" s="639"/>
      <c r="H54" s="639"/>
      <c r="J54" s="639"/>
      <c r="K54" s="639"/>
      <c r="L54" s="639"/>
      <c r="M54" s="639"/>
      <c r="O54" s="639"/>
    </row>
    <row r="55" spans="3:15" ht="14.4">
      <c r="C55" s="639"/>
      <c r="D55" s="639"/>
      <c r="F55" s="639"/>
      <c r="H55" s="639"/>
      <c r="J55" s="639"/>
      <c r="K55" s="639"/>
      <c r="L55" s="639"/>
      <c r="M55" s="639"/>
      <c r="O55" s="639"/>
    </row>
    <row r="56" spans="3:15" ht="14.4">
      <c r="C56" s="639"/>
      <c r="D56" s="639"/>
      <c r="F56" s="639"/>
      <c r="H56" s="639"/>
      <c r="J56" s="639"/>
      <c r="K56" s="639"/>
      <c r="L56" s="639"/>
      <c r="M56" s="639"/>
      <c r="O56" s="639"/>
    </row>
    <row r="57" spans="3:15" ht="14.4">
      <c r="C57" s="639"/>
      <c r="D57" s="639"/>
      <c r="F57" s="639"/>
      <c r="H57" s="639"/>
      <c r="J57" s="639"/>
      <c r="K57" s="639"/>
      <c r="L57" s="639"/>
      <c r="M57" s="639"/>
      <c r="O57" s="639"/>
    </row>
    <row r="58" spans="3:15" ht="14.4">
      <c r="C58" s="639"/>
      <c r="D58" s="639"/>
      <c r="F58" s="639"/>
      <c r="H58" s="639"/>
      <c r="J58" s="639"/>
      <c r="K58" s="639"/>
      <c r="L58" s="639"/>
      <c r="M58" s="639"/>
      <c r="O58" s="639"/>
    </row>
  </sheetData>
  <mergeCells count="2">
    <mergeCell ref="J3:M3"/>
    <mergeCell ref="J5:M5"/>
  </mergeCells>
  <pageMargins left="0.2" right="0.17" top="0.2" bottom="0.16" header="0.2" footer="0.16"/>
  <pageSetup paperSize="9" scale="71"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B609"/>
  <sheetViews>
    <sheetView zoomScaleNormal="100" workbookViewId="0">
      <pane xSplit="3" topLeftCell="D1" activePane="topRight" state="frozen"/>
      <selection activeCell="C17" sqref="C17"/>
      <selection pane="topRight" activeCell="A36" sqref="A36:XFD49"/>
    </sheetView>
  </sheetViews>
  <sheetFormatPr defaultColWidth="9.109375" defaultRowHeight="12"/>
  <cols>
    <col min="1" max="1" width="16.44140625" style="3" customWidth="1"/>
    <col min="2" max="2" width="11.44140625" style="2" customWidth="1"/>
    <col min="3" max="3" width="17.109375" style="2" customWidth="1"/>
    <col min="4" max="4" width="19.88671875" style="2" customWidth="1"/>
    <col min="5" max="5" width="98.109375" style="2" customWidth="1"/>
    <col min="6" max="6" width="17.33203125" style="2" customWidth="1"/>
    <col min="7" max="7" width="10.44140625" style="2" customWidth="1"/>
    <col min="8" max="16384" width="9.109375" style="2"/>
  </cols>
  <sheetData>
    <row r="1" spans="1:7" ht="13.8">
      <c r="A1" s="744"/>
      <c r="B1" s="301" t="s">
        <v>198</v>
      </c>
    </row>
    <row r="2" spans="1:7" ht="13.8">
      <c r="A2" s="744"/>
      <c r="B2" s="302" t="s">
        <v>199</v>
      </c>
    </row>
    <row r="3" spans="1:7" s="15" customFormat="1" ht="27.75" customHeight="1">
      <c r="A3" s="742" t="s">
        <v>36</v>
      </c>
      <c r="B3" s="737"/>
      <c r="C3" s="737"/>
      <c r="D3" s="737"/>
      <c r="E3" s="743"/>
      <c r="F3" s="737"/>
      <c r="G3" s="737"/>
    </row>
    <row r="4" spans="1:7" ht="81.75" customHeight="1">
      <c r="A4" s="765" t="s">
        <v>40</v>
      </c>
      <c r="B4" s="21">
        <f>131+2599</f>
        <v>2730</v>
      </c>
      <c r="C4" s="19" t="s">
        <v>1061</v>
      </c>
      <c r="D4" s="753"/>
      <c r="E4" s="23" t="s">
        <v>1045</v>
      </c>
      <c r="F4" s="22" t="s">
        <v>351</v>
      </c>
      <c r="G4" s="20" t="s">
        <v>1025</v>
      </c>
    </row>
    <row r="5" spans="1:7" ht="81.75" customHeight="1">
      <c r="A5" s="766"/>
      <c r="B5" s="21">
        <f>131+3499</f>
        <v>3630</v>
      </c>
      <c r="C5" s="19" t="s">
        <v>1062</v>
      </c>
      <c r="D5" s="764"/>
      <c r="E5" s="23" t="s">
        <v>43</v>
      </c>
      <c r="F5" s="22" t="s">
        <v>351</v>
      </c>
      <c r="G5" s="20" t="s">
        <v>1025</v>
      </c>
    </row>
    <row r="6" spans="1:7" s="25" customFormat="1" ht="68.25" customHeight="1">
      <c r="A6" s="766"/>
      <c r="B6" s="21">
        <f>131+4499</f>
        <v>4630</v>
      </c>
      <c r="C6" s="20" t="s">
        <v>1063</v>
      </c>
      <c r="D6" s="764"/>
      <c r="E6" s="23" t="s">
        <v>45</v>
      </c>
      <c r="F6" s="22" t="s">
        <v>351</v>
      </c>
      <c r="G6" s="20" t="s">
        <v>1025</v>
      </c>
    </row>
    <row r="7" spans="1:7" s="25" customFormat="1" ht="68.25" customHeight="1">
      <c r="A7" s="766"/>
      <c r="B7" s="21">
        <f>131+3599</f>
        <v>3730</v>
      </c>
      <c r="C7" s="20" t="s">
        <v>1064</v>
      </c>
      <c r="D7" s="764"/>
      <c r="E7" s="23" t="s">
        <v>1044</v>
      </c>
      <c r="F7" s="22" t="s">
        <v>351</v>
      </c>
      <c r="G7" s="20" t="s">
        <v>1025</v>
      </c>
    </row>
    <row r="8" spans="1:7" s="25" customFormat="1" ht="68.25" customHeight="1">
      <c r="A8" s="767"/>
      <c r="B8" s="21">
        <f>131+4599</f>
        <v>4730</v>
      </c>
      <c r="C8" s="20" t="s">
        <v>1065</v>
      </c>
      <c r="D8" s="754"/>
      <c r="E8" s="23" t="s">
        <v>1043</v>
      </c>
      <c r="F8" s="22" t="s">
        <v>351</v>
      </c>
      <c r="G8" s="20" t="s">
        <v>1025</v>
      </c>
    </row>
    <row r="9" spans="1:7" s="25" customFormat="1" ht="68.25" customHeight="1">
      <c r="A9" s="751" t="s">
        <v>1042</v>
      </c>
      <c r="B9" s="133">
        <f>131+2899</f>
        <v>3030</v>
      </c>
      <c r="C9" s="132" t="s">
        <v>1066</v>
      </c>
      <c r="D9" s="665"/>
      <c r="E9" s="134" t="s">
        <v>1041</v>
      </c>
      <c r="F9" s="135" t="s">
        <v>1026</v>
      </c>
      <c r="G9" s="132" t="s">
        <v>1038</v>
      </c>
    </row>
    <row r="10" spans="1:7" s="25" customFormat="1" ht="68.25" customHeight="1">
      <c r="A10" s="752"/>
      <c r="B10" s="133">
        <f>131+2899</f>
        <v>3030</v>
      </c>
      <c r="C10" s="132" t="s">
        <v>1067</v>
      </c>
      <c r="D10" s="665"/>
      <c r="E10" s="134" t="s">
        <v>1040</v>
      </c>
      <c r="F10" s="135" t="s">
        <v>1026</v>
      </c>
      <c r="G10" s="132" t="s">
        <v>1038</v>
      </c>
    </row>
    <row r="11" spans="1:7" s="25" customFormat="1" ht="81.900000000000006" customHeight="1">
      <c r="A11" s="666" t="s">
        <v>389</v>
      </c>
      <c r="B11" s="133">
        <f>131+2199</f>
        <v>2330</v>
      </c>
      <c r="C11" s="132" t="s">
        <v>1068</v>
      </c>
      <c r="D11" s="665"/>
      <c r="E11" s="134" t="s">
        <v>390</v>
      </c>
      <c r="F11" s="135" t="s">
        <v>1026</v>
      </c>
      <c r="G11" s="132" t="s">
        <v>1038</v>
      </c>
    </row>
    <row r="12" spans="1:7" s="25" customFormat="1" ht="71.400000000000006" customHeight="1">
      <c r="A12" s="724" t="s">
        <v>1039</v>
      </c>
      <c r="B12" s="722">
        <f>131+4999</f>
        <v>5130</v>
      </c>
      <c r="C12" s="717" t="s">
        <v>1069</v>
      </c>
      <c r="D12" s="4"/>
      <c r="E12" s="716" t="s">
        <v>1037</v>
      </c>
      <c r="F12" s="718" t="s">
        <v>38</v>
      </c>
      <c r="G12" s="717" t="s">
        <v>1038</v>
      </c>
    </row>
    <row r="13" spans="1:7" s="15" customFormat="1" ht="30.75" customHeight="1">
      <c r="A13" s="95" t="s">
        <v>46</v>
      </c>
      <c r="B13" s="13"/>
      <c r="C13" s="13"/>
      <c r="D13" s="13"/>
      <c r="E13" s="14"/>
      <c r="F13" s="13"/>
      <c r="G13" s="13"/>
    </row>
    <row r="14" spans="1:7" s="6" customFormat="1" ht="68.25" customHeight="1">
      <c r="A14" s="667"/>
      <c r="B14" s="18">
        <f>131+2299</f>
        <v>2430</v>
      </c>
      <c r="C14" s="5" t="s">
        <v>1070</v>
      </c>
      <c r="D14" s="665"/>
      <c r="E14" s="8" t="s">
        <v>49</v>
      </c>
      <c r="F14" s="664" t="s">
        <v>1026</v>
      </c>
      <c r="G14" s="5" t="s">
        <v>1025</v>
      </c>
    </row>
    <row r="15" spans="1:7" s="6" customFormat="1" ht="68.25" customHeight="1">
      <c r="A15" s="758" t="s">
        <v>1036</v>
      </c>
      <c r="B15" s="137">
        <f>131+2299</f>
        <v>2430</v>
      </c>
      <c r="C15" s="136" t="s">
        <v>1071</v>
      </c>
      <c r="D15" s="4"/>
      <c r="E15" s="138" t="s">
        <v>391</v>
      </c>
      <c r="F15" s="723" t="s">
        <v>1026</v>
      </c>
      <c r="G15" s="136" t="s">
        <v>1034</v>
      </c>
    </row>
    <row r="16" spans="1:7" s="6" customFormat="1" ht="68.25" customHeight="1">
      <c r="A16" s="759"/>
      <c r="B16" s="137">
        <f>131+2299</f>
        <v>2430</v>
      </c>
      <c r="C16" s="136" t="s">
        <v>1072</v>
      </c>
      <c r="D16" s="4"/>
      <c r="E16" s="138" t="s">
        <v>392</v>
      </c>
      <c r="F16" s="723" t="s">
        <v>1026</v>
      </c>
      <c r="G16" s="136" t="s">
        <v>1034</v>
      </c>
    </row>
    <row r="17" spans="1:7" s="6" customFormat="1" ht="68.25" customHeight="1">
      <c r="A17" s="759"/>
      <c r="B17" s="137">
        <f>131+2299</f>
        <v>2430</v>
      </c>
      <c r="C17" s="136" t="s">
        <v>1073</v>
      </c>
      <c r="D17" s="4"/>
      <c r="E17" s="138" t="s">
        <v>393</v>
      </c>
      <c r="F17" s="723" t="s">
        <v>1026</v>
      </c>
      <c r="G17" s="136" t="s">
        <v>1034</v>
      </c>
    </row>
    <row r="18" spans="1:7" s="6" customFormat="1" ht="68.25" customHeight="1">
      <c r="A18" s="759"/>
      <c r="B18" s="137">
        <f>131+2299</f>
        <v>2430</v>
      </c>
      <c r="C18" s="136" t="s">
        <v>1074</v>
      </c>
      <c r="D18" s="4"/>
      <c r="E18" s="138" t="s">
        <v>394</v>
      </c>
      <c r="F18" s="723" t="s">
        <v>1026</v>
      </c>
      <c r="G18" s="136" t="s">
        <v>1034</v>
      </c>
    </row>
    <row r="19" spans="1:7" s="6" customFormat="1" ht="68.25" customHeight="1">
      <c r="A19" s="760"/>
      <c r="B19" s="137">
        <f>131+2599</f>
        <v>2730</v>
      </c>
      <c r="C19" s="136" t="s">
        <v>1075</v>
      </c>
      <c r="D19" s="4"/>
      <c r="E19" s="138" t="s">
        <v>395</v>
      </c>
      <c r="F19" s="723" t="s">
        <v>1026</v>
      </c>
      <c r="G19" s="136" t="s">
        <v>1034</v>
      </c>
    </row>
    <row r="20" spans="1:7" s="6" customFormat="1" ht="81" customHeight="1">
      <c r="A20" s="755" t="s">
        <v>1035</v>
      </c>
      <c r="B20" s="137">
        <f>131+2499</f>
        <v>2630</v>
      </c>
      <c r="C20" s="136" t="s">
        <v>1076</v>
      </c>
      <c r="D20" s="665"/>
      <c r="E20" s="138" t="s">
        <v>396</v>
      </c>
      <c r="F20" s="723" t="s">
        <v>1026</v>
      </c>
      <c r="G20" s="136" t="s">
        <v>1034</v>
      </c>
    </row>
    <row r="21" spans="1:7" s="6" customFormat="1" ht="81" customHeight="1">
      <c r="A21" s="756"/>
      <c r="B21" s="137">
        <f>131+2499</f>
        <v>2630</v>
      </c>
      <c r="C21" s="136" t="s">
        <v>1077</v>
      </c>
      <c r="D21" s="4"/>
      <c r="E21" s="138" t="s">
        <v>397</v>
      </c>
      <c r="F21" s="723" t="s">
        <v>1026</v>
      </c>
      <c r="G21" s="136" t="s">
        <v>1034</v>
      </c>
    </row>
    <row r="22" spans="1:7" s="6" customFormat="1" ht="81" customHeight="1">
      <c r="A22" s="757"/>
      <c r="B22" s="137">
        <f>131+2499</f>
        <v>2630</v>
      </c>
      <c r="C22" s="136" t="s">
        <v>1078</v>
      </c>
      <c r="D22" s="4"/>
      <c r="E22" s="138" t="s">
        <v>398</v>
      </c>
      <c r="F22" s="723" t="s">
        <v>1026</v>
      </c>
      <c r="G22" s="136" t="s">
        <v>1034</v>
      </c>
    </row>
    <row r="23" spans="1:7" s="25" customFormat="1" ht="70.5" customHeight="1">
      <c r="A23" s="761" t="s">
        <v>1033</v>
      </c>
      <c r="B23" s="722">
        <f>131+2799</f>
        <v>2930</v>
      </c>
      <c r="C23" s="717" t="s">
        <v>1079</v>
      </c>
      <c r="D23" s="4"/>
      <c r="E23" s="716" t="s">
        <v>1032</v>
      </c>
      <c r="F23" s="721" t="s">
        <v>1026</v>
      </c>
      <c r="G23" s="717" t="s">
        <v>1025</v>
      </c>
    </row>
    <row r="24" spans="1:7" s="25" customFormat="1" ht="68.25" customHeight="1">
      <c r="A24" s="762"/>
      <c r="B24" s="722">
        <f>131+2799</f>
        <v>2930</v>
      </c>
      <c r="C24" s="717" t="s">
        <v>1080</v>
      </c>
      <c r="D24" s="4"/>
      <c r="E24" s="716" t="s">
        <v>399</v>
      </c>
      <c r="F24" s="721" t="s">
        <v>1026</v>
      </c>
      <c r="G24" s="717" t="s">
        <v>1025</v>
      </c>
    </row>
    <row r="25" spans="1:7" s="25" customFormat="1" ht="68.25" customHeight="1">
      <c r="A25" s="762"/>
      <c r="B25" s="722">
        <f>131+3599</f>
        <v>3730</v>
      </c>
      <c r="C25" s="717" t="s">
        <v>1081</v>
      </c>
      <c r="D25" s="4"/>
      <c r="E25" s="716" t="s">
        <v>1031</v>
      </c>
      <c r="F25" s="721" t="s">
        <v>1026</v>
      </c>
      <c r="G25" s="717" t="s">
        <v>1025</v>
      </c>
    </row>
    <row r="26" spans="1:7" s="25" customFormat="1" ht="68.25" customHeight="1">
      <c r="A26" s="763"/>
      <c r="B26" s="722">
        <f>131+3599</f>
        <v>3730</v>
      </c>
      <c r="C26" s="717" t="s">
        <v>1082</v>
      </c>
      <c r="D26" s="4"/>
      <c r="E26" s="716" t="s">
        <v>1030</v>
      </c>
      <c r="F26" s="721" t="s">
        <v>1026</v>
      </c>
      <c r="G26" s="717" t="s">
        <v>1025</v>
      </c>
    </row>
    <row r="27" spans="1:7" s="6" customFormat="1" ht="71.25" customHeight="1">
      <c r="A27" s="768" t="s">
        <v>1083</v>
      </c>
      <c r="B27" s="26">
        <f>131+3399</f>
        <v>3530</v>
      </c>
      <c r="C27" s="665" t="s">
        <v>400</v>
      </c>
      <c r="D27" s="753"/>
      <c r="E27" s="8" t="s">
        <v>401</v>
      </c>
      <c r="F27" s="664" t="s">
        <v>1026</v>
      </c>
      <c r="G27" s="5" t="s">
        <v>1025</v>
      </c>
    </row>
    <row r="28" spans="1:7" s="24" customFormat="1" ht="69.75" customHeight="1">
      <c r="A28" s="768"/>
      <c r="B28" s="27">
        <f>131+4699</f>
        <v>4830</v>
      </c>
      <c r="C28" s="139" t="s">
        <v>402</v>
      </c>
      <c r="D28" s="754"/>
      <c r="E28" s="17" t="s">
        <v>403</v>
      </c>
      <c r="F28" s="664" t="s">
        <v>1026</v>
      </c>
      <c r="G28" s="16" t="s">
        <v>1025</v>
      </c>
    </row>
    <row r="29" spans="1:7" s="6" customFormat="1" ht="69" customHeight="1">
      <c r="A29" s="768"/>
      <c r="B29" s="719">
        <f>131+4899</f>
        <v>5030</v>
      </c>
      <c r="C29" s="720" t="s">
        <v>1029</v>
      </c>
      <c r="D29" s="665"/>
      <c r="E29" s="716" t="s">
        <v>1027</v>
      </c>
      <c r="F29" s="717" t="s">
        <v>1028</v>
      </c>
      <c r="G29" s="717" t="s">
        <v>1025</v>
      </c>
    </row>
    <row r="30" spans="1:7" s="25" customFormat="1" ht="61.5" customHeight="1">
      <c r="A30" s="748" t="s">
        <v>53</v>
      </c>
      <c r="B30" s="28">
        <f>131+2799</f>
        <v>2930</v>
      </c>
      <c r="C30" s="22" t="s">
        <v>1084</v>
      </c>
      <c r="D30" s="89"/>
      <c r="E30" s="23" t="s">
        <v>329</v>
      </c>
      <c r="F30" s="22" t="s">
        <v>1026</v>
      </c>
      <c r="G30" s="20" t="s">
        <v>1025</v>
      </c>
    </row>
    <row r="31" spans="1:7" s="25" customFormat="1" ht="61.5" customHeight="1">
      <c r="A31" s="749"/>
      <c r="B31" s="28">
        <f>131+2799</f>
        <v>2930</v>
      </c>
      <c r="C31" s="22" t="s">
        <v>1085</v>
      </c>
      <c r="D31" s="89"/>
      <c r="E31" s="23" t="s">
        <v>330</v>
      </c>
      <c r="F31" s="22" t="s">
        <v>1026</v>
      </c>
      <c r="G31" s="20" t="s">
        <v>1025</v>
      </c>
    </row>
    <row r="32" spans="1:7" s="25" customFormat="1" ht="61.5" customHeight="1">
      <c r="A32" s="749"/>
      <c r="B32" s="28">
        <f>131+3399</f>
        <v>3530</v>
      </c>
      <c r="C32" s="22" t="s">
        <v>1086</v>
      </c>
      <c r="D32" s="89"/>
      <c r="E32" s="23" t="s">
        <v>331</v>
      </c>
      <c r="F32" s="22" t="s">
        <v>1026</v>
      </c>
      <c r="G32" s="20" t="s">
        <v>1025</v>
      </c>
    </row>
    <row r="33" spans="1:14" s="25" customFormat="1" ht="61.5" customHeight="1">
      <c r="A33" s="749"/>
      <c r="B33" s="28">
        <f>131+3399</f>
        <v>3530</v>
      </c>
      <c r="C33" s="22" t="s">
        <v>1087</v>
      </c>
      <c r="D33" s="89"/>
      <c r="E33" s="23" t="s">
        <v>332</v>
      </c>
      <c r="F33" s="22" t="s">
        <v>1026</v>
      </c>
      <c r="G33" s="20" t="s">
        <v>1025</v>
      </c>
    </row>
    <row r="34" spans="1:14" s="25" customFormat="1" ht="70.5" customHeight="1">
      <c r="A34" s="750"/>
      <c r="B34" s="28">
        <f>131+3999</f>
        <v>4130</v>
      </c>
      <c r="C34" s="22" t="s">
        <v>1088</v>
      </c>
      <c r="D34" s="89"/>
      <c r="E34" s="23" t="s">
        <v>333</v>
      </c>
      <c r="F34" s="22" t="s">
        <v>1026</v>
      </c>
      <c r="G34" s="20" t="s">
        <v>1025</v>
      </c>
    </row>
    <row r="35" spans="1:14">
      <c r="A35" s="2"/>
    </row>
    <row r="36" spans="1:14" s="33" customFormat="1" ht="21" customHeight="1">
      <c r="A36" s="29" t="s">
        <v>54</v>
      </c>
      <c r="B36" s="30"/>
      <c r="C36" s="30"/>
      <c r="D36" s="30"/>
      <c r="E36" s="31"/>
      <c r="F36" s="31"/>
      <c r="G36" s="31"/>
      <c r="H36" s="31"/>
      <c r="I36" s="32"/>
      <c r="J36" s="32"/>
      <c r="K36" s="32"/>
      <c r="L36" s="32"/>
      <c r="M36" s="32"/>
      <c r="N36" s="32"/>
    </row>
    <row r="37" spans="1:14" s="33" customFormat="1" ht="21" customHeight="1">
      <c r="A37" s="30" t="s">
        <v>55</v>
      </c>
      <c r="B37" s="30"/>
      <c r="C37" s="30"/>
      <c r="D37" s="30"/>
      <c r="E37" s="31"/>
      <c r="F37" s="31"/>
      <c r="G37" s="31"/>
      <c r="H37" s="31"/>
      <c r="I37" s="32"/>
      <c r="J37" s="32"/>
      <c r="K37" s="32"/>
      <c r="L37" s="32"/>
      <c r="M37" s="32"/>
      <c r="N37" s="32"/>
    </row>
    <row r="38" spans="1:14" s="33" customFormat="1" ht="21" customHeight="1">
      <c r="A38" s="30" t="s">
        <v>56</v>
      </c>
      <c r="B38" s="30"/>
      <c r="C38" s="30"/>
      <c r="D38" s="30"/>
      <c r="E38" s="31"/>
      <c r="F38" s="31"/>
      <c r="G38" s="31"/>
      <c r="H38" s="31"/>
      <c r="I38" s="32"/>
      <c r="J38" s="32"/>
      <c r="K38" s="32"/>
      <c r="L38" s="32"/>
      <c r="M38" s="32"/>
      <c r="N38" s="32"/>
    </row>
    <row r="39" spans="1:14" s="33" customFormat="1" ht="21" customHeight="1">
      <c r="A39" s="30" t="s">
        <v>57</v>
      </c>
      <c r="B39" s="30"/>
      <c r="C39" s="30"/>
      <c r="D39" s="30"/>
      <c r="E39" s="31"/>
      <c r="F39" s="31"/>
      <c r="G39" s="31"/>
      <c r="H39" s="31"/>
      <c r="I39" s="32"/>
      <c r="J39" s="32"/>
      <c r="K39" s="32"/>
      <c r="L39" s="32"/>
      <c r="M39" s="32"/>
      <c r="N39" s="32"/>
    </row>
    <row r="40" spans="1:14" s="33" customFormat="1" ht="21" customHeight="1">
      <c r="A40" s="30" t="s">
        <v>58</v>
      </c>
      <c r="B40" s="30"/>
      <c r="C40" s="30"/>
      <c r="D40" s="30"/>
      <c r="E40" s="31"/>
      <c r="F40" s="31"/>
      <c r="G40" s="31"/>
      <c r="H40" s="31"/>
      <c r="I40" s="32"/>
      <c r="J40" s="32"/>
      <c r="K40" s="32"/>
      <c r="L40" s="32"/>
      <c r="M40" s="32"/>
      <c r="N40" s="32"/>
    </row>
    <row r="41" spans="1:14" s="33" customFormat="1" ht="21" customHeight="1">
      <c r="A41" s="30" t="s">
        <v>285</v>
      </c>
      <c r="B41" s="30"/>
      <c r="C41" s="30"/>
      <c r="D41" s="30"/>
      <c r="E41" s="31"/>
      <c r="F41" s="31"/>
      <c r="G41" s="31"/>
      <c r="H41" s="31"/>
      <c r="I41" s="32"/>
      <c r="J41" s="32"/>
      <c r="K41" s="32"/>
      <c r="L41" s="32"/>
      <c r="M41" s="32"/>
      <c r="N41" s="32"/>
    </row>
    <row r="42" spans="1:14" s="33" customFormat="1" ht="21" customHeight="1">
      <c r="A42" s="30" t="s">
        <v>60</v>
      </c>
      <c r="B42" s="30"/>
      <c r="C42" s="30"/>
      <c r="D42" s="30"/>
      <c r="E42" s="31"/>
      <c r="F42" s="31"/>
      <c r="G42" s="31"/>
      <c r="H42" s="31"/>
      <c r="I42" s="32"/>
      <c r="J42" s="32"/>
      <c r="K42" s="32"/>
      <c r="L42" s="32"/>
      <c r="M42" s="32"/>
      <c r="N42" s="32"/>
    </row>
    <row r="43" spans="1:14" s="33" customFormat="1" ht="21" customHeight="1">
      <c r="A43" s="30" t="s">
        <v>61</v>
      </c>
      <c r="B43" s="30"/>
      <c r="C43" s="30"/>
      <c r="D43" s="30"/>
      <c r="E43" s="31"/>
      <c r="F43" s="31"/>
      <c r="G43" s="31"/>
      <c r="H43" s="31"/>
      <c r="I43" s="32"/>
      <c r="J43" s="32"/>
      <c r="K43" s="32"/>
      <c r="L43" s="32"/>
      <c r="M43" s="32"/>
      <c r="N43" s="32"/>
    </row>
    <row r="44" spans="1:14" s="33" customFormat="1" ht="21" customHeight="1">
      <c r="A44" s="30" t="s">
        <v>62</v>
      </c>
      <c r="B44" s="30"/>
      <c r="C44" s="30"/>
      <c r="D44" s="30"/>
      <c r="E44" s="32"/>
      <c r="F44" s="32"/>
      <c r="G44" s="32"/>
      <c r="H44" s="32"/>
      <c r="I44" s="32"/>
      <c r="J44" s="32"/>
      <c r="K44" s="32"/>
      <c r="L44" s="32"/>
      <c r="M44" s="32"/>
      <c r="N44" s="32"/>
    </row>
    <row r="45" spans="1:14" ht="15">
      <c r="A45" s="30" t="s">
        <v>63</v>
      </c>
      <c r="B45" s="143"/>
      <c r="C45" s="143"/>
      <c r="D45" s="144"/>
      <c r="E45" s="143"/>
      <c r="F45" s="144"/>
      <c r="G45" s="143"/>
      <c r="H45" s="143"/>
      <c r="I45" s="143"/>
      <c r="J45" s="143"/>
      <c r="K45" s="143"/>
      <c r="L45" s="143"/>
      <c r="M45" s="143"/>
      <c r="N45" s="143"/>
    </row>
    <row r="46" spans="1:14" ht="15">
      <c r="A46" s="30" t="s">
        <v>64</v>
      </c>
      <c r="B46" s="143"/>
      <c r="C46" s="143"/>
      <c r="D46" s="144"/>
      <c r="E46" s="143"/>
      <c r="F46" s="144"/>
      <c r="G46" s="143"/>
      <c r="H46" s="143"/>
      <c r="I46" s="143"/>
      <c r="J46" s="143"/>
      <c r="K46" s="143"/>
      <c r="L46" s="143"/>
      <c r="M46" s="143"/>
      <c r="N46" s="143"/>
    </row>
    <row r="47" spans="1:14">
      <c r="A47" s="143"/>
      <c r="B47" s="143"/>
      <c r="C47" s="143"/>
      <c r="D47" s="144"/>
      <c r="E47" s="143"/>
      <c r="F47" s="144"/>
      <c r="G47" s="143"/>
      <c r="H47" s="143"/>
      <c r="I47" s="143"/>
      <c r="J47" s="143"/>
      <c r="K47" s="143"/>
      <c r="L47" s="143"/>
      <c r="M47" s="143"/>
      <c r="N47" s="143"/>
    </row>
    <row r="48" spans="1:14">
      <c r="A48" s="143"/>
      <c r="B48" s="143"/>
      <c r="C48" s="143"/>
      <c r="D48" s="144"/>
      <c r="E48" s="143"/>
      <c r="F48" s="144"/>
      <c r="G48" s="143"/>
      <c r="H48" s="143"/>
      <c r="I48" s="143"/>
      <c r="J48" s="143"/>
      <c r="K48" s="143"/>
      <c r="L48" s="143"/>
      <c r="M48" s="143"/>
      <c r="N48" s="143"/>
    </row>
    <row r="49" spans="1:54" customFormat="1" ht="14.4">
      <c r="O49" s="662"/>
      <c r="Q49" s="477"/>
      <c r="R49" s="477"/>
      <c r="S49" s="477"/>
      <c r="T49" s="477"/>
      <c r="U49" s="477"/>
      <c r="V49" s="477"/>
      <c r="W49" s="477"/>
      <c r="X49" s="477"/>
      <c r="Y49" s="477"/>
      <c r="Z49" s="477"/>
      <c r="AA49" s="477"/>
      <c r="AB49" s="477"/>
      <c r="AC49" s="477"/>
      <c r="AD49" s="477"/>
      <c r="AE49" s="477"/>
      <c r="AF49" s="477"/>
      <c r="AG49" s="477"/>
      <c r="AH49" s="477"/>
      <c r="AI49" s="477"/>
      <c r="AJ49" s="477"/>
      <c r="AK49" s="477"/>
      <c r="AL49" s="477"/>
      <c r="AM49" s="477"/>
      <c r="AN49" s="477"/>
      <c r="AO49" s="477"/>
      <c r="AP49" s="477"/>
      <c r="AQ49" s="477"/>
      <c r="AR49" s="477"/>
      <c r="AS49" s="477"/>
      <c r="AT49" s="477"/>
      <c r="AU49" s="477"/>
      <c r="AV49" s="477"/>
      <c r="AW49" s="477"/>
      <c r="AX49" s="477"/>
      <c r="AY49" s="477"/>
      <c r="AZ49" s="477"/>
      <c r="BA49" s="477"/>
      <c r="BB49" s="477"/>
    </row>
    <row r="50" spans="1:54">
      <c r="A50" s="2"/>
    </row>
    <row r="51" spans="1:54">
      <c r="A51" s="2"/>
    </row>
    <row r="52" spans="1:54">
      <c r="A52" s="2"/>
    </row>
    <row r="53" spans="1:54">
      <c r="A53" s="2"/>
    </row>
    <row r="54" spans="1:54">
      <c r="A54" s="2"/>
    </row>
    <row r="55" spans="1:54">
      <c r="A55" s="2"/>
    </row>
    <row r="56" spans="1:54">
      <c r="A56" s="2"/>
    </row>
    <row r="57" spans="1:54">
      <c r="A57" s="2"/>
    </row>
    <row r="58" spans="1:54">
      <c r="A58" s="2"/>
    </row>
    <row r="59" spans="1:54">
      <c r="A59" s="2"/>
    </row>
    <row r="60" spans="1:54">
      <c r="A60" s="2"/>
    </row>
    <row r="61" spans="1:54">
      <c r="A61" s="2"/>
    </row>
    <row r="62" spans="1:54">
      <c r="A62" s="2"/>
    </row>
    <row r="63" spans="1:54">
      <c r="A63" s="2"/>
    </row>
    <row r="64" spans="1:54">
      <c r="A64" s="2"/>
    </row>
    <row r="65" spans="1:1">
      <c r="A65" s="2"/>
    </row>
    <row r="66" spans="1:1">
      <c r="A66" s="2"/>
    </row>
    <row r="67" spans="1:1">
      <c r="A67" s="2"/>
    </row>
    <row r="68" spans="1:1">
      <c r="A68" s="2"/>
    </row>
    <row r="69" spans="1:1">
      <c r="A69" s="2"/>
    </row>
    <row r="70" spans="1:1">
      <c r="A70" s="2"/>
    </row>
    <row r="71" spans="1:1">
      <c r="A71" s="2"/>
    </row>
    <row r="72" spans="1:1">
      <c r="A72" s="2"/>
    </row>
    <row r="73" spans="1:1">
      <c r="A73" s="2"/>
    </row>
    <row r="74" spans="1:1">
      <c r="A74" s="2"/>
    </row>
    <row r="75" spans="1:1">
      <c r="A75" s="2"/>
    </row>
    <row r="76" spans="1:1">
      <c r="A76" s="2"/>
    </row>
    <row r="77" spans="1:1">
      <c r="A77" s="2"/>
    </row>
    <row r="78" spans="1:1">
      <c r="A78" s="2"/>
    </row>
    <row r="79" spans="1:1">
      <c r="A79" s="2"/>
    </row>
    <row r="80" spans="1:1">
      <c r="A80" s="2"/>
    </row>
    <row r="81" spans="1:1">
      <c r="A81" s="2"/>
    </row>
    <row r="82" spans="1:1">
      <c r="A82" s="2"/>
    </row>
    <row r="83" spans="1:1">
      <c r="A83" s="2"/>
    </row>
    <row r="84" spans="1:1">
      <c r="A84" s="2"/>
    </row>
    <row r="85" spans="1:1">
      <c r="A85" s="2"/>
    </row>
    <row r="86" spans="1:1">
      <c r="A86" s="2"/>
    </row>
    <row r="87" spans="1:1">
      <c r="A87" s="2"/>
    </row>
    <row r="88" spans="1:1">
      <c r="A88" s="2"/>
    </row>
    <row r="89" spans="1:1">
      <c r="A89" s="2"/>
    </row>
    <row r="90" spans="1:1">
      <c r="A90" s="2"/>
    </row>
    <row r="91" spans="1:1">
      <c r="A91" s="2"/>
    </row>
    <row r="92" spans="1:1">
      <c r="A92" s="2"/>
    </row>
    <row r="93" spans="1:1">
      <c r="A93" s="2"/>
    </row>
    <row r="94" spans="1:1">
      <c r="A94" s="2"/>
    </row>
    <row r="95" spans="1:1">
      <c r="A95" s="2"/>
    </row>
    <row r="96" spans="1:1">
      <c r="A96" s="2"/>
    </row>
    <row r="97" spans="1:1">
      <c r="A97" s="2"/>
    </row>
    <row r="98" spans="1:1">
      <c r="A98" s="2"/>
    </row>
    <row r="99" spans="1:1">
      <c r="A99" s="2"/>
    </row>
    <row r="100" spans="1:1">
      <c r="A100" s="2"/>
    </row>
    <row r="101" spans="1:1">
      <c r="A101" s="2"/>
    </row>
    <row r="102" spans="1:1">
      <c r="A102" s="2"/>
    </row>
    <row r="103" spans="1:1">
      <c r="A103" s="2"/>
    </row>
    <row r="104" spans="1:1">
      <c r="A104" s="2"/>
    </row>
    <row r="105" spans="1:1">
      <c r="A105" s="2"/>
    </row>
    <row r="106" spans="1:1">
      <c r="A106" s="2"/>
    </row>
    <row r="107" spans="1:1">
      <c r="A107" s="2"/>
    </row>
    <row r="108" spans="1:1">
      <c r="A108" s="2"/>
    </row>
    <row r="109" spans="1:1">
      <c r="A109" s="2"/>
    </row>
    <row r="110" spans="1:1">
      <c r="A110" s="2"/>
    </row>
    <row r="111" spans="1:1">
      <c r="A111" s="2"/>
    </row>
    <row r="112" spans="1:1">
      <c r="A112" s="2"/>
    </row>
    <row r="113" spans="1:1">
      <c r="A113" s="2"/>
    </row>
    <row r="114" spans="1:1">
      <c r="A114" s="2"/>
    </row>
    <row r="115" spans="1:1">
      <c r="A115" s="2"/>
    </row>
    <row r="116" spans="1:1">
      <c r="A116" s="2"/>
    </row>
    <row r="117" spans="1:1">
      <c r="A117" s="2"/>
    </row>
    <row r="118" spans="1:1">
      <c r="A118" s="2"/>
    </row>
    <row r="119" spans="1:1">
      <c r="A119" s="2"/>
    </row>
    <row r="120" spans="1:1">
      <c r="A120" s="2"/>
    </row>
    <row r="121" spans="1:1">
      <c r="A121" s="2"/>
    </row>
    <row r="122" spans="1:1">
      <c r="A122" s="2"/>
    </row>
    <row r="123" spans="1:1">
      <c r="A123" s="2"/>
    </row>
    <row r="124" spans="1:1">
      <c r="A124" s="2"/>
    </row>
    <row r="125" spans="1:1">
      <c r="A125" s="2"/>
    </row>
    <row r="126" spans="1:1">
      <c r="A126" s="2"/>
    </row>
    <row r="127" spans="1:1">
      <c r="A127" s="2"/>
    </row>
    <row r="128" spans="1:1">
      <c r="A128" s="2"/>
    </row>
    <row r="129" spans="1:1">
      <c r="A129" s="2"/>
    </row>
    <row r="130" spans="1:1">
      <c r="A130" s="2"/>
    </row>
    <row r="131" spans="1:1">
      <c r="A131" s="2"/>
    </row>
    <row r="132" spans="1:1">
      <c r="A132" s="2"/>
    </row>
    <row r="133" spans="1:1">
      <c r="A133" s="2"/>
    </row>
    <row r="134" spans="1:1">
      <c r="A134" s="2"/>
    </row>
    <row r="135" spans="1:1">
      <c r="A135" s="2"/>
    </row>
    <row r="136" spans="1:1">
      <c r="A136" s="2"/>
    </row>
    <row r="137" spans="1:1">
      <c r="A137" s="2"/>
    </row>
    <row r="138" spans="1:1">
      <c r="A138" s="2"/>
    </row>
    <row r="139" spans="1:1">
      <c r="A139" s="2"/>
    </row>
    <row r="140" spans="1:1">
      <c r="A140" s="2"/>
    </row>
    <row r="141" spans="1:1">
      <c r="A141" s="2"/>
    </row>
    <row r="142" spans="1:1">
      <c r="A142" s="2"/>
    </row>
    <row r="143" spans="1:1">
      <c r="A143" s="2"/>
    </row>
    <row r="144" spans="1:1">
      <c r="A144" s="2"/>
    </row>
    <row r="145" spans="1:1">
      <c r="A145" s="2"/>
    </row>
    <row r="146" spans="1:1">
      <c r="A146" s="2"/>
    </row>
    <row r="147" spans="1:1">
      <c r="A147" s="2"/>
    </row>
    <row r="148" spans="1:1">
      <c r="A148" s="2"/>
    </row>
    <row r="149" spans="1:1">
      <c r="A149" s="2"/>
    </row>
    <row r="150" spans="1:1">
      <c r="A150" s="2"/>
    </row>
    <row r="151" spans="1:1">
      <c r="A151" s="2"/>
    </row>
    <row r="152" spans="1:1">
      <c r="A152" s="2"/>
    </row>
    <row r="153" spans="1:1">
      <c r="A153" s="2"/>
    </row>
    <row r="154" spans="1:1">
      <c r="A154" s="2"/>
    </row>
    <row r="155" spans="1:1">
      <c r="A155" s="2"/>
    </row>
    <row r="156" spans="1:1">
      <c r="A156" s="2"/>
    </row>
    <row r="157" spans="1:1">
      <c r="A157" s="2"/>
    </row>
    <row r="158" spans="1:1">
      <c r="A158" s="2"/>
    </row>
    <row r="159" spans="1:1">
      <c r="A159" s="2"/>
    </row>
    <row r="160" spans="1:1">
      <c r="A160" s="2"/>
    </row>
    <row r="161" spans="1:1">
      <c r="A161" s="2"/>
    </row>
    <row r="162" spans="1:1">
      <c r="A162" s="2"/>
    </row>
    <row r="163" spans="1:1">
      <c r="A163" s="2"/>
    </row>
    <row r="164" spans="1:1">
      <c r="A164" s="2"/>
    </row>
    <row r="165" spans="1:1">
      <c r="A165" s="2"/>
    </row>
    <row r="166" spans="1:1">
      <c r="A166" s="2"/>
    </row>
    <row r="167" spans="1:1">
      <c r="A167" s="2"/>
    </row>
    <row r="168" spans="1:1">
      <c r="A168" s="2"/>
    </row>
    <row r="169" spans="1:1">
      <c r="A169" s="2"/>
    </row>
    <row r="170" spans="1:1">
      <c r="A170" s="2"/>
    </row>
    <row r="171" spans="1:1">
      <c r="A171" s="2"/>
    </row>
    <row r="172" spans="1:1">
      <c r="A172" s="2"/>
    </row>
    <row r="173" spans="1:1">
      <c r="A173" s="2"/>
    </row>
    <row r="174" spans="1:1">
      <c r="A174" s="2"/>
    </row>
    <row r="175" spans="1:1">
      <c r="A175" s="2"/>
    </row>
    <row r="176" spans="1:1">
      <c r="A176" s="2"/>
    </row>
    <row r="177" spans="1:1">
      <c r="A177" s="2"/>
    </row>
    <row r="178" spans="1:1">
      <c r="A178" s="2"/>
    </row>
    <row r="179" spans="1:1">
      <c r="A179" s="2"/>
    </row>
    <row r="180" spans="1:1">
      <c r="A180" s="2"/>
    </row>
    <row r="181" spans="1:1">
      <c r="A181" s="2"/>
    </row>
    <row r="182" spans="1:1">
      <c r="A182" s="2"/>
    </row>
    <row r="183" spans="1:1">
      <c r="A183" s="2"/>
    </row>
    <row r="184" spans="1:1">
      <c r="A184" s="2"/>
    </row>
    <row r="185" spans="1:1">
      <c r="A185" s="2"/>
    </row>
    <row r="186" spans="1:1">
      <c r="A186" s="2"/>
    </row>
    <row r="187" spans="1:1">
      <c r="A187" s="2"/>
    </row>
    <row r="188" spans="1:1">
      <c r="A188" s="2"/>
    </row>
    <row r="189" spans="1:1">
      <c r="A189" s="2"/>
    </row>
    <row r="190" spans="1:1">
      <c r="A190" s="2"/>
    </row>
    <row r="191" spans="1:1">
      <c r="A191" s="2"/>
    </row>
    <row r="192" spans="1:1">
      <c r="A192" s="2"/>
    </row>
    <row r="193" spans="1:1">
      <c r="A193" s="2"/>
    </row>
    <row r="194" spans="1:1">
      <c r="A194" s="2"/>
    </row>
    <row r="195" spans="1:1">
      <c r="A195" s="2"/>
    </row>
    <row r="196" spans="1:1">
      <c r="A196" s="2"/>
    </row>
    <row r="197" spans="1:1">
      <c r="A197" s="2"/>
    </row>
    <row r="198" spans="1:1">
      <c r="A198" s="2"/>
    </row>
    <row r="199" spans="1:1">
      <c r="A199" s="2"/>
    </row>
    <row r="200" spans="1:1">
      <c r="A200" s="2"/>
    </row>
    <row r="201" spans="1:1">
      <c r="A201" s="2"/>
    </row>
    <row r="202" spans="1:1">
      <c r="A202" s="2"/>
    </row>
    <row r="203" spans="1:1">
      <c r="A203" s="2"/>
    </row>
    <row r="204" spans="1:1">
      <c r="A204" s="2"/>
    </row>
    <row r="205" spans="1:1">
      <c r="A205" s="2"/>
    </row>
    <row r="206" spans="1:1">
      <c r="A206" s="2"/>
    </row>
    <row r="207" spans="1:1">
      <c r="A207" s="2"/>
    </row>
    <row r="208" spans="1:1">
      <c r="A208" s="2"/>
    </row>
    <row r="209" spans="1:1">
      <c r="A209" s="2"/>
    </row>
    <row r="210" spans="1:1">
      <c r="A210" s="2"/>
    </row>
    <row r="211" spans="1:1">
      <c r="A211" s="2"/>
    </row>
    <row r="212" spans="1:1">
      <c r="A212" s="2"/>
    </row>
    <row r="213" spans="1:1">
      <c r="A213" s="2"/>
    </row>
    <row r="214" spans="1:1">
      <c r="A214" s="2"/>
    </row>
    <row r="215" spans="1:1">
      <c r="A215" s="2"/>
    </row>
    <row r="216" spans="1:1">
      <c r="A216" s="2"/>
    </row>
    <row r="217" spans="1:1">
      <c r="A217" s="2"/>
    </row>
    <row r="218" spans="1:1">
      <c r="A218" s="2"/>
    </row>
    <row r="219" spans="1:1">
      <c r="A219" s="2"/>
    </row>
    <row r="220" spans="1:1">
      <c r="A220" s="2"/>
    </row>
    <row r="221" spans="1:1">
      <c r="A221" s="2"/>
    </row>
    <row r="222" spans="1:1">
      <c r="A222" s="2"/>
    </row>
    <row r="223" spans="1:1">
      <c r="A223" s="2"/>
    </row>
    <row r="224" spans="1:1">
      <c r="A224" s="2"/>
    </row>
    <row r="225" spans="1:1">
      <c r="A225" s="2"/>
    </row>
    <row r="226" spans="1:1">
      <c r="A226" s="2"/>
    </row>
    <row r="227" spans="1:1">
      <c r="A227" s="2"/>
    </row>
    <row r="228" spans="1:1">
      <c r="A228" s="2"/>
    </row>
    <row r="229" spans="1:1">
      <c r="A229" s="2"/>
    </row>
    <row r="230" spans="1:1">
      <c r="A230" s="2"/>
    </row>
    <row r="231" spans="1:1">
      <c r="A231" s="2"/>
    </row>
    <row r="232" spans="1:1">
      <c r="A232" s="2"/>
    </row>
    <row r="233" spans="1:1">
      <c r="A233" s="2"/>
    </row>
    <row r="234" spans="1:1">
      <c r="A234" s="2"/>
    </row>
    <row r="235" spans="1:1">
      <c r="A235" s="2"/>
    </row>
    <row r="236" spans="1:1">
      <c r="A236" s="2"/>
    </row>
    <row r="237" spans="1:1">
      <c r="A237" s="2"/>
    </row>
    <row r="238" spans="1:1">
      <c r="A238" s="2"/>
    </row>
    <row r="239" spans="1:1">
      <c r="A239" s="2"/>
    </row>
    <row r="240" spans="1:1">
      <c r="A240" s="2"/>
    </row>
    <row r="241" spans="1:1">
      <c r="A241" s="2"/>
    </row>
    <row r="242" spans="1:1">
      <c r="A242" s="2"/>
    </row>
    <row r="243" spans="1:1">
      <c r="A243" s="2"/>
    </row>
    <row r="244" spans="1:1">
      <c r="A244" s="2"/>
    </row>
    <row r="245" spans="1:1">
      <c r="A245" s="2"/>
    </row>
    <row r="246" spans="1:1">
      <c r="A246" s="2"/>
    </row>
    <row r="247" spans="1:1">
      <c r="A247" s="2"/>
    </row>
    <row r="248" spans="1:1">
      <c r="A248" s="2"/>
    </row>
    <row r="249" spans="1:1">
      <c r="A249" s="2"/>
    </row>
    <row r="250" spans="1:1">
      <c r="A250" s="2"/>
    </row>
    <row r="251" spans="1:1">
      <c r="A251" s="2"/>
    </row>
    <row r="252" spans="1:1">
      <c r="A252" s="2"/>
    </row>
    <row r="253" spans="1:1">
      <c r="A253" s="2"/>
    </row>
    <row r="254" spans="1:1">
      <c r="A254" s="2"/>
    </row>
    <row r="255" spans="1:1">
      <c r="A255" s="2"/>
    </row>
    <row r="256" spans="1:1">
      <c r="A256" s="2"/>
    </row>
    <row r="257" spans="1:1">
      <c r="A257" s="2"/>
    </row>
    <row r="258" spans="1:1">
      <c r="A258" s="2"/>
    </row>
    <row r="259" spans="1:1">
      <c r="A259" s="2"/>
    </row>
    <row r="260" spans="1:1">
      <c r="A260" s="2"/>
    </row>
    <row r="261" spans="1:1">
      <c r="A261" s="2"/>
    </row>
    <row r="262" spans="1:1">
      <c r="A262" s="2"/>
    </row>
    <row r="263" spans="1:1">
      <c r="A263" s="2"/>
    </row>
    <row r="264" spans="1:1">
      <c r="A264" s="2"/>
    </row>
    <row r="265" spans="1:1">
      <c r="A265" s="2"/>
    </row>
    <row r="266" spans="1:1">
      <c r="A266" s="2"/>
    </row>
    <row r="267" spans="1:1">
      <c r="A267" s="2"/>
    </row>
    <row r="268" spans="1:1">
      <c r="A268" s="2"/>
    </row>
    <row r="269" spans="1:1">
      <c r="A269" s="2"/>
    </row>
    <row r="270" spans="1:1">
      <c r="A270" s="2"/>
    </row>
    <row r="271" spans="1:1">
      <c r="A271" s="2"/>
    </row>
    <row r="272" spans="1:1">
      <c r="A272" s="2"/>
    </row>
    <row r="273" spans="1:1">
      <c r="A273" s="2"/>
    </row>
    <row r="274" spans="1:1">
      <c r="A274" s="2"/>
    </row>
    <row r="275" spans="1:1">
      <c r="A275" s="2"/>
    </row>
    <row r="276" spans="1:1">
      <c r="A276" s="2"/>
    </row>
    <row r="277" spans="1:1">
      <c r="A277" s="2"/>
    </row>
    <row r="278" spans="1:1">
      <c r="A278" s="2"/>
    </row>
    <row r="279" spans="1:1">
      <c r="A279" s="2"/>
    </row>
    <row r="280" spans="1:1">
      <c r="A280" s="2"/>
    </row>
    <row r="281" spans="1:1">
      <c r="A281" s="2"/>
    </row>
    <row r="282" spans="1:1">
      <c r="A282" s="2"/>
    </row>
    <row r="283" spans="1:1">
      <c r="A283" s="2"/>
    </row>
    <row r="284" spans="1:1">
      <c r="A284" s="2"/>
    </row>
    <row r="285" spans="1:1">
      <c r="A285" s="2"/>
    </row>
    <row r="286" spans="1:1">
      <c r="A286" s="2"/>
    </row>
    <row r="287" spans="1:1">
      <c r="A287" s="2"/>
    </row>
    <row r="288" spans="1:1">
      <c r="A288" s="2"/>
    </row>
    <row r="289" spans="1:1">
      <c r="A289" s="2"/>
    </row>
    <row r="290" spans="1:1">
      <c r="A290" s="2"/>
    </row>
    <row r="291" spans="1:1">
      <c r="A291" s="2"/>
    </row>
    <row r="292" spans="1:1">
      <c r="A292" s="2"/>
    </row>
    <row r="293" spans="1:1">
      <c r="A293" s="2"/>
    </row>
    <row r="294" spans="1:1">
      <c r="A294" s="2"/>
    </row>
    <row r="295" spans="1:1">
      <c r="A295" s="2"/>
    </row>
    <row r="296" spans="1:1">
      <c r="A296" s="2"/>
    </row>
    <row r="297" spans="1:1">
      <c r="A297" s="2"/>
    </row>
    <row r="298" spans="1:1">
      <c r="A298" s="2"/>
    </row>
    <row r="299" spans="1:1">
      <c r="A299" s="2"/>
    </row>
    <row r="300" spans="1:1">
      <c r="A300" s="2"/>
    </row>
    <row r="301" spans="1:1">
      <c r="A301" s="2"/>
    </row>
    <row r="302" spans="1:1">
      <c r="A302" s="2"/>
    </row>
    <row r="303" spans="1:1">
      <c r="A303" s="2"/>
    </row>
    <row r="304" spans="1:1">
      <c r="A304" s="2"/>
    </row>
    <row r="305" spans="1:1">
      <c r="A305" s="2"/>
    </row>
    <row r="306" spans="1:1">
      <c r="A306" s="2"/>
    </row>
    <row r="307" spans="1:1">
      <c r="A307" s="2"/>
    </row>
    <row r="308" spans="1:1">
      <c r="A308" s="2"/>
    </row>
    <row r="309" spans="1:1">
      <c r="A309" s="2"/>
    </row>
    <row r="310" spans="1:1">
      <c r="A310" s="2"/>
    </row>
    <row r="311" spans="1:1">
      <c r="A311" s="2"/>
    </row>
    <row r="312" spans="1:1">
      <c r="A312" s="2"/>
    </row>
    <row r="313" spans="1:1">
      <c r="A313" s="2"/>
    </row>
    <row r="314" spans="1:1">
      <c r="A314" s="2"/>
    </row>
    <row r="315" spans="1:1">
      <c r="A315" s="2"/>
    </row>
    <row r="316" spans="1:1">
      <c r="A316" s="2"/>
    </row>
    <row r="317" spans="1:1">
      <c r="A317" s="2"/>
    </row>
    <row r="318" spans="1:1">
      <c r="A318" s="2"/>
    </row>
    <row r="319" spans="1:1">
      <c r="A319" s="2"/>
    </row>
    <row r="320" spans="1:1">
      <c r="A320" s="2"/>
    </row>
    <row r="321" spans="1:1">
      <c r="A321" s="2"/>
    </row>
    <row r="322" spans="1:1">
      <c r="A322" s="2"/>
    </row>
    <row r="323" spans="1:1">
      <c r="A323" s="2"/>
    </row>
    <row r="324" spans="1:1">
      <c r="A324" s="2"/>
    </row>
    <row r="325" spans="1:1">
      <c r="A325" s="2"/>
    </row>
    <row r="326" spans="1:1">
      <c r="A326" s="2"/>
    </row>
    <row r="327" spans="1:1">
      <c r="A327" s="2"/>
    </row>
    <row r="328" spans="1:1">
      <c r="A328" s="2"/>
    </row>
    <row r="329" spans="1:1">
      <c r="A329" s="2"/>
    </row>
    <row r="330" spans="1:1">
      <c r="A330" s="2"/>
    </row>
    <row r="331" spans="1:1">
      <c r="A331" s="2"/>
    </row>
    <row r="332" spans="1:1">
      <c r="A332" s="2"/>
    </row>
    <row r="333" spans="1:1">
      <c r="A333" s="2"/>
    </row>
    <row r="334" spans="1:1">
      <c r="A334" s="2"/>
    </row>
    <row r="335" spans="1:1">
      <c r="A335" s="2"/>
    </row>
    <row r="336" spans="1:1">
      <c r="A336" s="2"/>
    </row>
    <row r="337" spans="1:1">
      <c r="A337" s="2"/>
    </row>
    <row r="338" spans="1:1">
      <c r="A338" s="2"/>
    </row>
    <row r="339" spans="1:1">
      <c r="A339" s="2"/>
    </row>
    <row r="340" spans="1:1">
      <c r="A340" s="2"/>
    </row>
    <row r="341" spans="1:1">
      <c r="A341" s="2"/>
    </row>
    <row r="342" spans="1:1">
      <c r="A342" s="2"/>
    </row>
    <row r="343" spans="1:1">
      <c r="A343" s="2"/>
    </row>
    <row r="344" spans="1:1">
      <c r="A344" s="2"/>
    </row>
    <row r="345" spans="1:1">
      <c r="A345" s="2"/>
    </row>
    <row r="346" spans="1:1">
      <c r="A346" s="2"/>
    </row>
    <row r="347" spans="1:1">
      <c r="A347" s="2"/>
    </row>
    <row r="348" spans="1:1">
      <c r="A348" s="2"/>
    </row>
    <row r="349" spans="1:1">
      <c r="A349" s="2"/>
    </row>
    <row r="350" spans="1:1">
      <c r="A350" s="2"/>
    </row>
    <row r="351" spans="1:1">
      <c r="A351" s="2"/>
    </row>
    <row r="352" spans="1:1">
      <c r="A352" s="2"/>
    </row>
    <row r="353" spans="1:1">
      <c r="A353" s="2"/>
    </row>
    <row r="354" spans="1:1">
      <c r="A354" s="2"/>
    </row>
    <row r="355" spans="1:1">
      <c r="A355" s="2"/>
    </row>
    <row r="356" spans="1:1">
      <c r="A356" s="2"/>
    </row>
    <row r="357" spans="1:1">
      <c r="A357" s="2"/>
    </row>
    <row r="358" spans="1:1">
      <c r="A358" s="2"/>
    </row>
    <row r="359" spans="1:1">
      <c r="A359" s="2"/>
    </row>
    <row r="360" spans="1:1">
      <c r="A360" s="2"/>
    </row>
    <row r="361" spans="1:1">
      <c r="A361" s="2"/>
    </row>
    <row r="362" spans="1:1">
      <c r="A362" s="2"/>
    </row>
    <row r="363" spans="1:1">
      <c r="A363" s="2"/>
    </row>
    <row r="364" spans="1:1">
      <c r="A364" s="2"/>
    </row>
    <row r="365" spans="1:1">
      <c r="A365" s="2"/>
    </row>
    <row r="366" spans="1:1">
      <c r="A366" s="2"/>
    </row>
    <row r="367" spans="1:1">
      <c r="A367" s="2"/>
    </row>
    <row r="368" spans="1:1">
      <c r="A368" s="2"/>
    </row>
    <row r="369" spans="1:1">
      <c r="A369" s="2"/>
    </row>
    <row r="370" spans="1:1">
      <c r="A370" s="2"/>
    </row>
    <row r="371" spans="1:1">
      <c r="A371" s="2"/>
    </row>
    <row r="372" spans="1:1">
      <c r="A372" s="2"/>
    </row>
    <row r="373" spans="1:1">
      <c r="A373" s="2"/>
    </row>
    <row r="374" spans="1:1">
      <c r="A374" s="2"/>
    </row>
    <row r="375" spans="1:1">
      <c r="A375" s="2"/>
    </row>
    <row r="376" spans="1:1">
      <c r="A376" s="2"/>
    </row>
    <row r="377" spans="1:1">
      <c r="A377" s="2"/>
    </row>
    <row r="378" spans="1:1">
      <c r="A378" s="2"/>
    </row>
    <row r="379" spans="1:1">
      <c r="A379" s="2"/>
    </row>
    <row r="380" spans="1:1">
      <c r="A380" s="2"/>
    </row>
    <row r="381" spans="1:1">
      <c r="A381" s="2"/>
    </row>
    <row r="382" spans="1:1">
      <c r="A382" s="2"/>
    </row>
    <row r="383" spans="1:1">
      <c r="A383" s="2"/>
    </row>
    <row r="384" spans="1:1">
      <c r="A384" s="2"/>
    </row>
    <row r="385" spans="1:1">
      <c r="A385" s="2"/>
    </row>
    <row r="386" spans="1:1">
      <c r="A386" s="2"/>
    </row>
    <row r="387" spans="1:1">
      <c r="A387" s="2"/>
    </row>
    <row r="388" spans="1:1">
      <c r="A388" s="2"/>
    </row>
    <row r="389" spans="1:1">
      <c r="A389" s="2"/>
    </row>
    <row r="390" spans="1:1">
      <c r="A390" s="2"/>
    </row>
    <row r="391" spans="1:1">
      <c r="A391" s="2"/>
    </row>
    <row r="392" spans="1:1">
      <c r="A392" s="2"/>
    </row>
    <row r="393" spans="1:1">
      <c r="A393" s="2"/>
    </row>
    <row r="394" spans="1:1">
      <c r="A394" s="2"/>
    </row>
    <row r="395" spans="1:1">
      <c r="A395" s="2"/>
    </row>
    <row r="396" spans="1:1">
      <c r="A396" s="2"/>
    </row>
    <row r="397" spans="1:1">
      <c r="A397" s="2"/>
    </row>
    <row r="398" spans="1:1">
      <c r="A398" s="2"/>
    </row>
    <row r="399" spans="1:1">
      <c r="A399" s="2"/>
    </row>
    <row r="400" spans="1:1">
      <c r="A400" s="2"/>
    </row>
    <row r="401" spans="1:1">
      <c r="A401" s="2"/>
    </row>
    <row r="402" spans="1:1">
      <c r="A402" s="2"/>
    </row>
    <row r="403" spans="1:1">
      <c r="A403" s="2"/>
    </row>
    <row r="404" spans="1:1">
      <c r="A404" s="2"/>
    </row>
    <row r="405" spans="1:1">
      <c r="A405" s="2"/>
    </row>
    <row r="406" spans="1:1">
      <c r="A406" s="2"/>
    </row>
    <row r="407" spans="1:1">
      <c r="A407" s="2"/>
    </row>
    <row r="408" spans="1:1">
      <c r="A408" s="2"/>
    </row>
    <row r="409" spans="1:1">
      <c r="A409" s="2"/>
    </row>
    <row r="410" spans="1:1">
      <c r="A410" s="2"/>
    </row>
    <row r="411" spans="1:1">
      <c r="A411" s="2"/>
    </row>
    <row r="412" spans="1:1">
      <c r="A412" s="2"/>
    </row>
    <row r="413" spans="1:1">
      <c r="A413" s="2"/>
    </row>
    <row r="414" spans="1:1">
      <c r="A414" s="2"/>
    </row>
    <row r="415" spans="1:1">
      <c r="A415" s="2"/>
    </row>
    <row r="416" spans="1:1">
      <c r="A416" s="2"/>
    </row>
    <row r="417" spans="1:1">
      <c r="A417" s="2"/>
    </row>
    <row r="418" spans="1:1">
      <c r="A418" s="2"/>
    </row>
    <row r="419" spans="1:1">
      <c r="A419" s="2"/>
    </row>
    <row r="420" spans="1:1">
      <c r="A420" s="2"/>
    </row>
    <row r="421" spans="1:1">
      <c r="A421" s="2"/>
    </row>
    <row r="422" spans="1:1">
      <c r="A422" s="2"/>
    </row>
    <row r="423" spans="1:1">
      <c r="A423" s="2"/>
    </row>
    <row r="424" spans="1:1">
      <c r="A424" s="2"/>
    </row>
    <row r="425" spans="1:1">
      <c r="A425" s="2"/>
    </row>
    <row r="426" spans="1:1">
      <c r="A426" s="2"/>
    </row>
    <row r="427" spans="1:1">
      <c r="A427" s="2"/>
    </row>
    <row r="428" spans="1:1">
      <c r="A428" s="2"/>
    </row>
    <row r="429" spans="1:1">
      <c r="A429" s="2"/>
    </row>
    <row r="430" spans="1:1">
      <c r="A430" s="2"/>
    </row>
    <row r="431" spans="1:1">
      <c r="A431" s="2"/>
    </row>
    <row r="432" spans="1:1">
      <c r="A432" s="2"/>
    </row>
    <row r="433" spans="1:1">
      <c r="A433" s="2"/>
    </row>
    <row r="434" spans="1:1">
      <c r="A434" s="2"/>
    </row>
    <row r="435" spans="1:1">
      <c r="A435" s="2"/>
    </row>
    <row r="436" spans="1:1">
      <c r="A436" s="2"/>
    </row>
    <row r="437" spans="1:1">
      <c r="A437" s="2"/>
    </row>
    <row r="438" spans="1:1">
      <c r="A438" s="2"/>
    </row>
    <row r="439" spans="1:1">
      <c r="A439" s="2"/>
    </row>
    <row r="440" spans="1:1">
      <c r="A440" s="2"/>
    </row>
    <row r="441" spans="1:1">
      <c r="A441" s="2"/>
    </row>
    <row r="442" spans="1:1">
      <c r="A442" s="2"/>
    </row>
    <row r="443" spans="1:1">
      <c r="A443" s="2"/>
    </row>
    <row r="444" spans="1:1">
      <c r="A444" s="2"/>
    </row>
    <row r="445" spans="1:1">
      <c r="A445" s="2"/>
    </row>
    <row r="446" spans="1:1">
      <c r="A446" s="2"/>
    </row>
    <row r="447" spans="1:1">
      <c r="A447" s="2"/>
    </row>
    <row r="448" spans="1:1">
      <c r="A448" s="2"/>
    </row>
    <row r="449" spans="1:1">
      <c r="A449" s="2"/>
    </row>
    <row r="450" spans="1:1">
      <c r="A450" s="2"/>
    </row>
    <row r="451" spans="1:1">
      <c r="A451" s="2"/>
    </row>
    <row r="452" spans="1:1">
      <c r="A452" s="2"/>
    </row>
    <row r="453" spans="1:1">
      <c r="A453" s="2"/>
    </row>
    <row r="454" spans="1:1">
      <c r="A454" s="2"/>
    </row>
    <row r="455" spans="1:1">
      <c r="A455" s="2"/>
    </row>
    <row r="456" spans="1:1">
      <c r="A456" s="2"/>
    </row>
    <row r="457" spans="1:1">
      <c r="A457" s="2"/>
    </row>
    <row r="458" spans="1:1">
      <c r="A458" s="2"/>
    </row>
    <row r="459" spans="1:1">
      <c r="A459" s="2"/>
    </row>
    <row r="460" spans="1:1">
      <c r="A460" s="2"/>
    </row>
    <row r="461" spans="1:1">
      <c r="A461" s="2"/>
    </row>
    <row r="462" spans="1:1">
      <c r="A462" s="2"/>
    </row>
    <row r="463" spans="1:1">
      <c r="A463" s="2"/>
    </row>
    <row r="464" spans="1:1">
      <c r="A464" s="2"/>
    </row>
    <row r="465" spans="1:1">
      <c r="A465" s="2"/>
    </row>
    <row r="466" spans="1:1">
      <c r="A466" s="2"/>
    </row>
    <row r="467" spans="1:1">
      <c r="A467" s="2"/>
    </row>
    <row r="468" spans="1:1">
      <c r="A468" s="2"/>
    </row>
    <row r="469" spans="1:1">
      <c r="A469" s="2"/>
    </row>
    <row r="470" spans="1:1">
      <c r="A470" s="2"/>
    </row>
    <row r="471" spans="1:1">
      <c r="A471" s="2"/>
    </row>
    <row r="472" spans="1:1">
      <c r="A472" s="2"/>
    </row>
    <row r="473" spans="1:1">
      <c r="A473" s="2"/>
    </row>
    <row r="474" spans="1:1">
      <c r="A474" s="2"/>
    </row>
    <row r="475" spans="1:1">
      <c r="A475" s="2"/>
    </row>
    <row r="476" spans="1:1">
      <c r="A476" s="2"/>
    </row>
    <row r="477" spans="1:1">
      <c r="A477" s="2"/>
    </row>
    <row r="478" spans="1:1">
      <c r="A478" s="2"/>
    </row>
    <row r="479" spans="1:1">
      <c r="A479" s="2"/>
    </row>
    <row r="480" spans="1:1">
      <c r="A480" s="2"/>
    </row>
    <row r="481" spans="1:1">
      <c r="A481" s="2"/>
    </row>
    <row r="482" spans="1:1">
      <c r="A482" s="2"/>
    </row>
    <row r="483" spans="1:1">
      <c r="A483" s="2"/>
    </row>
    <row r="484" spans="1:1">
      <c r="A484" s="2"/>
    </row>
    <row r="485" spans="1:1">
      <c r="A485" s="2"/>
    </row>
    <row r="486" spans="1:1">
      <c r="A486" s="2"/>
    </row>
    <row r="487" spans="1:1">
      <c r="A487" s="2"/>
    </row>
    <row r="488" spans="1:1">
      <c r="A488" s="2"/>
    </row>
    <row r="489" spans="1:1">
      <c r="A489" s="2"/>
    </row>
    <row r="490" spans="1:1">
      <c r="A490" s="2"/>
    </row>
    <row r="491" spans="1:1">
      <c r="A491" s="2"/>
    </row>
    <row r="492" spans="1:1">
      <c r="A492" s="2"/>
    </row>
    <row r="493" spans="1:1">
      <c r="A493" s="2"/>
    </row>
    <row r="494" spans="1:1">
      <c r="A494" s="2"/>
    </row>
    <row r="495" spans="1:1">
      <c r="A495" s="2"/>
    </row>
    <row r="496" spans="1:1">
      <c r="A496" s="2"/>
    </row>
    <row r="497" spans="1:1">
      <c r="A497" s="2"/>
    </row>
    <row r="498" spans="1:1">
      <c r="A498" s="2"/>
    </row>
    <row r="499" spans="1:1">
      <c r="A499" s="2"/>
    </row>
    <row r="500" spans="1:1">
      <c r="A500" s="2"/>
    </row>
    <row r="501" spans="1:1">
      <c r="A501" s="2"/>
    </row>
    <row r="502" spans="1:1">
      <c r="A502" s="2"/>
    </row>
    <row r="503" spans="1:1">
      <c r="A503" s="2"/>
    </row>
    <row r="504" spans="1:1">
      <c r="A504" s="2"/>
    </row>
    <row r="505" spans="1:1">
      <c r="A505" s="2"/>
    </row>
    <row r="506" spans="1:1">
      <c r="A506" s="2"/>
    </row>
    <row r="507" spans="1:1">
      <c r="A507" s="2"/>
    </row>
    <row r="508" spans="1:1">
      <c r="A508" s="2"/>
    </row>
    <row r="509" spans="1:1">
      <c r="A509" s="2"/>
    </row>
    <row r="510" spans="1:1">
      <c r="A510" s="2"/>
    </row>
    <row r="511" spans="1:1">
      <c r="A511" s="2"/>
    </row>
    <row r="512" spans="1:1">
      <c r="A512" s="2"/>
    </row>
    <row r="513" spans="1:1">
      <c r="A513" s="2"/>
    </row>
    <row r="514" spans="1:1">
      <c r="A514" s="2"/>
    </row>
    <row r="515" spans="1:1">
      <c r="A515" s="2"/>
    </row>
    <row r="516" spans="1:1">
      <c r="A516" s="2"/>
    </row>
    <row r="517" spans="1:1">
      <c r="A517" s="2"/>
    </row>
    <row r="518" spans="1:1">
      <c r="A518" s="2"/>
    </row>
    <row r="519" spans="1:1">
      <c r="A519" s="2"/>
    </row>
    <row r="520" spans="1:1">
      <c r="A520" s="2"/>
    </row>
    <row r="521" spans="1:1">
      <c r="A521" s="2"/>
    </row>
    <row r="522" spans="1:1">
      <c r="A522" s="2"/>
    </row>
    <row r="523" spans="1:1">
      <c r="A523" s="2"/>
    </row>
    <row r="524" spans="1:1">
      <c r="A524" s="2"/>
    </row>
    <row r="525" spans="1:1">
      <c r="A525" s="2"/>
    </row>
    <row r="526" spans="1:1">
      <c r="A526" s="2"/>
    </row>
    <row r="527" spans="1:1">
      <c r="A527" s="2"/>
    </row>
    <row r="528" spans="1:1">
      <c r="A528" s="2"/>
    </row>
    <row r="529" spans="1:1">
      <c r="A529" s="2"/>
    </row>
    <row r="530" spans="1:1">
      <c r="A530" s="2"/>
    </row>
    <row r="531" spans="1:1">
      <c r="A531" s="2"/>
    </row>
    <row r="532" spans="1:1">
      <c r="A532" s="2"/>
    </row>
    <row r="533" spans="1:1">
      <c r="A533" s="2"/>
    </row>
    <row r="534" spans="1:1">
      <c r="A534" s="2"/>
    </row>
    <row r="535" spans="1:1">
      <c r="A535" s="2"/>
    </row>
    <row r="536" spans="1:1">
      <c r="A536" s="2"/>
    </row>
    <row r="537" spans="1:1">
      <c r="A537" s="2"/>
    </row>
    <row r="538" spans="1:1">
      <c r="A538" s="2"/>
    </row>
    <row r="539" spans="1:1">
      <c r="A539" s="2"/>
    </row>
    <row r="540" spans="1:1">
      <c r="A540" s="2"/>
    </row>
    <row r="541" spans="1:1">
      <c r="A541" s="2"/>
    </row>
    <row r="542" spans="1:1">
      <c r="A542" s="2"/>
    </row>
    <row r="543" spans="1:1">
      <c r="A543" s="2"/>
    </row>
    <row r="544" spans="1:1">
      <c r="A544" s="2"/>
    </row>
    <row r="545" spans="1:1">
      <c r="A545" s="2"/>
    </row>
    <row r="546" spans="1:1">
      <c r="A546" s="2"/>
    </row>
    <row r="547" spans="1:1">
      <c r="A547" s="2"/>
    </row>
    <row r="548" spans="1:1">
      <c r="A548" s="2"/>
    </row>
    <row r="549" spans="1:1">
      <c r="A549" s="2"/>
    </row>
    <row r="550" spans="1:1">
      <c r="A550" s="2"/>
    </row>
    <row r="551" spans="1:1">
      <c r="A551" s="2"/>
    </row>
    <row r="552" spans="1:1">
      <c r="A552" s="2"/>
    </row>
    <row r="553" spans="1:1">
      <c r="A553" s="2"/>
    </row>
    <row r="554" spans="1:1">
      <c r="A554" s="2"/>
    </row>
    <row r="555" spans="1:1">
      <c r="A555" s="2"/>
    </row>
    <row r="556" spans="1:1">
      <c r="A556" s="2"/>
    </row>
    <row r="557" spans="1:1">
      <c r="A557" s="2"/>
    </row>
    <row r="558" spans="1:1">
      <c r="A558" s="2"/>
    </row>
    <row r="559" spans="1:1">
      <c r="A559" s="2"/>
    </row>
    <row r="560" spans="1:1">
      <c r="A560" s="2"/>
    </row>
    <row r="561" spans="1:1">
      <c r="A561" s="2"/>
    </row>
    <row r="562" spans="1:1">
      <c r="A562" s="2"/>
    </row>
    <row r="563" spans="1:1">
      <c r="A563" s="2"/>
    </row>
    <row r="564" spans="1:1">
      <c r="A564" s="2"/>
    </row>
    <row r="565" spans="1:1">
      <c r="A565" s="2"/>
    </row>
    <row r="566" spans="1:1">
      <c r="A566" s="2"/>
    </row>
    <row r="567" spans="1:1">
      <c r="A567" s="2"/>
    </row>
    <row r="568" spans="1:1">
      <c r="A568" s="2"/>
    </row>
    <row r="569" spans="1:1">
      <c r="A569" s="2"/>
    </row>
    <row r="570" spans="1:1">
      <c r="A570" s="2"/>
    </row>
    <row r="571" spans="1:1">
      <c r="A571" s="2"/>
    </row>
    <row r="572" spans="1:1">
      <c r="A572" s="2"/>
    </row>
    <row r="573" spans="1:1">
      <c r="A573" s="2"/>
    </row>
    <row r="574" spans="1:1">
      <c r="A574" s="2"/>
    </row>
    <row r="575" spans="1:1">
      <c r="A575" s="2"/>
    </row>
    <row r="576" spans="1:1">
      <c r="A576" s="2"/>
    </row>
    <row r="577" spans="1:1">
      <c r="A577" s="2"/>
    </row>
    <row r="578" spans="1:1">
      <c r="A578" s="2"/>
    </row>
    <row r="579" spans="1:1">
      <c r="A579" s="2"/>
    </row>
    <row r="580" spans="1:1">
      <c r="A580" s="2"/>
    </row>
    <row r="581" spans="1:1">
      <c r="A581" s="2"/>
    </row>
    <row r="582" spans="1:1">
      <c r="A582" s="2"/>
    </row>
    <row r="583" spans="1:1">
      <c r="A583" s="2"/>
    </row>
    <row r="584" spans="1:1">
      <c r="A584" s="2"/>
    </row>
    <row r="585" spans="1:1">
      <c r="A585" s="2"/>
    </row>
    <row r="586" spans="1:1">
      <c r="A586" s="2"/>
    </row>
    <row r="587" spans="1:1">
      <c r="A587" s="2"/>
    </row>
    <row r="588" spans="1:1">
      <c r="A588" s="2"/>
    </row>
    <row r="589" spans="1:1">
      <c r="A589" s="2"/>
    </row>
    <row r="590" spans="1:1">
      <c r="A590" s="2"/>
    </row>
    <row r="591" spans="1:1">
      <c r="A591" s="2"/>
    </row>
    <row r="592" spans="1:1">
      <c r="A592" s="2"/>
    </row>
    <row r="593" spans="1:1">
      <c r="A593" s="2"/>
    </row>
    <row r="594" spans="1:1">
      <c r="A594" s="2"/>
    </row>
    <row r="595" spans="1:1">
      <c r="A595" s="2"/>
    </row>
    <row r="596" spans="1:1">
      <c r="A596" s="2"/>
    </row>
    <row r="597" spans="1:1">
      <c r="A597" s="2"/>
    </row>
    <row r="598" spans="1:1">
      <c r="A598" s="2"/>
    </row>
    <row r="599" spans="1:1">
      <c r="A599" s="2"/>
    </row>
    <row r="600" spans="1:1">
      <c r="A600" s="2"/>
    </row>
    <row r="601" spans="1:1">
      <c r="A601" s="2"/>
    </row>
    <row r="602" spans="1:1">
      <c r="A602" s="2"/>
    </row>
    <row r="603" spans="1:1">
      <c r="A603" s="2"/>
    </row>
    <row r="604" spans="1:1">
      <c r="A604" s="2"/>
    </row>
    <row r="605" spans="1:1">
      <c r="A605" s="2"/>
    </row>
    <row r="606" spans="1:1">
      <c r="A606" s="2"/>
    </row>
    <row r="607" spans="1:1">
      <c r="A607" s="2"/>
    </row>
    <row r="608" spans="1:1">
      <c r="A608" s="2"/>
    </row>
    <row r="609" spans="1:1">
      <c r="A609" s="2"/>
    </row>
  </sheetData>
  <mergeCells count="9">
    <mergeCell ref="D4:D8"/>
    <mergeCell ref="A4:A8"/>
    <mergeCell ref="A27:A29"/>
    <mergeCell ref="A30:A34"/>
    <mergeCell ref="A9:A10"/>
    <mergeCell ref="D27:D28"/>
    <mergeCell ref="A20:A22"/>
    <mergeCell ref="A15:A19"/>
    <mergeCell ref="A23:A26"/>
  </mergeCells>
  <pageMargins left="0.70866141732283472" right="0.70866141732283472" top="0.74803149606299213" bottom="0.74803149606299213" header="0.31496062992125984" footer="0.31496062992125984"/>
  <pageSetup paperSize="9" scale="18"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39"/>
  <sheetViews>
    <sheetView zoomScale="70" zoomScaleNormal="70" workbookViewId="0">
      <pane xSplit="1" topLeftCell="B1" activePane="topRight" state="frozen"/>
      <selection activeCell="C17" sqref="C17"/>
      <selection pane="topRight" activeCell="D23" sqref="D23"/>
    </sheetView>
  </sheetViews>
  <sheetFormatPr defaultColWidth="9.109375" defaultRowHeight="12"/>
  <cols>
    <col min="1" max="1" width="17.33203125" style="2" customWidth="1"/>
    <col min="2" max="2" width="12" style="1" customWidth="1"/>
    <col min="3" max="3" width="23" style="1" customWidth="1"/>
    <col min="4" max="4" width="8.109375" style="2" customWidth="1"/>
    <col min="5" max="5" width="11.88671875" style="1" customWidth="1"/>
    <col min="6" max="6" width="72.88671875" style="2" customWidth="1"/>
    <col min="7" max="7" width="12.5546875" style="2" customWidth="1"/>
    <col min="8" max="16384" width="9.109375" style="2"/>
  </cols>
  <sheetData>
    <row r="1" spans="1:29" ht="13.8">
      <c r="C1" s="301" t="s">
        <v>198</v>
      </c>
    </row>
    <row r="2" spans="1:29" ht="13.8">
      <c r="C2" s="302" t="s">
        <v>199</v>
      </c>
    </row>
    <row r="3" spans="1:29" ht="13.8">
      <c r="B3" s="2"/>
      <c r="C3" s="145" t="s">
        <v>408</v>
      </c>
    </row>
    <row r="4" spans="1:29" ht="85.8" customHeight="1">
      <c r="A4" s="745"/>
      <c r="B4" s="745"/>
      <c r="C4" s="746" t="s">
        <v>1089</v>
      </c>
      <c r="F4" s="747" t="s">
        <v>1090</v>
      </c>
    </row>
    <row r="5" spans="1:29" ht="13.8">
      <c r="B5" s="145"/>
    </row>
    <row r="6" spans="1:29" ht="22.2" customHeight="1">
      <c r="B6" s="145"/>
    </row>
    <row r="7" spans="1:29" s="1" customFormat="1" ht="25.35" customHeight="1">
      <c r="A7" s="770" t="s">
        <v>0</v>
      </c>
      <c r="B7" s="770" t="s">
        <v>1</v>
      </c>
      <c r="C7" s="774" t="s">
        <v>2</v>
      </c>
      <c r="D7" s="663" t="s">
        <v>3</v>
      </c>
      <c r="E7" s="770" t="s">
        <v>4</v>
      </c>
      <c r="F7" s="769" t="s">
        <v>12</v>
      </c>
      <c r="G7" s="769" t="s">
        <v>11</v>
      </c>
    </row>
    <row r="8" spans="1:29" s="1" customFormat="1" ht="12.75" customHeight="1">
      <c r="A8" s="770"/>
      <c r="B8" s="770"/>
      <c r="C8" s="775"/>
      <c r="D8" s="663" t="s">
        <v>13</v>
      </c>
      <c r="E8" s="770"/>
      <c r="F8" s="769"/>
      <c r="G8" s="769"/>
    </row>
    <row r="9" spans="1:29" ht="32.25" customHeight="1">
      <c r="A9" s="140" t="s">
        <v>472</v>
      </c>
      <c r="B9" s="140"/>
      <c r="C9" s="140"/>
      <c r="D9" s="140"/>
      <c r="E9" s="140"/>
      <c r="F9" s="141"/>
      <c r="G9" s="140"/>
    </row>
    <row r="10" spans="1:29" s="740" customFormat="1" ht="81.599999999999994" customHeight="1">
      <c r="A10" s="5" t="s">
        <v>1060</v>
      </c>
      <c r="B10" s="5" t="s">
        <v>14</v>
      </c>
      <c r="C10" s="5"/>
      <c r="D10" s="294">
        <f>57+1199</f>
        <v>1256</v>
      </c>
      <c r="E10" s="5" t="s">
        <v>334</v>
      </c>
      <c r="F10" s="741" t="s">
        <v>1058</v>
      </c>
      <c r="G10" s="5" t="s">
        <v>1059</v>
      </c>
      <c r="H10" s="6"/>
      <c r="I10" s="6"/>
      <c r="J10" s="6"/>
      <c r="K10" s="6"/>
      <c r="L10" s="6"/>
      <c r="M10" s="6"/>
      <c r="N10" s="6"/>
      <c r="O10" s="6"/>
      <c r="P10" s="6"/>
      <c r="Q10" s="6"/>
      <c r="R10" s="6"/>
      <c r="S10" s="6"/>
      <c r="T10" s="6"/>
      <c r="U10" s="6"/>
      <c r="V10" s="6"/>
      <c r="W10" s="6"/>
      <c r="X10" s="6"/>
      <c r="Y10" s="6"/>
      <c r="Z10" s="6"/>
      <c r="AA10" s="6"/>
      <c r="AB10" s="6"/>
      <c r="AC10" s="6"/>
    </row>
    <row r="11" spans="1:29" s="6" customFormat="1" ht="81.599999999999994" customHeight="1">
      <c r="A11" s="726" t="s">
        <v>335</v>
      </c>
      <c r="B11" s="727" t="s">
        <v>14</v>
      </c>
      <c r="C11" s="771"/>
      <c r="D11" s="728">
        <f>57+1699</f>
        <v>1756</v>
      </c>
      <c r="E11" s="727" t="s">
        <v>17</v>
      </c>
      <c r="F11" s="735" t="s">
        <v>404</v>
      </c>
      <c r="G11" s="726" t="s">
        <v>18</v>
      </c>
    </row>
    <row r="12" spans="1:29" s="6" customFormat="1" ht="81.599999999999994" customHeight="1">
      <c r="A12" s="726" t="s">
        <v>336</v>
      </c>
      <c r="B12" s="727" t="s">
        <v>14</v>
      </c>
      <c r="C12" s="772"/>
      <c r="D12" s="728">
        <f>57+2199</f>
        <v>2256</v>
      </c>
      <c r="E12" s="727" t="s">
        <v>19</v>
      </c>
      <c r="F12" s="735" t="s">
        <v>405</v>
      </c>
      <c r="G12" s="726" t="s">
        <v>18</v>
      </c>
    </row>
    <row r="13" spans="1:29" s="6" customFormat="1" ht="81.599999999999994" customHeight="1">
      <c r="A13" s="4" t="s">
        <v>337</v>
      </c>
      <c r="B13" s="5" t="s">
        <v>14</v>
      </c>
      <c r="C13" s="773"/>
      <c r="D13" s="7">
        <f>57+2399</f>
        <v>2456</v>
      </c>
      <c r="E13" s="5" t="s">
        <v>19</v>
      </c>
      <c r="F13" s="8" t="s">
        <v>406</v>
      </c>
      <c r="G13" s="4" t="s">
        <v>18</v>
      </c>
    </row>
    <row r="14" spans="1:29" s="6" customFormat="1" ht="32.25" customHeight="1">
      <c r="A14" s="13" t="s">
        <v>473</v>
      </c>
      <c r="B14" s="13"/>
      <c r="C14" s="13"/>
      <c r="D14" s="13"/>
      <c r="E14" s="13"/>
      <c r="F14" s="142"/>
      <c r="G14" s="13"/>
    </row>
    <row r="15" spans="1:29" s="6" customFormat="1" ht="90.75" customHeight="1">
      <c r="A15" s="726" t="s">
        <v>338</v>
      </c>
      <c r="B15" s="727" t="s">
        <v>14</v>
      </c>
      <c r="C15" s="5"/>
      <c r="D15" s="728">
        <f>57+3599</f>
        <v>3656</v>
      </c>
      <c r="E15" s="727" t="s">
        <v>20</v>
      </c>
      <c r="F15" s="735" t="s">
        <v>339</v>
      </c>
      <c r="G15" s="726" t="s">
        <v>18</v>
      </c>
    </row>
    <row r="16" spans="1:29" s="6" customFormat="1" ht="32.25" customHeight="1">
      <c r="A16" s="13" t="s">
        <v>1057</v>
      </c>
      <c r="B16" s="13"/>
      <c r="C16" s="13"/>
      <c r="D16" s="13"/>
      <c r="E16" s="13"/>
      <c r="F16" s="142"/>
      <c r="G16" s="13"/>
    </row>
    <row r="17" spans="1:14" s="6" customFormat="1" ht="70.5" customHeight="1">
      <c r="A17" s="4" t="s">
        <v>1056</v>
      </c>
      <c r="B17" s="5" t="s">
        <v>14</v>
      </c>
      <c r="C17" s="664"/>
      <c r="D17" s="7">
        <f>57+1299</f>
        <v>1356</v>
      </c>
      <c r="E17" s="5" t="s">
        <v>334</v>
      </c>
      <c r="F17" s="8" t="s">
        <v>1055</v>
      </c>
      <c r="G17" s="4" t="s">
        <v>18</v>
      </c>
    </row>
    <row r="18" spans="1:14" s="6" customFormat="1" ht="61.5" customHeight="1">
      <c r="A18" s="9" t="s">
        <v>1054</v>
      </c>
      <c r="B18" s="5" t="s">
        <v>14</v>
      </c>
      <c r="C18" s="771"/>
      <c r="D18" s="7">
        <f>57+1589</f>
        <v>1646</v>
      </c>
      <c r="E18" s="5" t="s">
        <v>17</v>
      </c>
      <c r="F18" s="8" t="s">
        <v>1052</v>
      </c>
      <c r="G18" s="4" t="s">
        <v>1053</v>
      </c>
    </row>
    <row r="19" spans="1:14" s="6" customFormat="1" ht="61.5" customHeight="1">
      <c r="A19" s="715" t="s">
        <v>1051</v>
      </c>
      <c r="B19" s="5" t="s">
        <v>14</v>
      </c>
      <c r="C19" s="772"/>
      <c r="D19" s="7">
        <f>57+1899</f>
        <v>1956</v>
      </c>
      <c r="E19" s="5" t="s">
        <v>19</v>
      </c>
      <c r="F19" s="8" t="s">
        <v>1050</v>
      </c>
      <c r="G19" s="4" t="s">
        <v>22</v>
      </c>
    </row>
    <row r="20" spans="1:14" s="6" customFormat="1" ht="61.5" customHeight="1">
      <c r="A20" s="739" t="s">
        <v>1049</v>
      </c>
      <c r="B20" s="732" t="s">
        <v>14</v>
      </c>
      <c r="C20" s="773"/>
      <c r="D20" s="733">
        <f>57+2299</f>
        <v>2356</v>
      </c>
      <c r="E20" s="732" t="s">
        <v>19</v>
      </c>
      <c r="F20" s="738" t="s">
        <v>1048</v>
      </c>
      <c r="G20" s="731" t="s">
        <v>18</v>
      </c>
    </row>
    <row r="21" spans="1:14" ht="32.25" customHeight="1">
      <c r="A21" s="13" t="s">
        <v>1047</v>
      </c>
      <c r="B21" s="13"/>
      <c r="C21" s="13"/>
      <c r="D21" s="13"/>
      <c r="E21" s="13"/>
      <c r="F21" s="736"/>
      <c r="G21" s="13"/>
    </row>
    <row r="22" spans="1:14" s="6" customFormat="1" ht="77.25" customHeight="1">
      <c r="A22" s="734" t="s">
        <v>474</v>
      </c>
      <c r="B22" s="732" t="s">
        <v>475</v>
      </c>
      <c r="C22" s="5"/>
      <c r="D22" s="733">
        <f>57+2399</f>
        <v>2456</v>
      </c>
      <c r="E22" s="732" t="s">
        <v>476</v>
      </c>
      <c r="F22" s="730" t="s">
        <v>1046</v>
      </c>
      <c r="G22" s="731" t="s">
        <v>18</v>
      </c>
    </row>
    <row r="23" spans="1:14" ht="66" customHeight="1">
      <c r="A23" s="729" t="s">
        <v>23</v>
      </c>
      <c r="B23" s="727" t="s">
        <v>24</v>
      </c>
      <c r="C23" s="5"/>
      <c r="D23" s="728">
        <f>57+2599</f>
        <v>2656</v>
      </c>
      <c r="E23" s="727" t="s">
        <v>25</v>
      </c>
      <c r="F23" s="725" t="s">
        <v>26</v>
      </c>
      <c r="G23" s="726" t="s">
        <v>18</v>
      </c>
    </row>
    <row r="24" spans="1:14" ht="66" customHeight="1">
      <c r="A24" s="11" t="s">
        <v>27</v>
      </c>
      <c r="B24" s="5" t="s">
        <v>28</v>
      </c>
      <c r="C24" s="5"/>
      <c r="D24" s="7">
        <f>57+3499</f>
        <v>3556</v>
      </c>
      <c r="E24" s="5" t="s">
        <v>29</v>
      </c>
      <c r="F24" s="12" t="s">
        <v>407</v>
      </c>
      <c r="G24" s="4" t="s">
        <v>18</v>
      </c>
    </row>
    <row r="26" spans="1:14" s="33" customFormat="1" ht="21" customHeight="1">
      <c r="A26" s="29" t="s">
        <v>54</v>
      </c>
      <c r="B26" s="30"/>
      <c r="C26" s="30"/>
      <c r="D26" s="30"/>
      <c r="E26" s="31"/>
      <c r="F26" s="31"/>
      <c r="G26" s="31"/>
      <c r="H26" s="31"/>
      <c r="I26" s="32"/>
      <c r="J26" s="32"/>
      <c r="K26" s="32"/>
      <c r="L26" s="32"/>
      <c r="M26" s="32"/>
      <c r="N26" s="32"/>
    </row>
    <row r="27" spans="1:14" s="33" customFormat="1" ht="21" customHeight="1">
      <c r="A27" s="30" t="s">
        <v>55</v>
      </c>
      <c r="B27" s="30"/>
      <c r="C27" s="30"/>
      <c r="D27" s="30"/>
      <c r="E27" s="31"/>
      <c r="F27" s="31"/>
      <c r="G27" s="31"/>
      <c r="H27" s="31"/>
      <c r="I27" s="32"/>
      <c r="J27" s="32"/>
      <c r="K27" s="32"/>
      <c r="L27" s="32"/>
      <c r="M27" s="32"/>
      <c r="N27" s="32"/>
    </row>
    <row r="28" spans="1:14" s="33" customFormat="1" ht="21" customHeight="1">
      <c r="A28" s="30" t="s">
        <v>56</v>
      </c>
      <c r="B28" s="30"/>
      <c r="C28" s="30"/>
      <c r="D28" s="30"/>
      <c r="E28" s="31"/>
      <c r="F28" s="31"/>
      <c r="G28" s="31"/>
      <c r="H28" s="31"/>
      <c r="I28" s="32"/>
      <c r="J28" s="32"/>
      <c r="K28" s="32"/>
      <c r="L28" s="32"/>
      <c r="M28" s="32"/>
      <c r="N28" s="32"/>
    </row>
    <row r="29" spans="1:14" s="33" customFormat="1" ht="21" customHeight="1">
      <c r="A29" s="30" t="s">
        <v>57</v>
      </c>
      <c r="B29" s="30"/>
      <c r="C29" s="30"/>
      <c r="D29" s="30"/>
      <c r="E29" s="31"/>
      <c r="F29" s="31"/>
      <c r="G29" s="31"/>
      <c r="H29" s="31"/>
      <c r="I29" s="32"/>
      <c r="J29" s="32"/>
      <c r="K29" s="32"/>
      <c r="L29" s="32"/>
      <c r="M29" s="32"/>
      <c r="N29" s="32"/>
    </row>
    <row r="30" spans="1:14" s="33" customFormat="1" ht="21" customHeight="1">
      <c r="A30" s="30" t="s">
        <v>58</v>
      </c>
      <c r="B30" s="30"/>
      <c r="C30" s="30"/>
      <c r="D30" s="30"/>
      <c r="E30" s="31"/>
      <c r="F30" s="31"/>
      <c r="G30" s="31"/>
      <c r="H30" s="31"/>
      <c r="I30" s="32"/>
      <c r="J30" s="32"/>
      <c r="K30" s="32"/>
      <c r="L30" s="32"/>
      <c r="M30" s="32"/>
      <c r="N30" s="32"/>
    </row>
    <row r="31" spans="1:14" s="33" customFormat="1" ht="21" customHeight="1">
      <c r="A31" s="30" t="s">
        <v>285</v>
      </c>
      <c r="B31" s="30"/>
      <c r="C31" s="30"/>
      <c r="D31" s="30"/>
      <c r="E31" s="31"/>
      <c r="F31" s="31"/>
      <c r="G31" s="31"/>
      <c r="H31" s="31"/>
      <c r="I31" s="32"/>
      <c r="J31" s="32"/>
      <c r="K31" s="32"/>
      <c r="L31" s="32"/>
      <c r="M31" s="32"/>
      <c r="N31" s="32"/>
    </row>
    <row r="32" spans="1:14" s="33" customFormat="1" ht="21" customHeight="1">
      <c r="A32" s="30" t="s">
        <v>60</v>
      </c>
      <c r="B32" s="30"/>
      <c r="C32" s="30"/>
      <c r="D32" s="30"/>
      <c r="E32" s="31"/>
      <c r="F32" s="31"/>
      <c r="G32" s="31"/>
      <c r="H32" s="31"/>
      <c r="I32" s="32"/>
      <c r="J32" s="32"/>
      <c r="K32" s="32"/>
      <c r="L32" s="32"/>
      <c r="M32" s="32"/>
      <c r="N32" s="32"/>
    </row>
    <row r="33" spans="1:54" s="33" customFormat="1" ht="21" customHeight="1">
      <c r="A33" s="30" t="s">
        <v>61</v>
      </c>
      <c r="B33" s="30"/>
      <c r="C33" s="30"/>
      <c r="D33" s="30"/>
      <c r="E33" s="31"/>
      <c r="F33" s="31"/>
      <c r="G33" s="31"/>
      <c r="H33" s="31"/>
      <c r="I33" s="32"/>
      <c r="J33" s="32"/>
      <c r="K33" s="32"/>
      <c r="L33" s="32"/>
      <c r="M33" s="32"/>
      <c r="N33" s="32"/>
    </row>
    <row r="34" spans="1:54" s="33" customFormat="1" ht="21" customHeight="1">
      <c r="A34" s="30" t="s">
        <v>62</v>
      </c>
      <c r="B34" s="30"/>
      <c r="C34" s="30"/>
      <c r="D34" s="30"/>
      <c r="E34" s="32"/>
      <c r="F34" s="32"/>
      <c r="G34" s="32"/>
      <c r="H34" s="32"/>
      <c r="I34" s="32"/>
      <c r="J34" s="32"/>
      <c r="K34" s="32"/>
      <c r="L34" s="32"/>
      <c r="M34" s="32"/>
      <c r="N34" s="32"/>
    </row>
    <row r="35" spans="1:54" ht="15">
      <c r="A35" s="30" t="s">
        <v>63</v>
      </c>
      <c r="B35" s="143"/>
      <c r="C35" s="143"/>
      <c r="D35" s="144"/>
      <c r="E35" s="143"/>
      <c r="F35" s="144"/>
      <c r="G35" s="143"/>
      <c r="H35" s="143"/>
      <c r="I35" s="143"/>
      <c r="J35" s="143"/>
      <c r="K35" s="143"/>
      <c r="L35" s="143"/>
      <c r="M35" s="143"/>
      <c r="N35" s="143"/>
    </row>
    <row r="36" spans="1:54" ht="15">
      <c r="A36" s="30" t="s">
        <v>64</v>
      </c>
      <c r="B36" s="143"/>
      <c r="C36" s="143"/>
      <c r="D36" s="144"/>
      <c r="E36" s="143"/>
      <c r="F36" s="144"/>
      <c r="G36" s="143"/>
      <c r="H36" s="143"/>
      <c r="I36" s="143"/>
      <c r="J36" s="143"/>
      <c r="K36" s="143"/>
      <c r="L36" s="143"/>
      <c r="M36" s="143"/>
      <c r="N36" s="143"/>
    </row>
    <row r="37" spans="1:54">
      <c r="A37" s="143"/>
      <c r="B37" s="143"/>
      <c r="C37" s="143"/>
      <c r="D37" s="144"/>
      <c r="E37" s="143"/>
      <c r="F37" s="144"/>
      <c r="G37" s="143"/>
      <c r="H37" s="143"/>
      <c r="I37" s="143"/>
      <c r="J37" s="143"/>
      <c r="K37" s="143"/>
      <c r="L37" s="143"/>
      <c r="M37" s="143"/>
      <c r="N37" s="143"/>
    </row>
    <row r="38" spans="1:54">
      <c r="A38" s="143"/>
      <c r="B38" s="143"/>
      <c r="C38" s="143"/>
      <c r="D38" s="144"/>
      <c r="E38" s="143"/>
      <c r="F38" s="144"/>
      <c r="G38" s="143"/>
      <c r="H38" s="143"/>
      <c r="I38" s="143"/>
      <c r="J38" s="143"/>
      <c r="K38" s="143"/>
      <c r="L38" s="143"/>
      <c r="M38" s="143"/>
      <c r="N38" s="143"/>
    </row>
    <row r="39" spans="1:54" customFormat="1" ht="14.4">
      <c r="O39" s="662"/>
      <c r="Q39" s="477"/>
      <c r="R39" s="477"/>
      <c r="S39" s="477"/>
      <c r="T39" s="477"/>
      <c r="U39" s="477"/>
      <c r="V39" s="477"/>
      <c r="W39" s="477"/>
      <c r="X39" s="477"/>
      <c r="Y39" s="477"/>
      <c r="Z39" s="477"/>
      <c r="AA39" s="477"/>
      <c r="AB39" s="477"/>
      <c r="AC39" s="477"/>
      <c r="AD39" s="477"/>
      <c r="AE39" s="477"/>
      <c r="AF39" s="477"/>
      <c r="AG39" s="477"/>
      <c r="AH39" s="477"/>
      <c r="AI39" s="477"/>
      <c r="AJ39" s="477"/>
      <c r="AK39" s="477"/>
      <c r="AL39" s="477"/>
      <c r="AM39" s="477"/>
      <c r="AN39" s="477"/>
      <c r="AO39" s="477"/>
      <c r="AP39" s="477"/>
      <c r="AQ39" s="477"/>
      <c r="AR39" s="477"/>
      <c r="AS39" s="477"/>
      <c r="AT39" s="477"/>
      <c r="AU39" s="477"/>
      <c r="AV39" s="477"/>
      <c r="AW39" s="477"/>
      <c r="AX39" s="477"/>
      <c r="AY39" s="477"/>
      <c r="AZ39" s="477"/>
      <c r="BA39" s="477"/>
      <c r="BB39" s="477"/>
    </row>
  </sheetData>
  <mergeCells count="8">
    <mergeCell ref="A7:A8"/>
    <mergeCell ref="B7:B8"/>
    <mergeCell ref="C7:C8"/>
    <mergeCell ref="G7:G8"/>
    <mergeCell ref="F7:F8"/>
    <mergeCell ref="E7:E8"/>
    <mergeCell ref="C11:C13"/>
    <mergeCell ref="C18:C20"/>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27"/>
  <sheetViews>
    <sheetView topLeftCell="A9" zoomScaleNormal="100" workbookViewId="0">
      <selection activeCell="A14" sqref="A14:XFD27"/>
    </sheetView>
  </sheetViews>
  <sheetFormatPr defaultRowHeight="13.8" outlineLevelCol="1"/>
  <cols>
    <col min="1" max="1" width="15.44140625" style="673" customWidth="1"/>
    <col min="2" max="2" width="9.5546875" style="672" customWidth="1" outlineLevel="1"/>
    <col min="3" max="3" width="7.6640625" style="672" customWidth="1" outlineLevel="1"/>
    <col min="4" max="4" width="9.5546875" style="672" customWidth="1" outlineLevel="1"/>
    <col min="5" max="5" width="8.6640625" style="672" customWidth="1" outlineLevel="1"/>
    <col min="6" max="6" width="8.88671875" style="672" customWidth="1" outlineLevel="1"/>
    <col min="7" max="7" width="30.109375" style="672" customWidth="1" outlineLevel="1"/>
    <col min="8" max="8" width="11.44140625" style="672" customWidth="1" outlineLevel="1"/>
    <col min="9" max="9" width="15" style="672" customWidth="1" outlineLevel="1"/>
    <col min="10" max="10" width="9.88671875" style="671" customWidth="1"/>
    <col min="11" max="24" width="8.88671875" style="669"/>
    <col min="25" max="216" width="8.88671875" style="668"/>
    <col min="217" max="217" width="37" style="668" customWidth="1"/>
    <col min="218" max="218" width="12.109375" style="668" customWidth="1"/>
    <col min="219" max="219" width="9" style="668" customWidth="1"/>
    <col min="220" max="220" width="7.88671875" style="668" customWidth="1"/>
    <col min="221" max="221" width="9.6640625" style="668" customWidth="1"/>
    <col min="222" max="222" width="7" style="668" customWidth="1"/>
    <col min="223" max="223" width="96.109375" style="668" customWidth="1"/>
    <col min="224" max="224" width="1.6640625" style="668" customWidth="1"/>
    <col min="225" max="225" width="80.109375" style="668" customWidth="1"/>
    <col min="226" max="226" width="40.109375" style="668" customWidth="1"/>
    <col min="227" max="227" width="57.88671875" style="668" customWidth="1"/>
    <col min="228" max="228" width="38.6640625" style="668" customWidth="1"/>
    <col min="229" max="229" width="64.44140625" style="668" customWidth="1"/>
    <col min="230" max="230" width="53.33203125" style="668" customWidth="1"/>
    <col min="231" max="231" width="57.88671875" style="668" customWidth="1"/>
    <col min="232" max="232" width="32.6640625" style="668" customWidth="1"/>
    <col min="233" max="233" width="46.5546875" style="668" customWidth="1"/>
    <col min="234" max="234" width="58.5546875" style="668" customWidth="1"/>
    <col min="235" max="235" width="89.33203125" style="668" customWidth="1"/>
    <col min="236" max="236" width="55.6640625" style="668" customWidth="1"/>
    <col min="237" max="237" width="60.88671875" style="668" customWidth="1"/>
    <col min="238" max="238" width="59.33203125" style="668" customWidth="1"/>
    <col min="239" max="239" width="38" style="668" customWidth="1"/>
    <col min="240" max="240" width="25.33203125" style="668" customWidth="1"/>
    <col min="241" max="241" width="26.6640625" style="668" customWidth="1"/>
    <col min="242" max="242" width="38" style="668" customWidth="1"/>
    <col min="243" max="243" width="66.5546875" style="668" customWidth="1"/>
    <col min="244" max="244" width="78" style="668" customWidth="1"/>
    <col min="245" max="472" width="8.88671875" style="668"/>
    <col min="473" max="473" width="37" style="668" customWidth="1"/>
    <col min="474" max="474" width="12.109375" style="668" customWidth="1"/>
    <col min="475" max="475" width="9" style="668" customWidth="1"/>
    <col min="476" max="476" width="7.88671875" style="668" customWidth="1"/>
    <col min="477" max="477" width="9.6640625" style="668" customWidth="1"/>
    <col min="478" max="478" width="7" style="668" customWidth="1"/>
    <col min="479" max="479" width="96.109375" style="668" customWidth="1"/>
    <col min="480" max="480" width="1.6640625" style="668" customWidth="1"/>
    <col min="481" max="481" width="80.109375" style="668" customWidth="1"/>
    <col min="482" max="482" width="40.109375" style="668" customWidth="1"/>
    <col min="483" max="483" width="57.88671875" style="668" customWidth="1"/>
    <col min="484" max="484" width="38.6640625" style="668" customWidth="1"/>
    <col min="485" max="485" width="64.44140625" style="668" customWidth="1"/>
    <col min="486" max="486" width="53.33203125" style="668" customWidth="1"/>
    <col min="487" max="487" width="57.88671875" style="668" customWidth="1"/>
    <col min="488" max="488" width="32.6640625" style="668" customWidth="1"/>
    <col min="489" max="489" width="46.5546875" style="668" customWidth="1"/>
    <col min="490" max="490" width="58.5546875" style="668" customWidth="1"/>
    <col min="491" max="491" width="89.33203125" style="668" customWidth="1"/>
    <col min="492" max="492" width="55.6640625" style="668" customWidth="1"/>
    <col min="493" max="493" width="60.88671875" style="668" customWidth="1"/>
    <col min="494" max="494" width="59.33203125" style="668" customWidth="1"/>
    <col min="495" max="495" width="38" style="668" customWidth="1"/>
    <col min="496" max="496" width="25.33203125" style="668" customWidth="1"/>
    <col min="497" max="497" width="26.6640625" style="668" customWidth="1"/>
    <col min="498" max="498" width="38" style="668" customWidth="1"/>
    <col min="499" max="499" width="66.5546875" style="668" customWidth="1"/>
    <col min="500" max="500" width="78" style="668" customWidth="1"/>
    <col min="501" max="728" width="8.88671875" style="668"/>
    <col min="729" max="729" width="37" style="668" customWidth="1"/>
    <col min="730" max="730" width="12.109375" style="668" customWidth="1"/>
    <col min="731" max="731" width="9" style="668" customWidth="1"/>
    <col min="732" max="732" width="7.88671875" style="668" customWidth="1"/>
    <col min="733" max="733" width="9.6640625" style="668" customWidth="1"/>
    <col min="734" max="734" width="7" style="668" customWidth="1"/>
    <col min="735" max="735" width="96.109375" style="668" customWidth="1"/>
    <col min="736" max="736" width="1.6640625" style="668" customWidth="1"/>
    <col min="737" max="737" width="80.109375" style="668" customWidth="1"/>
    <col min="738" max="738" width="40.109375" style="668" customWidth="1"/>
    <col min="739" max="739" width="57.88671875" style="668" customWidth="1"/>
    <col min="740" max="740" width="38.6640625" style="668" customWidth="1"/>
    <col min="741" max="741" width="64.44140625" style="668" customWidth="1"/>
    <col min="742" max="742" width="53.33203125" style="668" customWidth="1"/>
    <col min="743" max="743" width="57.88671875" style="668" customWidth="1"/>
    <col min="744" max="744" width="32.6640625" style="668" customWidth="1"/>
    <col min="745" max="745" width="46.5546875" style="668" customWidth="1"/>
    <col min="746" max="746" width="58.5546875" style="668" customWidth="1"/>
    <col min="747" max="747" width="89.33203125" style="668" customWidth="1"/>
    <col min="748" max="748" width="55.6640625" style="668" customWidth="1"/>
    <col min="749" max="749" width="60.88671875" style="668" customWidth="1"/>
    <col min="750" max="750" width="59.33203125" style="668" customWidth="1"/>
    <col min="751" max="751" width="38" style="668" customWidth="1"/>
    <col min="752" max="752" width="25.33203125" style="668" customWidth="1"/>
    <col min="753" max="753" width="26.6640625" style="668" customWidth="1"/>
    <col min="754" max="754" width="38" style="668" customWidth="1"/>
    <col min="755" max="755" width="66.5546875" style="668" customWidth="1"/>
    <col min="756" max="756" width="78" style="668" customWidth="1"/>
    <col min="757" max="984" width="8.88671875" style="668"/>
    <col min="985" max="985" width="37" style="668" customWidth="1"/>
    <col min="986" max="986" width="12.109375" style="668" customWidth="1"/>
    <col min="987" max="987" width="9" style="668" customWidth="1"/>
    <col min="988" max="988" width="7.88671875" style="668" customWidth="1"/>
    <col min="989" max="989" width="9.6640625" style="668" customWidth="1"/>
    <col min="990" max="990" width="7" style="668" customWidth="1"/>
    <col min="991" max="991" width="96.109375" style="668" customWidth="1"/>
    <col min="992" max="992" width="1.6640625" style="668" customWidth="1"/>
    <col min="993" max="993" width="80.109375" style="668" customWidth="1"/>
    <col min="994" max="994" width="40.109375" style="668" customWidth="1"/>
    <col min="995" max="995" width="57.88671875" style="668" customWidth="1"/>
    <col min="996" max="996" width="38.6640625" style="668" customWidth="1"/>
    <col min="997" max="997" width="64.44140625" style="668" customWidth="1"/>
    <col min="998" max="998" width="53.33203125" style="668" customWidth="1"/>
    <col min="999" max="999" width="57.88671875" style="668" customWidth="1"/>
    <col min="1000" max="1000" width="32.6640625" style="668" customWidth="1"/>
    <col min="1001" max="1001" width="46.5546875" style="668" customWidth="1"/>
    <col min="1002" max="1002" width="58.5546875" style="668" customWidth="1"/>
    <col min="1003" max="1003" width="89.33203125" style="668" customWidth="1"/>
    <col min="1004" max="1004" width="55.6640625" style="668" customWidth="1"/>
    <col min="1005" max="1005" width="60.88671875" style="668" customWidth="1"/>
    <col min="1006" max="1006" width="59.33203125" style="668" customWidth="1"/>
    <col min="1007" max="1007" width="38" style="668" customWidth="1"/>
    <col min="1008" max="1008" width="25.33203125" style="668" customWidth="1"/>
    <col min="1009" max="1009" width="26.6640625" style="668" customWidth="1"/>
    <col min="1010" max="1010" width="38" style="668" customWidth="1"/>
    <col min="1011" max="1011" width="66.5546875" style="668" customWidth="1"/>
    <col min="1012" max="1012" width="78" style="668" customWidth="1"/>
    <col min="1013" max="1240" width="8.88671875" style="668"/>
    <col min="1241" max="1241" width="37" style="668" customWidth="1"/>
    <col min="1242" max="1242" width="12.109375" style="668" customWidth="1"/>
    <col min="1243" max="1243" width="9" style="668" customWidth="1"/>
    <col min="1244" max="1244" width="7.88671875" style="668" customWidth="1"/>
    <col min="1245" max="1245" width="9.6640625" style="668" customWidth="1"/>
    <col min="1246" max="1246" width="7" style="668" customWidth="1"/>
    <col min="1247" max="1247" width="96.109375" style="668" customWidth="1"/>
    <col min="1248" max="1248" width="1.6640625" style="668" customWidth="1"/>
    <col min="1249" max="1249" width="80.109375" style="668" customWidth="1"/>
    <col min="1250" max="1250" width="40.109375" style="668" customWidth="1"/>
    <col min="1251" max="1251" width="57.88671875" style="668" customWidth="1"/>
    <col min="1252" max="1252" width="38.6640625" style="668" customWidth="1"/>
    <col min="1253" max="1253" width="64.44140625" style="668" customWidth="1"/>
    <col min="1254" max="1254" width="53.33203125" style="668" customWidth="1"/>
    <col min="1255" max="1255" width="57.88671875" style="668" customWidth="1"/>
    <col min="1256" max="1256" width="32.6640625" style="668" customWidth="1"/>
    <col min="1257" max="1257" width="46.5546875" style="668" customWidth="1"/>
    <col min="1258" max="1258" width="58.5546875" style="668" customWidth="1"/>
    <col min="1259" max="1259" width="89.33203125" style="668" customWidth="1"/>
    <col min="1260" max="1260" width="55.6640625" style="668" customWidth="1"/>
    <col min="1261" max="1261" width="60.88671875" style="668" customWidth="1"/>
    <col min="1262" max="1262" width="59.33203125" style="668" customWidth="1"/>
    <col min="1263" max="1263" width="38" style="668" customWidth="1"/>
    <col min="1264" max="1264" width="25.33203125" style="668" customWidth="1"/>
    <col min="1265" max="1265" width="26.6640625" style="668" customWidth="1"/>
    <col min="1266" max="1266" width="38" style="668" customWidth="1"/>
    <col min="1267" max="1267" width="66.5546875" style="668" customWidth="1"/>
    <col min="1268" max="1268" width="78" style="668" customWidth="1"/>
    <col min="1269" max="1496" width="8.88671875" style="668"/>
    <col min="1497" max="1497" width="37" style="668" customWidth="1"/>
    <col min="1498" max="1498" width="12.109375" style="668" customWidth="1"/>
    <col min="1499" max="1499" width="9" style="668" customWidth="1"/>
    <col min="1500" max="1500" width="7.88671875" style="668" customWidth="1"/>
    <col min="1501" max="1501" width="9.6640625" style="668" customWidth="1"/>
    <col min="1502" max="1502" width="7" style="668" customWidth="1"/>
    <col min="1503" max="1503" width="96.109375" style="668" customWidth="1"/>
    <col min="1504" max="1504" width="1.6640625" style="668" customWidth="1"/>
    <col min="1505" max="1505" width="80.109375" style="668" customWidth="1"/>
    <col min="1506" max="1506" width="40.109375" style="668" customWidth="1"/>
    <col min="1507" max="1507" width="57.88671875" style="668" customWidth="1"/>
    <col min="1508" max="1508" width="38.6640625" style="668" customWidth="1"/>
    <col min="1509" max="1509" width="64.44140625" style="668" customWidth="1"/>
    <col min="1510" max="1510" width="53.33203125" style="668" customWidth="1"/>
    <col min="1511" max="1511" width="57.88671875" style="668" customWidth="1"/>
    <col min="1512" max="1512" width="32.6640625" style="668" customWidth="1"/>
    <col min="1513" max="1513" width="46.5546875" style="668" customWidth="1"/>
    <col min="1514" max="1514" width="58.5546875" style="668" customWidth="1"/>
    <col min="1515" max="1515" width="89.33203125" style="668" customWidth="1"/>
    <col min="1516" max="1516" width="55.6640625" style="668" customWidth="1"/>
    <col min="1517" max="1517" width="60.88671875" style="668" customWidth="1"/>
    <col min="1518" max="1518" width="59.33203125" style="668" customWidth="1"/>
    <col min="1519" max="1519" width="38" style="668" customWidth="1"/>
    <col min="1520" max="1520" width="25.33203125" style="668" customWidth="1"/>
    <col min="1521" max="1521" width="26.6640625" style="668" customWidth="1"/>
    <col min="1522" max="1522" width="38" style="668" customWidth="1"/>
    <col min="1523" max="1523" width="66.5546875" style="668" customWidth="1"/>
    <col min="1524" max="1524" width="78" style="668" customWidth="1"/>
    <col min="1525" max="1752" width="8.88671875" style="668"/>
    <col min="1753" max="1753" width="37" style="668" customWidth="1"/>
    <col min="1754" max="1754" width="12.109375" style="668" customWidth="1"/>
    <col min="1755" max="1755" width="9" style="668" customWidth="1"/>
    <col min="1756" max="1756" width="7.88671875" style="668" customWidth="1"/>
    <col min="1757" max="1757" width="9.6640625" style="668" customWidth="1"/>
    <col min="1758" max="1758" width="7" style="668" customWidth="1"/>
    <col min="1759" max="1759" width="96.109375" style="668" customWidth="1"/>
    <col min="1760" max="1760" width="1.6640625" style="668" customWidth="1"/>
    <col min="1761" max="1761" width="80.109375" style="668" customWidth="1"/>
    <col min="1762" max="1762" width="40.109375" style="668" customWidth="1"/>
    <col min="1763" max="1763" width="57.88671875" style="668" customWidth="1"/>
    <col min="1764" max="1764" width="38.6640625" style="668" customWidth="1"/>
    <col min="1765" max="1765" width="64.44140625" style="668" customWidth="1"/>
    <col min="1766" max="1766" width="53.33203125" style="668" customWidth="1"/>
    <col min="1767" max="1767" width="57.88671875" style="668" customWidth="1"/>
    <col min="1768" max="1768" width="32.6640625" style="668" customWidth="1"/>
    <col min="1769" max="1769" width="46.5546875" style="668" customWidth="1"/>
    <col min="1770" max="1770" width="58.5546875" style="668" customWidth="1"/>
    <col min="1771" max="1771" width="89.33203125" style="668" customWidth="1"/>
    <col min="1772" max="1772" width="55.6640625" style="668" customWidth="1"/>
    <col min="1773" max="1773" width="60.88671875" style="668" customWidth="1"/>
    <col min="1774" max="1774" width="59.33203125" style="668" customWidth="1"/>
    <col min="1775" max="1775" width="38" style="668" customWidth="1"/>
    <col min="1776" max="1776" width="25.33203125" style="668" customWidth="1"/>
    <col min="1777" max="1777" width="26.6640625" style="668" customWidth="1"/>
    <col min="1778" max="1778" width="38" style="668" customWidth="1"/>
    <col min="1779" max="1779" width="66.5546875" style="668" customWidth="1"/>
    <col min="1780" max="1780" width="78" style="668" customWidth="1"/>
    <col min="1781" max="2008" width="8.88671875" style="668"/>
    <col min="2009" max="2009" width="37" style="668" customWidth="1"/>
    <col min="2010" max="2010" width="12.109375" style="668" customWidth="1"/>
    <col min="2011" max="2011" width="9" style="668" customWidth="1"/>
    <col min="2012" max="2012" width="7.88671875" style="668" customWidth="1"/>
    <col min="2013" max="2013" width="9.6640625" style="668" customWidth="1"/>
    <col min="2014" max="2014" width="7" style="668" customWidth="1"/>
    <col min="2015" max="2015" width="96.109375" style="668" customWidth="1"/>
    <col min="2016" max="2016" width="1.6640625" style="668" customWidth="1"/>
    <col min="2017" max="2017" width="80.109375" style="668" customWidth="1"/>
    <col min="2018" max="2018" width="40.109375" style="668" customWidth="1"/>
    <col min="2019" max="2019" width="57.88671875" style="668" customWidth="1"/>
    <col min="2020" max="2020" width="38.6640625" style="668" customWidth="1"/>
    <col min="2021" max="2021" width="64.44140625" style="668" customWidth="1"/>
    <col min="2022" max="2022" width="53.33203125" style="668" customWidth="1"/>
    <col min="2023" max="2023" width="57.88671875" style="668" customWidth="1"/>
    <col min="2024" max="2024" width="32.6640625" style="668" customWidth="1"/>
    <col min="2025" max="2025" width="46.5546875" style="668" customWidth="1"/>
    <col min="2026" max="2026" width="58.5546875" style="668" customWidth="1"/>
    <col min="2027" max="2027" width="89.33203125" style="668" customWidth="1"/>
    <col min="2028" max="2028" width="55.6640625" style="668" customWidth="1"/>
    <col min="2029" max="2029" width="60.88671875" style="668" customWidth="1"/>
    <col min="2030" max="2030" width="59.33203125" style="668" customWidth="1"/>
    <col min="2031" max="2031" width="38" style="668" customWidth="1"/>
    <col min="2032" max="2032" width="25.33203125" style="668" customWidth="1"/>
    <col min="2033" max="2033" width="26.6640625" style="668" customWidth="1"/>
    <col min="2034" max="2034" width="38" style="668" customWidth="1"/>
    <col min="2035" max="2035" width="66.5546875" style="668" customWidth="1"/>
    <col min="2036" max="2036" width="78" style="668" customWidth="1"/>
    <col min="2037" max="2264" width="8.88671875" style="668"/>
    <col min="2265" max="2265" width="37" style="668" customWidth="1"/>
    <col min="2266" max="2266" width="12.109375" style="668" customWidth="1"/>
    <col min="2267" max="2267" width="9" style="668" customWidth="1"/>
    <col min="2268" max="2268" width="7.88671875" style="668" customWidth="1"/>
    <col min="2269" max="2269" width="9.6640625" style="668" customWidth="1"/>
    <col min="2270" max="2270" width="7" style="668" customWidth="1"/>
    <col min="2271" max="2271" width="96.109375" style="668" customWidth="1"/>
    <col min="2272" max="2272" width="1.6640625" style="668" customWidth="1"/>
    <col min="2273" max="2273" width="80.109375" style="668" customWidth="1"/>
    <col min="2274" max="2274" width="40.109375" style="668" customWidth="1"/>
    <col min="2275" max="2275" width="57.88671875" style="668" customWidth="1"/>
    <col min="2276" max="2276" width="38.6640625" style="668" customWidth="1"/>
    <col min="2277" max="2277" width="64.44140625" style="668" customWidth="1"/>
    <col min="2278" max="2278" width="53.33203125" style="668" customWidth="1"/>
    <col min="2279" max="2279" width="57.88671875" style="668" customWidth="1"/>
    <col min="2280" max="2280" width="32.6640625" style="668" customWidth="1"/>
    <col min="2281" max="2281" width="46.5546875" style="668" customWidth="1"/>
    <col min="2282" max="2282" width="58.5546875" style="668" customWidth="1"/>
    <col min="2283" max="2283" width="89.33203125" style="668" customWidth="1"/>
    <col min="2284" max="2284" width="55.6640625" style="668" customWidth="1"/>
    <col min="2285" max="2285" width="60.88671875" style="668" customWidth="1"/>
    <col min="2286" max="2286" width="59.33203125" style="668" customWidth="1"/>
    <col min="2287" max="2287" width="38" style="668" customWidth="1"/>
    <col min="2288" max="2288" width="25.33203125" style="668" customWidth="1"/>
    <col min="2289" max="2289" width="26.6640625" style="668" customWidth="1"/>
    <col min="2290" max="2290" width="38" style="668" customWidth="1"/>
    <col min="2291" max="2291" width="66.5546875" style="668" customWidth="1"/>
    <col min="2292" max="2292" width="78" style="668" customWidth="1"/>
    <col min="2293" max="2520" width="8.88671875" style="668"/>
    <col min="2521" max="2521" width="37" style="668" customWidth="1"/>
    <col min="2522" max="2522" width="12.109375" style="668" customWidth="1"/>
    <col min="2523" max="2523" width="9" style="668" customWidth="1"/>
    <col min="2524" max="2524" width="7.88671875" style="668" customWidth="1"/>
    <col min="2525" max="2525" width="9.6640625" style="668" customWidth="1"/>
    <col min="2526" max="2526" width="7" style="668" customWidth="1"/>
    <col min="2527" max="2527" width="96.109375" style="668" customWidth="1"/>
    <col min="2528" max="2528" width="1.6640625" style="668" customWidth="1"/>
    <col min="2529" max="2529" width="80.109375" style="668" customWidth="1"/>
    <col min="2530" max="2530" width="40.109375" style="668" customWidth="1"/>
    <col min="2531" max="2531" width="57.88671875" style="668" customWidth="1"/>
    <col min="2532" max="2532" width="38.6640625" style="668" customWidth="1"/>
    <col min="2533" max="2533" width="64.44140625" style="668" customWidth="1"/>
    <col min="2534" max="2534" width="53.33203125" style="668" customWidth="1"/>
    <col min="2535" max="2535" width="57.88671875" style="668" customWidth="1"/>
    <col min="2536" max="2536" width="32.6640625" style="668" customWidth="1"/>
    <col min="2537" max="2537" width="46.5546875" style="668" customWidth="1"/>
    <col min="2538" max="2538" width="58.5546875" style="668" customWidth="1"/>
    <col min="2539" max="2539" width="89.33203125" style="668" customWidth="1"/>
    <col min="2540" max="2540" width="55.6640625" style="668" customWidth="1"/>
    <col min="2541" max="2541" width="60.88671875" style="668" customWidth="1"/>
    <col min="2542" max="2542" width="59.33203125" style="668" customWidth="1"/>
    <col min="2543" max="2543" width="38" style="668" customWidth="1"/>
    <col min="2544" max="2544" width="25.33203125" style="668" customWidth="1"/>
    <col min="2545" max="2545" width="26.6640625" style="668" customWidth="1"/>
    <col min="2546" max="2546" width="38" style="668" customWidth="1"/>
    <col min="2547" max="2547" width="66.5546875" style="668" customWidth="1"/>
    <col min="2548" max="2548" width="78" style="668" customWidth="1"/>
    <col min="2549" max="2776" width="8.88671875" style="668"/>
    <col min="2777" max="2777" width="37" style="668" customWidth="1"/>
    <col min="2778" max="2778" width="12.109375" style="668" customWidth="1"/>
    <col min="2779" max="2779" width="9" style="668" customWidth="1"/>
    <col min="2780" max="2780" width="7.88671875" style="668" customWidth="1"/>
    <col min="2781" max="2781" width="9.6640625" style="668" customWidth="1"/>
    <col min="2782" max="2782" width="7" style="668" customWidth="1"/>
    <col min="2783" max="2783" width="96.109375" style="668" customWidth="1"/>
    <col min="2784" max="2784" width="1.6640625" style="668" customWidth="1"/>
    <col min="2785" max="2785" width="80.109375" style="668" customWidth="1"/>
    <col min="2786" max="2786" width="40.109375" style="668" customWidth="1"/>
    <col min="2787" max="2787" width="57.88671875" style="668" customWidth="1"/>
    <col min="2788" max="2788" width="38.6640625" style="668" customWidth="1"/>
    <col min="2789" max="2789" width="64.44140625" style="668" customWidth="1"/>
    <col min="2790" max="2790" width="53.33203125" style="668" customWidth="1"/>
    <col min="2791" max="2791" width="57.88671875" style="668" customWidth="1"/>
    <col min="2792" max="2792" width="32.6640625" style="668" customWidth="1"/>
    <col min="2793" max="2793" width="46.5546875" style="668" customWidth="1"/>
    <col min="2794" max="2794" width="58.5546875" style="668" customWidth="1"/>
    <col min="2795" max="2795" width="89.33203125" style="668" customWidth="1"/>
    <col min="2796" max="2796" width="55.6640625" style="668" customWidth="1"/>
    <col min="2797" max="2797" width="60.88671875" style="668" customWidth="1"/>
    <col min="2798" max="2798" width="59.33203125" style="668" customWidth="1"/>
    <col min="2799" max="2799" width="38" style="668" customWidth="1"/>
    <col min="2800" max="2800" width="25.33203125" style="668" customWidth="1"/>
    <col min="2801" max="2801" width="26.6640625" style="668" customWidth="1"/>
    <col min="2802" max="2802" width="38" style="668" customWidth="1"/>
    <col min="2803" max="2803" width="66.5546875" style="668" customWidth="1"/>
    <col min="2804" max="2804" width="78" style="668" customWidth="1"/>
    <col min="2805" max="3032" width="8.88671875" style="668"/>
    <col min="3033" max="3033" width="37" style="668" customWidth="1"/>
    <col min="3034" max="3034" width="12.109375" style="668" customWidth="1"/>
    <col min="3035" max="3035" width="9" style="668" customWidth="1"/>
    <col min="3036" max="3036" width="7.88671875" style="668" customWidth="1"/>
    <col min="3037" max="3037" width="9.6640625" style="668" customWidth="1"/>
    <col min="3038" max="3038" width="7" style="668" customWidth="1"/>
    <col min="3039" max="3039" width="96.109375" style="668" customWidth="1"/>
    <col min="3040" max="3040" width="1.6640625" style="668" customWidth="1"/>
    <col min="3041" max="3041" width="80.109375" style="668" customWidth="1"/>
    <col min="3042" max="3042" width="40.109375" style="668" customWidth="1"/>
    <col min="3043" max="3043" width="57.88671875" style="668" customWidth="1"/>
    <col min="3044" max="3044" width="38.6640625" style="668" customWidth="1"/>
    <col min="3045" max="3045" width="64.44140625" style="668" customWidth="1"/>
    <col min="3046" max="3046" width="53.33203125" style="668" customWidth="1"/>
    <col min="3047" max="3047" width="57.88671875" style="668" customWidth="1"/>
    <col min="3048" max="3048" width="32.6640625" style="668" customWidth="1"/>
    <col min="3049" max="3049" width="46.5546875" style="668" customWidth="1"/>
    <col min="3050" max="3050" width="58.5546875" style="668" customWidth="1"/>
    <col min="3051" max="3051" width="89.33203125" style="668" customWidth="1"/>
    <col min="3052" max="3052" width="55.6640625" style="668" customWidth="1"/>
    <col min="3053" max="3053" width="60.88671875" style="668" customWidth="1"/>
    <col min="3054" max="3054" width="59.33203125" style="668" customWidth="1"/>
    <col min="3055" max="3055" width="38" style="668" customWidth="1"/>
    <col min="3056" max="3056" width="25.33203125" style="668" customWidth="1"/>
    <col min="3057" max="3057" width="26.6640625" style="668" customWidth="1"/>
    <col min="3058" max="3058" width="38" style="668" customWidth="1"/>
    <col min="3059" max="3059" width="66.5546875" style="668" customWidth="1"/>
    <col min="3060" max="3060" width="78" style="668" customWidth="1"/>
    <col min="3061" max="3288" width="8.88671875" style="668"/>
    <col min="3289" max="3289" width="37" style="668" customWidth="1"/>
    <col min="3290" max="3290" width="12.109375" style="668" customWidth="1"/>
    <col min="3291" max="3291" width="9" style="668" customWidth="1"/>
    <col min="3292" max="3292" width="7.88671875" style="668" customWidth="1"/>
    <col min="3293" max="3293" width="9.6640625" style="668" customWidth="1"/>
    <col min="3294" max="3294" width="7" style="668" customWidth="1"/>
    <col min="3295" max="3295" width="96.109375" style="668" customWidth="1"/>
    <col min="3296" max="3296" width="1.6640625" style="668" customWidth="1"/>
    <col min="3297" max="3297" width="80.109375" style="668" customWidth="1"/>
    <col min="3298" max="3298" width="40.109375" style="668" customWidth="1"/>
    <col min="3299" max="3299" width="57.88671875" style="668" customWidth="1"/>
    <col min="3300" max="3300" width="38.6640625" style="668" customWidth="1"/>
    <col min="3301" max="3301" width="64.44140625" style="668" customWidth="1"/>
    <col min="3302" max="3302" width="53.33203125" style="668" customWidth="1"/>
    <col min="3303" max="3303" width="57.88671875" style="668" customWidth="1"/>
    <col min="3304" max="3304" width="32.6640625" style="668" customWidth="1"/>
    <col min="3305" max="3305" width="46.5546875" style="668" customWidth="1"/>
    <col min="3306" max="3306" width="58.5546875" style="668" customWidth="1"/>
    <col min="3307" max="3307" width="89.33203125" style="668" customWidth="1"/>
    <col min="3308" max="3308" width="55.6640625" style="668" customWidth="1"/>
    <col min="3309" max="3309" width="60.88671875" style="668" customWidth="1"/>
    <col min="3310" max="3310" width="59.33203125" style="668" customWidth="1"/>
    <col min="3311" max="3311" width="38" style="668" customWidth="1"/>
    <col min="3312" max="3312" width="25.33203125" style="668" customWidth="1"/>
    <col min="3313" max="3313" width="26.6640625" style="668" customWidth="1"/>
    <col min="3314" max="3314" width="38" style="668" customWidth="1"/>
    <col min="3315" max="3315" width="66.5546875" style="668" customWidth="1"/>
    <col min="3316" max="3316" width="78" style="668" customWidth="1"/>
    <col min="3317" max="3544" width="8.88671875" style="668"/>
    <col min="3545" max="3545" width="37" style="668" customWidth="1"/>
    <col min="3546" max="3546" width="12.109375" style="668" customWidth="1"/>
    <col min="3547" max="3547" width="9" style="668" customWidth="1"/>
    <col min="3548" max="3548" width="7.88671875" style="668" customWidth="1"/>
    <col min="3549" max="3549" width="9.6640625" style="668" customWidth="1"/>
    <col min="3550" max="3550" width="7" style="668" customWidth="1"/>
    <col min="3551" max="3551" width="96.109375" style="668" customWidth="1"/>
    <col min="3552" max="3552" width="1.6640625" style="668" customWidth="1"/>
    <col min="3553" max="3553" width="80.109375" style="668" customWidth="1"/>
    <col min="3554" max="3554" width="40.109375" style="668" customWidth="1"/>
    <col min="3555" max="3555" width="57.88671875" style="668" customWidth="1"/>
    <col min="3556" max="3556" width="38.6640625" style="668" customWidth="1"/>
    <col min="3557" max="3557" width="64.44140625" style="668" customWidth="1"/>
    <col min="3558" max="3558" width="53.33203125" style="668" customWidth="1"/>
    <col min="3559" max="3559" width="57.88671875" style="668" customWidth="1"/>
    <col min="3560" max="3560" width="32.6640625" style="668" customWidth="1"/>
    <col min="3561" max="3561" width="46.5546875" style="668" customWidth="1"/>
    <col min="3562" max="3562" width="58.5546875" style="668" customWidth="1"/>
    <col min="3563" max="3563" width="89.33203125" style="668" customWidth="1"/>
    <col min="3564" max="3564" width="55.6640625" style="668" customWidth="1"/>
    <col min="3565" max="3565" width="60.88671875" style="668" customWidth="1"/>
    <col min="3566" max="3566" width="59.33203125" style="668" customWidth="1"/>
    <col min="3567" max="3567" width="38" style="668" customWidth="1"/>
    <col min="3568" max="3568" width="25.33203125" style="668" customWidth="1"/>
    <col min="3569" max="3569" width="26.6640625" style="668" customWidth="1"/>
    <col min="3570" max="3570" width="38" style="668" customWidth="1"/>
    <col min="3571" max="3571" width="66.5546875" style="668" customWidth="1"/>
    <col min="3572" max="3572" width="78" style="668" customWidth="1"/>
    <col min="3573" max="3800" width="8.88671875" style="668"/>
    <col min="3801" max="3801" width="37" style="668" customWidth="1"/>
    <col min="3802" max="3802" width="12.109375" style="668" customWidth="1"/>
    <col min="3803" max="3803" width="9" style="668" customWidth="1"/>
    <col min="3804" max="3804" width="7.88671875" style="668" customWidth="1"/>
    <col min="3805" max="3805" width="9.6640625" style="668" customWidth="1"/>
    <col min="3806" max="3806" width="7" style="668" customWidth="1"/>
    <col min="3807" max="3807" width="96.109375" style="668" customWidth="1"/>
    <col min="3808" max="3808" width="1.6640625" style="668" customWidth="1"/>
    <col min="3809" max="3809" width="80.109375" style="668" customWidth="1"/>
    <col min="3810" max="3810" width="40.109375" style="668" customWidth="1"/>
    <col min="3811" max="3811" width="57.88671875" style="668" customWidth="1"/>
    <col min="3812" max="3812" width="38.6640625" style="668" customWidth="1"/>
    <col min="3813" max="3813" width="64.44140625" style="668" customWidth="1"/>
    <col min="3814" max="3814" width="53.33203125" style="668" customWidth="1"/>
    <col min="3815" max="3815" width="57.88671875" style="668" customWidth="1"/>
    <col min="3816" max="3816" width="32.6640625" style="668" customWidth="1"/>
    <col min="3817" max="3817" width="46.5546875" style="668" customWidth="1"/>
    <col min="3818" max="3818" width="58.5546875" style="668" customWidth="1"/>
    <col min="3819" max="3819" width="89.33203125" style="668" customWidth="1"/>
    <col min="3820" max="3820" width="55.6640625" style="668" customWidth="1"/>
    <col min="3821" max="3821" width="60.88671875" style="668" customWidth="1"/>
    <col min="3822" max="3822" width="59.33203125" style="668" customWidth="1"/>
    <col min="3823" max="3823" width="38" style="668" customWidth="1"/>
    <col min="3824" max="3824" width="25.33203125" style="668" customWidth="1"/>
    <col min="3825" max="3825" width="26.6640625" style="668" customWidth="1"/>
    <col min="3826" max="3826" width="38" style="668" customWidth="1"/>
    <col min="3827" max="3827" width="66.5546875" style="668" customWidth="1"/>
    <col min="3828" max="3828" width="78" style="668" customWidth="1"/>
    <col min="3829" max="4056" width="8.88671875" style="668"/>
    <col min="4057" max="4057" width="37" style="668" customWidth="1"/>
    <col min="4058" max="4058" width="12.109375" style="668" customWidth="1"/>
    <col min="4059" max="4059" width="9" style="668" customWidth="1"/>
    <col min="4060" max="4060" width="7.88671875" style="668" customWidth="1"/>
    <col min="4061" max="4061" width="9.6640625" style="668" customWidth="1"/>
    <col min="4062" max="4062" width="7" style="668" customWidth="1"/>
    <col min="4063" max="4063" width="96.109375" style="668" customWidth="1"/>
    <col min="4064" max="4064" width="1.6640625" style="668" customWidth="1"/>
    <col min="4065" max="4065" width="80.109375" style="668" customWidth="1"/>
    <col min="4066" max="4066" width="40.109375" style="668" customWidth="1"/>
    <col min="4067" max="4067" width="57.88671875" style="668" customWidth="1"/>
    <col min="4068" max="4068" width="38.6640625" style="668" customWidth="1"/>
    <col min="4069" max="4069" width="64.44140625" style="668" customWidth="1"/>
    <col min="4070" max="4070" width="53.33203125" style="668" customWidth="1"/>
    <col min="4071" max="4071" width="57.88671875" style="668" customWidth="1"/>
    <col min="4072" max="4072" width="32.6640625" style="668" customWidth="1"/>
    <col min="4073" max="4073" width="46.5546875" style="668" customWidth="1"/>
    <col min="4074" max="4074" width="58.5546875" style="668" customWidth="1"/>
    <col min="4075" max="4075" width="89.33203125" style="668" customWidth="1"/>
    <col min="4076" max="4076" width="55.6640625" style="668" customWidth="1"/>
    <col min="4077" max="4077" width="60.88671875" style="668" customWidth="1"/>
    <col min="4078" max="4078" width="59.33203125" style="668" customWidth="1"/>
    <col min="4079" max="4079" width="38" style="668" customWidth="1"/>
    <col min="4080" max="4080" width="25.33203125" style="668" customWidth="1"/>
    <col min="4081" max="4081" width="26.6640625" style="668" customWidth="1"/>
    <col min="4082" max="4082" width="38" style="668" customWidth="1"/>
    <col min="4083" max="4083" width="66.5546875" style="668" customWidth="1"/>
    <col min="4084" max="4084" width="78" style="668" customWidth="1"/>
    <col min="4085" max="4312" width="8.88671875" style="668"/>
    <col min="4313" max="4313" width="37" style="668" customWidth="1"/>
    <col min="4314" max="4314" width="12.109375" style="668" customWidth="1"/>
    <col min="4315" max="4315" width="9" style="668" customWidth="1"/>
    <col min="4316" max="4316" width="7.88671875" style="668" customWidth="1"/>
    <col min="4317" max="4317" width="9.6640625" style="668" customWidth="1"/>
    <col min="4318" max="4318" width="7" style="668" customWidth="1"/>
    <col min="4319" max="4319" width="96.109375" style="668" customWidth="1"/>
    <col min="4320" max="4320" width="1.6640625" style="668" customWidth="1"/>
    <col min="4321" max="4321" width="80.109375" style="668" customWidth="1"/>
    <col min="4322" max="4322" width="40.109375" style="668" customWidth="1"/>
    <col min="4323" max="4323" width="57.88671875" style="668" customWidth="1"/>
    <col min="4324" max="4324" width="38.6640625" style="668" customWidth="1"/>
    <col min="4325" max="4325" width="64.44140625" style="668" customWidth="1"/>
    <col min="4326" max="4326" width="53.33203125" style="668" customWidth="1"/>
    <col min="4327" max="4327" width="57.88671875" style="668" customWidth="1"/>
    <col min="4328" max="4328" width="32.6640625" style="668" customWidth="1"/>
    <col min="4329" max="4329" width="46.5546875" style="668" customWidth="1"/>
    <col min="4330" max="4330" width="58.5546875" style="668" customWidth="1"/>
    <col min="4331" max="4331" width="89.33203125" style="668" customWidth="1"/>
    <col min="4332" max="4332" width="55.6640625" style="668" customWidth="1"/>
    <col min="4333" max="4333" width="60.88671875" style="668" customWidth="1"/>
    <col min="4334" max="4334" width="59.33203125" style="668" customWidth="1"/>
    <col min="4335" max="4335" width="38" style="668" customWidth="1"/>
    <col min="4336" max="4336" width="25.33203125" style="668" customWidth="1"/>
    <col min="4337" max="4337" width="26.6640625" style="668" customWidth="1"/>
    <col min="4338" max="4338" width="38" style="668" customWidth="1"/>
    <col min="4339" max="4339" width="66.5546875" style="668" customWidth="1"/>
    <col min="4340" max="4340" width="78" style="668" customWidth="1"/>
    <col min="4341" max="4568" width="8.88671875" style="668"/>
    <col min="4569" max="4569" width="37" style="668" customWidth="1"/>
    <col min="4570" max="4570" width="12.109375" style="668" customWidth="1"/>
    <col min="4571" max="4571" width="9" style="668" customWidth="1"/>
    <col min="4572" max="4572" width="7.88671875" style="668" customWidth="1"/>
    <col min="4573" max="4573" width="9.6640625" style="668" customWidth="1"/>
    <col min="4574" max="4574" width="7" style="668" customWidth="1"/>
    <col min="4575" max="4575" width="96.109375" style="668" customWidth="1"/>
    <col min="4576" max="4576" width="1.6640625" style="668" customWidth="1"/>
    <col min="4577" max="4577" width="80.109375" style="668" customWidth="1"/>
    <col min="4578" max="4578" width="40.109375" style="668" customWidth="1"/>
    <col min="4579" max="4579" width="57.88671875" style="668" customWidth="1"/>
    <col min="4580" max="4580" width="38.6640625" style="668" customWidth="1"/>
    <col min="4581" max="4581" width="64.44140625" style="668" customWidth="1"/>
    <col min="4582" max="4582" width="53.33203125" style="668" customWidth="1"/>
    <col min="4583" max="4583" width="57.88671875" style="668" customWidth="1"/>
    <col min="4584" max="4584" width="32.6640625" style="668" customWidth="1"/>
    <col min="4585" max="4585" width="46.5546875" style="668" customWidth="1"/>
    <col min="4586" max="4586" width="58.5546875" style="668" customWidth="1"/>
    <col min="4587" max="4587" width="89.33203125" style="668" customWidth="1"/>
    <col min="4588" max="4588" width="55.6640625" style="668" customWidth="1"/>
    <col min="4589" max="4589" width="60.88671875" style="668" customWidth="1"/>
    <col min="4590" max="4590" width="59.33203125" style="668" customWidth="1"/>
    <col min="4591" max="4591" width="38" style="668" customWidth="1"/>
    <col min="4592" max="4592" width="25.33203125" style="668" customWidth="1"/>
    <col min="4593" max="4593" width="26.6640625" style="668" customWidth="1"/>
    <col min="4594" max="4594" width="38" style="668" customWidth="1"/>
    <col min="4595" max="4595" width="66.5546875" style="668" customWidth="1"/>
    <col min="4596" max="4596" width="78" style="668" customWidth="1"/>
    <col min="4597" max="4824" width="8.88671875" style="668"/>
    <col min="4825" max="4825" width="37" style="668" customWidth="1"/>
    <col min="4826" max="4826" width="12.109375" style="668" customWidth="1"/>
    <col min="4827" max="4827" width="9" style="668" customWidth="1"/>
    <col min="4828" max="4828" width="7.88671875" style="668" customWidth="1"/>
    <col min="4829" max="4829" width="9.6640625" style="668" customWidth="1"/>
    <col min="4830" max="4830" width="7" style="668" customWidth="1"/>
    <col min="4831" max="4831" width="96.109375" style="668" customWidth="1"/>
    <col min="4832" max="4832" width="1.6640625" style="668" customWidth="1"/>
    <col min="4833" max="4833" width="80.109375" style="668" customWidth="1"/>
    <col min="4834" max="4834" width="40.109375" style="668" customWidth="1"/>
    <col min="4835" max="4835" width="57.88671875" style="668" customWidth="1"/>
    <col min="4836" max="4836" width="38.6640625" style="668" customWidth="1"/>
    <col min="4837" max="4837" width="64.44140625" style="668" customWidth="1"/>
    <col min="4838" max="4838" width="53.33203125" style="668" customWidth="1"/>
    <col min="4839" max="4839" width="57.88671875" style="668" customWidth="1"/>
    <col min="4840" max="4840" width="32.6640625" style="668" customWidth="1"/>
    <col min="4841" max="4841" width="46.5546875" style="668" customWidth="1"/>
    <col min="4842" max="4842" width="58.5546875" style="668" customWidth="1"/>
    <col min="4843" max="4843" width="89.33203125" style="668" customWidth="1"/>
    <col min="4844" max="4844" width="55.6640625" style="668" customWidth="1"/>
    <col min="4845" max="4845" width="60.88671875" style="668" customWidth="1"/>
    <col min="4846" max="4846" width="59.33203125" style="668" customWidth="1"/>
    <col min="4847" max="4847" width="38" style="668" customWidth="1"/>
    <col min="4848" max="4848" width="25.33203125" style="668" customWidth="1"/>
    <col min="4849" max="4849" width="26.6640625" style="668" customWidth="1"/>
    <col min="4850" max="4850" width="38" style="668" customWidth="1"/>
    <col min="4851" max="4851" width="66.5546875" style="668" customWidth="1"/>
    <col min="4852" max="4852" width="78" style="668" customWidth="1"/>
    <col min="4853" max="5080" width="8.88671875" style="668"/>
    <col min="5081" max="5081" width="37" style="668" customWidth="1"/>
    <col min="5082" max="5082" width="12.109375" style="668" customWidth="1"/>
    <col min="5083" max="5083" width="9" style="668" customWidth="1"/>
    <col min="5084" max="5084" width="7.88671875" style="668" customWidth="1"/>
    <col min="5085" max="5085" width="9.6640625" style="668" customWidth="1"/>
    <col min="5086" max="5086" width="7" style="668" customWidth="1"/>
    <col min="5087" max="5087" width="96.109375" style="668" customWidth="1"/>
    <col min="5088" max="5088" width="1.6640625" style="668" customWidth="1"/>
    <col min="5089" max="5089" width="80.109375" style="668" customWidth="1"/>
    <col min="5090" max="5090" width="40.109375" style="668" customWidth="1"/>
    <col min="5091" max="5091" width="57.88671875" style="668" customWidth="1"/>
    <col min="5092" max="5092" width="38.6640625" style="668" customWidth="1"/>
    <col min="5093" max="5093" width="64.44140625" style="668" customWidth="1"/>
    <col min="5094" max="5094" width="53.33203125" style="668" customWidth="1"/>
    <col min="5095" max="5095" width="57.88671875" style="668" customWidth="1"/>
    <col min="5096" max="5096" width="32.6640625" style="668" customWidth="1"/>
    <col min="5097" max="5097" width="46.5546875" style="668" customWidth="1"/>
    <col min="5098" max="5098" width="58.5546875" style="668" customWidth="1"/>
    <col min="5099" max="5099" width="89.33203125" style="668" customWidth="1"/>
    <col min="5100" max="5100" width="55.6640625" style="668" customWidth="1"/>
    <col min="5101" max="5101" width="60.88671875" style="668" customWidth="1"/>
    <col min="5102" max="5102" width="59.33203125" style="668" customWidth="1"/>
    <col min="5103" max="5103" width="38" style="668" customWidth="1"/>
    <col min="5104" max="5104" width="25.33203125" style="668" customWidth="1"/>
    <col min="5105" max="5105" width="26.6640625" style="668" customWidth="1"/>
    <col min="5106" max="5106" width="38" style="668" customWidth="1"/>
    <col min="5107" max="5107" width="66.5546875" style="668" customWidth="1"/>
    <col min="5108" max="5108" width="78" style="668" customWidth="1"/>
    <col min="5109" max="5336" width="8.88671875" style="668"/>
    <col min="5337" max="5337" width="37" style="668" customWidth="1"/>
    <col min="5338" max="5338" width="12.109375" style="668" customWidth="1"/>
    <col min="5339" max="5339" width="9" style="668" customWidth="1"/>
    <col min="5340" max="5340" width="7.88671875" style="668" customWidth="1"/>
    <col min="5341" max="5341" width="9.6640625" style="668" customWidth="1"/>
    <col min="5342" max="5342" width="7" style="668" customWidth="1"/>
    <col min="5343" max="5343" width="96.109375" style="668" customWidth="1"/>
    <col min="5344" max="5344" width="1.6640625" style="668" customWidth="1"/>
    <col min="5345" max="5345" width="80.109375" style="668" customWidth="1"/>
    <col min="5346" max="5346" width="40.109375" style="668" customWidth="1"/>
    <col min="5347" max="5347" width="57.88671875" style="668" customWidth="1"/>
    <col min="5348" max="5348" width="38.6640625" style="668" customWidth="1"/>
    <col min="5349" max="5349" width="64.44140625" style="668" customWidth="1"/>
    <col min="5350" max="5350" width="53.33203125" style="668" customWidth="1"/>
    <col min="5351" max="5351" width="57.88671875" style="668" customWidth="1"/>
    <col min="5352" max="5352" width="32.6640625" style="668" customWidth="1"/>
    <col min="5353" max="5353" width="46.5546875" style="668" customWidth="1"/>
    <col min="5354" max="5354" width="58.5546875" style="668" customWidth="1"/>
    <col min="5355" max="5355" width="89.33203125" style="668" customWidth="1"/>
    <col min="5356" max="5356" width="55.6640625" style="668" customWidth="1"/>
    <col min="5357" max="5357" width="60.88671875" style="668" customWidth="1"/>
    <col min="5358" max="5358" width="59.33203125" style="668" customWidth="1"/>
    <col min="5359" max="5359" width="38" style="668" customWidth="1"/>
    <col min="5360" max="5360" width="25.33203125" style="668" customWidth="1"/>
    <col min="5361" max="5361" width="26.6640625" style="668" customWidth="1"/>
    <col min="5362" max="5362" width="38" style="668" customWidth="1"/>
    <col min="5363" max="5363" width="66.5546875" style="668" customWidth="1"/>
    <col min="5364" max="5364" width="78" style="668" customWidth="1"/>
    <col min="5365" max="5592" width="8.88671875" style="668"/>
    <col min="5593" max="5593" width="37" style="668" customWidth="1"/>
    <col min="5594" max="5594" width="12.109375" style="668" customWidth="1"/>
    <col min="5595" max="5595" width="9" style="668" customWidth="1"/>
    <col min="5596" max="5596" width="7.88671875" style="668" customWidth="1"/>
    <col min="5597" max="5597" width="9.6640625" style="668" customWidth="1"/>
    <col min="5598" max="5598" width="7" style="668" customWidth="1"/>
    <col min="5599" max="5599" width="96.109375" style="668" customWidth="1"/>
    <col min="5600" max="5600" width="1.6640625" style="668" customWidth="1"/>
    <col min="5601" max="5601" width="80.109375" style="668" customWidth="1"/>
    <col min="5602" max="5602" width="40.109375" style="668" customWidth="1"/>
    <col min="5603" max="5603" width="57.88671875" style="668" customWidth="1"/>
    <col min="5604" max="5604" width="38.6640625" style="668" customWidth="1"/>
    <col min="5605" max="5605" width="64.44140625" style="668" customWidth="1"/>
    <col min="5606" max="5606" width="53.33203125" style="668" customWidth="1"/>
    <col min="5607" max="5607" width="57.88671875" style="668" customWidth="1"/>
    <col min="5608" max="5608" width="32.6640625" style="668" customWidth="1"/>
    <col min="5609" max="5609" width="46.5546875" style="668" customWidth="1"/>
    <col min="5610" max="5610" width="58.5546875" style="668" customWidth="1"/>
    <col min="5611" max="5611" width="89.33203125" style="668" customWidth="1"/>
    <col min="5612" max="5612" width="55.6640625" style="668" customWidth="1"/>
    <col min="5613" max="5613" width="60.88671875" style="668" customWidth="1"/>
    <col min="5614" max="5614" width="59.33203125" style="668" customWidth="1"/>
    <col min="5615" max="5615" width="38" style="668" customWidth="1"/>
    <col min="5616" max="5616" width="25.33203125" style="668" customWidth="1"/>
    <col min="5617" max="5617" width="26.6640625" style="668" customWidth="1"/>
    <col min="5618" max="5618" width="38" style="668" customWidth="1"/>
    <col min="5619" max="5619" width="66.5546875" style="668" customWidth="1"/>
    <col min="5620" max="5620" width="78" style="668" customWidth="1"/>
    <col min="5621" max="5848" width="8.88671875" style="668"/>
    <col min="5849" max="5849" width="37" style="668" customWidth="1"/>
    <col min="5850" max="5850" width="12.109375" style="668" customWidth="1"/>
    <col min="5851" max="5851" width="9" style="668" customWidth="1"/>
    <col min="5852" max="5852" width="7.88671875" style="668" customWidth="1"/>
    <col min="5853" max="5853" width="9.6640625" style="668" customWidth="1"/>
    <col min="5854" max="5854" width="7" style="668" customWidth="1"/>
    <col min="5855" max="5855" width="96.109375" style="668" customWidth="1"/>
    <col min="5856" max="5856" width="1.6640625" style="668" customWidth="1"/>
    <col min="5857" max="5857" width="80.109375" style="668" customWidth="1"/>
    <col min="5858" max="5858" width="40.109375" style="668" customWidth="1"/>
    <col min="5859" max="5859" width="57.88671875" style="668" customWidth="1"/>
    <col min="5860" max="5860" width="38.6640625" style="668" customWidth="1"/>
    <col min="5861" max="5861" width="64.44140625" style="668" customWidth="1"/>
    <col min="5862" max="5862" width="53.33203125" style="668" customWidth="1"/>
    <col min="5863" max="5863" width="57.88671875" style="668" customWidth="1"/>
    <col min="5864" max="5864" width="32.6640625" style="668" customWidth="1"/>
    <col min="5865" max="5865" width="46.5546875" style="668" customWidth="1"/>
    <col min="5866" max="5866" width="58.5546875" style="668" customWidth="1"/>
    <col min="5867" max="5867" width="89.33203125" style="668" customWidth="1"/>
    <col min="5868" max="5868" width="55.6640625" style="668" customWidth="1"/>
    <col min="5869" max="5869" width="60.88671875" style="668" customWidth="1"/>
    <col min="5870" max="5870" width="59.33203125" style="668" customWidth="1"/>
    <col min="5871" max="5871" width="38" style="668" customWidth="1"/>
    <col min="5872" max="5872" width="25.33203125" style="668" customWidth="1"/>
    <col min="5873" max="5873" width="26.6640625" style="668" customWidth="1"/>
    <col min="5874" max="5874" width="38" style="668" customWidth="1"/>
    <col min="5875" max="5875" width="66.5546875" style="668" customWidth="1"/>
    <col min="5876" max="5876" width="78" style="668" customWidth="1"/>
    <col min="5877" max="6104" width="8.88671875" style="668"/>
    <col min="6105" max="6105" width="37" style="668" customWidth="1"/>
    <col min="6106" max="6106" width="12.109375" style="668" customWidth="1"/>
    <col min="6107" max="6107" width="9" style="668" customWidth="1"/>
    <col min="6108" max="6108" width="7.88671875" style="668" customWidth="1"/>
    <col min="6109" max="6109" width="9.6640625" style="668" customWidth="1"/>
    <col min="6110" max="6110" width="7" style="668" customWidth="1"/>
    <col min="6111" max="6111" width="96.109375" style="668" customWidth="1"/>
    <col min="6112" max="6112" width="1.6640625" style="668" customWidth="1"/>
    <col min="6113" max="6113" width="80.109375" style="668" customWidth="1"/>
    <col min="6114" max="6114" width="40.109375" style="668" customWidth="1"/>
    <col min="6115" max="6115" width="57.88671875" style="668" customWidth="1"/>
    <col min="6116" max="6116" width="38.6640625" style="668" customWidth="1"/>
    <col min="6117" max="6117" width="64.44140625" style="668" customWidth="1"/>
    <col min="6118" max="6118" width="53.33203125" style="668" customWidth="1"/>
    <col min="6119" max="6119" width="57.88671875" style="668" customWidth="1"/>
    <col min="6120" max="6120" width="32.6640625" style="668" customWidth="1"/>
    <col min="6121" max="6121" width="46.5546875" style="668" customWidth="1"/>
    <col min="6122" max="6122" width="58.5546875" style="668" customWidth="1"/>
    <col min="6123" max="6123" width="89.33203125" style="668" customWidth="1"/>
    <col min="6124" max="6124" width="55.6640625" style="668" customWidth="1"/>
    <col min="6125" max="6125" width="60.88671875" style="668" customWidth="1"/>
    <col min="6126" max="6126" width="59.33203125" style="668" customWidth="1"/>
    <col min="6127" max="6127" width="38" style="668" customWidth="1"/>
    <col min="6128" max="6128" width="25.33203125" style="668" customWidth="1"/>
    <col min="6129" max="6129" width="26.6640625" style="668" customWidth="1"/>
    <col min="6130" max="6130" width="38" style="668" customWidth="1"/>
    <col min="6131" max="6131" width="66.5546875" style="668" customWidth="1"/>
    <col min="6132" max="6132" width="78" style="668" customWidth="1"/>
    <col min="6133" max="6360" width="8.88671875" style="668"/>
    <col min="6361" max="6361" width="37" style="668" customWidth="1"/>
    <col min="6362" max="6362" width="12.109375" style="668" customWidth="1"/>
    <col min="6363" max="6363" width="9" style="668" customWidth="1"/>
    <col min="6364" max="6364" width="7.88671875" style="668" customWidth="1"/>
    <col min="6365" max="6365" width="9.6640625" style="668" customWidth="1"/>
    <col min="6366" max="6366" width="7" style="668" customWidth="1"/>
    <col min="6367" max="6367" width="96.109375" style="668" customWidth="1"/>
    <col min="6368" max="6368" width="1.6640625" style="668" customWidth="1"/>
    <col min="6369" max="6369" width="80.109375" style="668" customWidth="1"/>
    <col min="6370" max="6370" width="40.109375" style="668" customWidth="1"/>
    <col min="6371" max="6371" width="57.88671875" style="668" customWidth="1"/>
    <col min="6372" max="6372" width="38.6640625" style="668" customWidth="1"/>
    <col min="6373" max="6373" width="64.44140625" style="668" customWidth="1"/>
    <col min="6374" max="6374" width="53.33203125" style="668" customWidth="1"/>
    <col min="6375" max="6375" width="57.88671875" style="668" customWidth="1"/>
    <col min="6376" max="6376" width="32.6640625" style="668" customWidth="1"/>
    <col min="6377" max="6377" width="46.5546875" style="668" customWidth="1"/>
    <col min="6378" max="6378" width="58.5546875" style="668" customWidth="1"/>
    <col min="6379" max="6379" width="89.33203125" style="668" customWidth="1"/>
    <col min="6380" max="6380" width="55.6640625" style="668" customWidth="1"/>
    <col min="6381" max="6381" width="60.88671875" style="668" customWidth="1"/>
    <col min="6382" max="6382" width="59.33203125" style="668" customWidth="1"/>
    <col min="6383" max="6383" width="38" style="668" customWidth="1"/>
    <col min="6384" max="6384" width="25.33203125" style="668" customWidth="1"/>
    <col min="6385" max="6385" width="26.6640625" style="668" customWidth="1"/>
    <col min="6386" max="6386" width="38" style="668" customWidth="1"/>
    <col min="6387" max="6387" width="66.5546875" style="668" customWidth="1"/>
    <col min="6388" max="6388" width="78" style="668" customWidth="1"/>
    <col min="6389" max="6616" width="8.88671875" style="668"/>
    <col min="6617" max="6617" width="37" style="668" customWidth="1"/>
    <col min="6618" max="6618" width="12.109375" style="668" customWidth="1"/>
    <col min="6619" max="6619" width="9" style="668" customWidth="1"/>
    <col min="6620" max="6620" width="7.88671875" style="668" customWidth="1"/>
    <col min="6621" max="6621" width="9.6640625" style="668" customWidth="1"/>
    <col min="6622" max="6622" width="7" style="668" customWidth="1"/>
    <col min="6623" max="6623" width="96.109375" style="668" customWidth="1"/>
    <col min="6624" max="6624" width="1.6640625" style="668" customWidth="1"/>
    <col min="6625" max="6625" width="80.109375" style="668" customWidth="1"/>
    <col min="6626" max="6626" width="40.109375" style="668" customWidth="1"/>
    <col min="6627" max="6627" width="57.88671875" style="668" customWidth="1"/>
    <col min="6628" max="6628" width="38.6640625" style="668" customWidth="1"/>
    <col min="6629" max="6629" width="64.44140625" style="668" customWidth="1"/>
    <col min="6630" max="6630" width="53.33203125" style="668" customWidth="1"/>
    <col min="6631" max="6631" width="57.88671875" style="668" customWidth="1"/>
    <col min="6632" max="6632" width="32.6640625" style="668" customWidth="1"/>
    <col min="6633" max="6633" width="46.5546875" style="668" customWidth="1"/>
    <col min="6634" max="6634" width="58.5546875" style="668" customWidth="1"/>
    <col min="6635" max="6635" width="89.33203125" style="668" customWidth="1"/>
    <col min="6636" max="6636" width="55.6640625" style="668" customWidth="1"/>
    <col min="6637" max="6637" width="60.88671875" style="668" customWidth="1"/>
    <col min="6638" max="6638" width="59.33203125" style="668" customWidth="1"/>
    <col min="6639" max="6639" width="38" style="668" customWidth="1"/>
    <col min="6640" max="6640" width="25.33203125" style="668" customWidth="1"/>
    <col min="6641" max="6641" width="26.6640625" style="668" customWidth="1"/>
    <col min="6642" max="6642" width="38" style="668" customWidth="1"/>
    <col min="6643" max="6643" width="66.5546875" style="668" customWidth="1"/>
    <col min="6644" max="6644" width="78" style="668" customWidth="1"/>
    <col min="6645" max="6872" width="8.88671875" style="668"/>
    <col min="6873" max="6873" width="37" style="668" customWidth="1"/>
    <col min="6874" max="6874" width="12.109375" style="668" customWidth="1"/>
    <col min="6875" max="6875" width="9" style="668" customWidth="1"/>
    <col min="6876" max="6876" width="7.88671875" style="668" customWidth="1"/>
    <col min="6877" max="6877" width="9.6640625" style="668" customWidth="1"/>
    <col min="6878" max="6878" width="7" style="668" customWidth="1"/>
    <col min="6879" max="6879" width="96.109375" style="668" customWidth="1"/>
    <col min="6880" max="6880" width="1.6640625" style="668" customWidth="1"/>
    <col min="6881" max="6881" width="80.109375" style="668" customWidth="1"/>
    <col min="6882" max="6882" width="40.109375" style="668" customWidth="1"/>
    <col min="6883" max="6883" width="57.88671875" style="668" customWidth="1"/>
    <col min="6884" max="6884" width="38.6640625" style="668" customWidth="1"/>
    <col min="6885" max="6885" width="64.44140625" style="668" customWidth="1"/>
    <col min="6886" max="6886" width="53.33203125" style="668" customWidth="1"/>
    <col min="6887" max="6887" width="57.88671875" style="668" customWidth="1"/>
    <col min="6888" max="6888" width="32.6640625" style="668" customWidth="1"/>
    <col min="6889" max="6889" width="46.5546875" style="668" customWidth="1"/>
    <col min="6890" max="6890" width="58.5546875" style="668" customWidth="1"/>
    <col min="6891" max="6891" width="89.33203125" style="668" customWidth="1"/>
    <col min="6892" max="6892" width="55.6640625" style="668" customWidth="1"/>
    <col min="6893" max="6893" width="60.88671875" style="668" customWidth="1"/>
    <col min="6894" max="6894" width="59.33203125" style="668" customWidth="1"/>
    <col min="6895" max="6895" width="38" style="668" customWidth="1"/>
    <col min="6896" max="6896" width="25.33203125" style="668" customWidth="1"/>
    <col min="6897" max="6897" width="26.6640625" style="668" customWidth="1"/>
    <col min="6898" max="6898" width="38" style="668" customWidth="1"/>
    <col min="6899" max="6899" width="66.5546875" style="668" customWidth="1"/>
    <col min="6900" max="6900" width="78" style="668" customWidth="1"/>
    <col min="6901" max="7128" width="8.88671875" style="668"/>
    <col min="7129" max="7129" width="37" style="668" customWidth="1"/>
    <col min="7130" max="7130" width="12.109375" style="668" customWidth="1"/>
    <col min="7131" max="7131" width="9" style="668" customWidth="1"/>
    <col min="7132" max="7132" width="7.88671875" style="668" customWidth="1"/>
    <col min="7133" max="7133" width="9.6640625" style="668" customWidth="1"/>
    <col min="7134" max="7134" width="7" style="668" customWidth="1"/>
    <col min="7135" max="7135" width="96.109375" style="668" customWidth="1"/>
    <col min="7136" max="7136" width="1.6640625" style="668" customWidth="1"/>
    <col min="7137" max="7137" width="80.109375" style="668" customWidth="1"/>
    <col min="7138" max="7138" width="40.109375" style="668" customWidth="1"/>
    <col min="7139" max="7139" width="57.88671875" style="668" customWidth="1"/>
    <col min="7140" max="7140" width="38.6640625" style="668" customWidth="1"/>
    <col min="7141" max="7141" width="64.44140625" style="668" customWidth="1"/>
    <col min="7142" max="7142" width="53.33203125" style="668" customWidth="1"/>
    <col min="7143" max="7143" width="57.88671875" style="668" customWidth="1"/>
    <col min="7144" max="7144" width="32.6640625" style="668" customWidth="1"/>
    <col min="7145" max="7145" width="46.5546875" style="668" customWidth="1"/>
    <col min="7146" max="7146" width="58.5546875" style="668" customWidth="1"/>
    <col min="7147" max="7147" width="89.33203125" style="668" customWidth="1"/>
    <col min="7148" max="7148" width="55.6640625" style="668" customWidth="1"/>
    <col min="7149" max="7149" width="60.88671875" style="668" customWidth="1"/>
    <col min="7150" max="7150" width="59.33203125" style="668" customWidth="1"/>
    <col min="7151" max="7151" width="38" style="668" customWidth="1"/>
    <col min="7152" max="7152" width="25.33203125" style="668" customWidth="1"/>
    <col min="7153" max="7153" width="26.6640625" style="668" customWidth="1"/>
    <col min="7154" max="7154" width="38" style="668" customWidth="1"/>
    <col min="7155" max="7155" width="66.5546875" style="668" customWidth="1"/>
    <col min="7156" max="7156" width="78" style="668" customWidth="1"/>
    <col min="7157" max="7384" width="8.88671875" style="668"/>
    <col min="7385" max="7385" width="37" style="668" customWidth="1"/>
    <col min="7386" max="7386" width="12.109375" style="668" customWidth="1"/>
    <col min="7387" max="7387" width="9" style="668" customWidth="1"/>
    <col min="7388" max="7388" width="7.88671875" style="668" customWidth="1"/>
    <col min="7389" max="7389" width="9.6640625" style="668" customWidth="1"/>
    <col min="7390" max="7390" width="7" style="668" customWidth="1"/>
    <col min="7391" max="7391" width="96.109375" style="668" customWidth="1"/>
    <col min="7392" max="7392" width="1.6640625" style="668" customWidth="1"/>
    <col min="7393" max="7393" width="80.109375" style="668" customWidth="1"/>
    <col min="7394" max="7394" width="40.109375" style="668" customWidth="1"/>
    <col min="7395" max="7395" width="57.88671875" style="668" customWidth="1"/>
    <col min="7396" max="7396" width="38.6640625" style="668" customWidth="1"/>
    <col min="7397" max="7397" width="64.44140625" style="668" customWidth="1"/>
    <col min="7398" max="7398" width="53.33203125" style="668" customWidth="1"/>
    <col min="7399" max="7399" width="57.88671875" style="668" customWidth="1"/>
    <col min="7400" max="7400" width="32.6640625" style="668" customWidth="1"/>
    <col min="7401" max="7401" width="46.5546875" style="668" customWidth="1"/>
    <col min="7402" max="7402" width="58.5546875" style="668" customWidth="1"/>
    <col min="7403" max="7403" width="89.33203125" style="668" customWidth="1"/>
    <col min="7404" max="7404" width="55.6640625" style="668" customWidth="1"/>
    <col min="7405" max="7405" width="60.88671875" style="668" customWidth="1"/>
    <col min="7406" max="7406" width="59.33203125" style="668" customWidth="1"/>
    <col min="7407" max="7407" width="38" style="668" customWidth="1"/>
    <col min="7408" max="7408" width="25.33203125" style="668" customWidth="1"/>
    <col min="7409" max="7409" width="26.6640625" style="668" customWidth="1"/>
    <col min="7410" max="7410" width="38" style="668" customWidth="1"/>
    <col min="7411" max="7411" width="66.5546875" style="668" customWidth="1"/>
    <col min="7412" max="7412" width="78" style="668" customWidth="1"/>
    <col min="7413" max="7640" width="8.88671875" style="668"/>
    <col min="7641" max="7641" width="37" style="668" customWidth="1"/>
    <col min="7642" max="7642" width="12.109375" style="668" customWidth="1"/>
    <col min="7643" max="7643" width="9" style="668" customWidth="1"/>
    <col min="7644" max="7644" width="7.88671875" style="668" customWidth="1"/>
    <col min="7645" max="7645" width="9.6640625" style="668" customWidth="1"/>
    <col min="7646" max="7646" width="7" style="668" customWidth="1"/>
    <col min="7647" max="7647" width="96.109375" style="668" customWidth="1"/>
    <col min="7648" max="7648" width="1.6640625" style="668" customWidth="1"/>
    <col min="7649" max="7649" width="80.109375" style="668" customWidth="1"/>
    <col min="7650" max="7650" width="40.109375" style="668" customWidth="1"/>
    <col min="7651" max="7651" width="57.88671875" style="668" customWidth="1"/>
    <col min="7652" max="7652" width="38.6640625" style="668" customWidth="1"/>
    <col min="7653" max="7653" width="64.44140625" style="668" customWidth="1"/>
    <col min="7654" max="7654" width="53.33203125" style="668" customWidth="1"/>
    <col min="7655" max="7655" width="57.88671875" style="668" customWidth="1"/>
    <col min="7656" max="7656" width="32.6640625" style="668" customWidth="1"/>
    <col min="7657" max="7657" width="46.5546875" style="668" customWidth="1"/>
    <col min="7658" max="7658" width="58.5546875" style="668" customWidth="1"/>
    <col min="7659" max="7659" width="89.33203125" style="668" customWidth="1"/>
    <col min="7660" max="7660" width="55.6640625" style="668" customWidth="1"/>
    <col min="7661" max="7661" width="60.88671875" style="668" customWidth="1"/>
    <col min="7662" max="7662" width="59.33203125" style="668" customWidth="1"/>
    <col min="7663" max="7663" width="38" style="668" customWidth="1"/>
    <col min="7664" max="7664" width="25.33203125" style="668" customWidth="1"/>
    <col min="7665" max="7665" width="26.6640625" style="668" customWidth="1"/>
    <col min="7666" max="7666" width="38" style="668" customWidth="1"/>
    <col min="7667" max="7667" width="66.5546875" style="668" customWidth="1"/>
    <col min="7668" max="7668" width="78" style="668" customWidth="1"/>
    <col min="7669" max="7896" width="8.88671875" style="668"/>
    <col min="7897" max="7897" width="37" style="668" customWidth="1"/>
    <col min="7898" max="7898" width="12.109375" style="668" customWidth="1"/>
    <col min="7899" max="7899" width="9" style="668" customWidth="1"/>
    <col min="7900" max="7900" width="7.88671875" style="668" customWidth="1"/>
    <col min="7901" max="7901" width="9.6640625" style="668" customWidth="1"/>
    <col min="7902" max="7902" width="7" style="668" customWidth="1"/>
    <col min="7903" max="7903" width="96.109375" style="668" customWidth="1"/>
    <col min="7904" max="7904" width="1.6640625" style="668" customWidth="1"/>
    <col min="7905" max="7905" width="80.109375" style="668" customWidth="1"/>
    <col min="7906" max="7906" width="40.109375" style="668" customWidth="1"/>
    <col min="7907" max="7907" width="57.88671875" style="668" customWidth="1"/>
    <col min="7908" max="7908" width="38.6640625" style="668" customWidth="1"/>
    <col min="7909" max="7909" width="64.44140625" style="668" customWidth="1"/>
    <col min="7910" max="7910" width="53.33203125" style="668" customWidth="1"/>
    <col min="7911" max="7911" width="57.88671875" style="668" customWidth="1"/>
    <col min="7912" max="7912" width="32.6640625" style="668" customWidth="1"/>
    <col min="7913" max="7913" width="46.5546875" style="668" customWidth="1"/>
    <col min="7914" max="7914" width="58.5546875" style="668" customWidth="1"/>
    <col min="7915" max="7915" width="89.33203125" style="668" customWidth="1"/>
    <col min="7916" max="7916" width="55.6640625" style="668" customWidth="1"/>
    <col min="7917" max="7917" width="60.88671875" style="668" customWidth="1"/>
    <col min="7918" max="7918" width="59.33203125" style="668" customWidth="1"/>
    <col min="7919" max="7919" width="38" style="668" customWidth="1"/>
    <col min="7920" max="7920" width="25.33203125" style="668" customWidth="1"/>
    <col min="7921" max="7921" width="26.6640625" style="668" customWidth="1"/>
    <col min="7922" max="7922" width="38" style="668" customWidth="1"/>
    <col min="7923" max="7923" width="66.5546875" style="668" customWidth="1"/>
    <col min="7924" max="7924" width="78" style="668" customWidth="1"/>
    <col min="7925" max="8152" width="8.88671875" style="668"/>
    <col min="8153" max="8153" width="37" style="668" customWidth="1"/>
    <col min="8154" max="8154" width="12.109375" style="668" customWidth="1"/>
    <col min="8155" max="8155" width="9" style="668" customWidth="1"/>
    <col min="8156" max="8156" width="7.88671875" style="668" customWidth="1"/>
    <col min="8157" max="8157" width="9.6640625" style="668" customWidth="1"/>
    <col min="8158" max="8158" width="7" style="668" customWidth="1"/>
    <col min="8159" max="8159" width="96.109375" style="668" customWidth="1"/>
    <col min="8160" max="8160" width="1.6640625" style="668" customWidth="1"/>
    <col min="8161" max="8161" width="80.109375" style="668" customWidth="1"/>
    <col min="8162" max="8162" width="40.109375" style="668" customWidth="1"/>
    <col min="8163" max="8163" width="57.88671875" style="668" customWidth="1"/>
    <col min="8164" max="8164" width="38.6640625" style="668" customWidth="1"/>
    <col min="8165" max="8165" width="64.44140625" style="668" customWidth="1"/>
    <col min="8166" max="8166" width="53.33203125" style="668" customWidth="1"/>
    <col min="8167" max="8167" width="57.88671875" style="668" customWidth="1"/>
    <col min="8168" max="8168" width="32.6640625" style="668" customWidth="1"/>
    <col min="8169" max="8169" width="46.5546875" style="668" customWidth="1"/>
    <col min="8170" max="8170" width="58.5546875" style="668" customWidth="1"/>
    <col min="8171" max="8171" width="89.33203125" style="668" customWidth="1"/>
    <col min="8172" max="8172" width="55.6640625" style="668" customWidth="1"/>
    <col min="8173" max="8173" width="60.88671875" style="668" customWidth="1"/>
    <col min="8174" max="8174" width="59.33203125" style="668" customWidth="1"/>
    <col min="8175" max="8175" width="38" style="668" customWidth="1"/>
    <col min="8176" max="8176" width="25.33203125" style="668" customWidth="1"/>
    <col min="8177" max="8177" width="26.6640625" style="668" customWidth="1"/>
    <col min="8178" max="8178" width="38" style="668" customWidth="1"/>
    <col min="8179" max="8179" width="66.5546875" style="668" customWidth="1"/>
    <col min="8180" max="8180" width="78" style="668" customWidth="1"/>
    <col min="8181" max="8408" width="8.88671875" style="668"/>
    <col min="8409" max="8409" width="37" style="668" customWidth="1"/>
    <col min="8410" max="8410" width="12.109375" style="668" customWidth="1"/>
    <col min="8411" max="8411" width="9" style="668" customWidth="1"/>
    <col min="8412" max="8412" width="7.88671875" style="668" customWidth="1"/>
    <col min="8413" max="8413" width="9.6640625" style="668" customWidth="1"/>
    <col min="8414" max="8414" width="7" style="668" customWidth="1"/>
    <col min="8415" max="8415" width="96.109375" style="668" customWidth="1"/>
    <col min="8416" max="8416" width="1.6640625" style="668" customWidth="1"/>
    <col min="8417" max="8417" width="80.109375" style="668" customWidth="1"/>
    <col min="8418" max="8418" width="40.109375" style="668" customWidth="1"/>
    <col min="8419" max="8419" width="57.88671875" style="668" customWidth="1"/>
    <col min="8420" max="8420" width="38.6640625" style="668" customWidth="1"/>
    <col min="8421" max="8421" width="64.44140625" style="668" customWidth="1"/>
    <col min="8422" max="8422" width="53.33203125" style="668" customWidth="1"/>
    <col min="8423" max="8423" width="57.88671875" style="668" customWidth="1"/>
    <col min="8424" max="8424" width="32.6640625" style="668" customWidth="1"/>
    <col min="8425" max="8425" width="46.5546875" style="668" customWidth="1"/>
    <col min="8426" max="8426" width="58.5546875" style="668" customWidth="1"/>
    <col min="8427" max="8427" width="89.33203125" style="668" customWidth="1"/>
    <col min="8428" max="8428" width="55.6640625" style="668" customWidth="1"/>
    <col min="8429" max="8429" width="60.88671875" style="668" customWidth="1"/>
    <col min="8430" max="8430" width="59.33203125" style="668" customWidth="1"/>
    <col min="8431" max="8431" width="38" style="668" customWidth="1"/>
    <col min="8432" max="8432" width="25.33203125" style="668" customWidth="1"/>
    <col min="8433" max="8433" width="26.6640625" style="668" customWidth="1"/>
    <col min="8434" max="8434" width="38" style="668" customWidth="1"/>
    <col min="8435" max="8435" width="66.5546875" style="668" customWidth="1"/>
    <col min="8436" max="8436" width="78" style="668" customWidth="1"/>
    <col min="8437" max="8664" width="8.88671875" style="668"/>
    <col min="8665" max="8665" width="37" style="668" customWidth="1"/>
    <col min="8666" max="8666" width="12.109375" style="668" customWidth="1"/>
    <col min="8667" max="8667" width="9" style="668" customWidth="1"/>
    <col min="8668" max="8668" width="7.88671875" style="668" customWidth="1"/>
    <col min="8669" max="8669" width="9.6640625" style="668" customWidth="1"/>
    <col min="8670" max="8670" width="7" style="668" customWidth="1"/>
    <col min="8671" max="8671" width="96.109375" style="668" customWidth="1"/>
    <col min="8672" max="8672" width="1.6640625" style="668" customWidth="1"/>
    <col min="8673" max="8673" width="80.109375" style="668" customWidth="1"/>
    <col min="8674" max="8674" width="40.109375" style="668" customWidth="1"/>
    <col min="8675" max="8675" width="57.88671875" style="668" customWidth="1"/>
    <col min="8676" max="8676" width="38.6640625" style="668" customWidth="1"/>
    <col min="8677" max="8677" width="64.44140625" style="668" customWidth="1"/>
    <col min="8678" max="8678" width="53.33203125" style="668" customWidth="1"/>
    <col min="8679" max="8679" width="57.88671875" style="668" customWidth="1"/>
    <col min="8680" max="8680" width="32.6640625" style="668" customWidth="1"/>
    <col min="8681" max="8681" width="46.5546875" style="668" customWidth="1"/>
    <col min="8682" max="8682" width="58.5546875" style="668" customWidth="1"/>
    <col min="8683" max="8683" width="89.33203125" style="668" customWidth="1"/>
    <col min="8684" max="8684" width="55.6640625" style="668" customWidth="1"/>
    <col min="8685" max="8685" width="60.88671875" style="668" customWidth="1"/>
    <col min="8686" max="8686" width="59.33203125" style="668" customWidth="1"/>
    <col min="8687" max="8687" width="38" style="668" customWidth="1"/>
    <col min="8688" max="8688" width="25.33203125" style="668" customWidth="1"/>
    <col min="8689" max="8689" width="26.6640625" style="668" customWidth="1"/>
    <col min="8690" max="8690" width="38" style="668" customWidth="1"/>
    <col min="8691" max="8691" width="66.5546875" style="668" customWidth="1"/>
    <col min="8692" max="8692" width="78" style="668" customWidth="1"/>
    <col min="8693" max="8920" width="8.88671875" style="668"/>
    <col min="8921" max="8921" width="37" style="668" customWidth="1"/>
    <col min="8922" max="8922" width="12.109375" style="668" customWidth="1"/>
    <col min="8923" max="8923" width="9" style="668" customWidth="1"/>
    <col min="8924" max="8924" width="7.88671875" style="668" customWidth="1"/>
    <col min="8925" max="8925" width="9.6640625" style="668" customWidth="1"/>
    <col min="8926" max="8926" width="7" style="668" customWidth="1"/>
    <col min="8927" max="8927" width="96.109375" style="668" customWidth="1"/>
    <col min="8928" max="8928" width="1.6640625" style="668" customWidth="1"/>
    <col min="8929" max="8929" width="80.109375" style="668" customWidth="1"/>
    <col min="8930" max="8930" width="40.109375" style="668" customWidth="1"/>
    <col min="8931" max="8931" width="57.88671875" style="668" customWidth="1"/>
    <col min="8932" max="8932" width="38.6640625" style="668" customWidth="1"/>
    <col min="8933" max="8933" width="64.44140625" style="668" customWidth="1"/>
    <col min="8934" max="8934" width="53.33203125" style="668" customWidth="1"/>
    <col min="8935" max="8935" width="57.88671875" style="668" customWidth="1"/>
    <col min="8936" max="8936" width="32.6640625" style="668" customWidth="1"/>
    <col min="8937" max="8937" width="46.5546875" style="668" customWidth="1"/>
    <col min="8938" max="8938" width="58.5546875" style="668" customWidth="1"/>
    <col min="8939" max="8939" width="89.33203125" style="668" customWidth="1"/>
    <col min="8940" max="8940" width="55.6640625" style="668" customWidth="1"/>
    <col min="8941" max="8941" width="60.88671875" style="668" customWidth="1"/>
    <col min="8942" max="8942" width="59.33203125" style="668" customWidth="1"/>
    <col min="8943" max="8943" width="38" style="668" customWidth="1"/>
    <col min="8944" max="8944" width="25.33203125" style="668" customWidth="1"/>
    <col min="8945" max="8945" width="26.6640625" style="668" customWidth="1"/>
    <col min="8946" max="8946" width="38" style="668" customWidth="1"/>
    <col min="8947" max="8947" width="66.5546875" style="668" customWidth="1"/>
    <col min="8948" max="8948" width="78" style="668" customWidth="1"/>
    <col min="8949" max="9176" width="8.88671875" style="668"/>
    <col min="9177" max="9177" width="37" style="668" customWidth="1"/>
    <col min="9178" max="9178" width="12.109375" style="668" customWidth="1"/>
    <col min="9179" max="9179" width="9" style="668" customWidth="1"/>
    <col min="9180" max="9180" width="7.88671875" style="668" customWidth="1"/>
    <col min="9181" max="9181" width="9.6640625" style="668" customWidth="1"/>
    <col min="9182" max="9182" width="7" style="668" customWidth="1"/>
    <col min="9183" max="9183" width="96.109375" style="668" customWidth="1"/>
    <col min="9184" max="9184" width="1.6640625" style="668" customWidth="1"/>
    <col min="9185" max="9185" width="80.109375" style="668" customWidth="1"/>
    <col min="9186" max="9186" width="40.109375" style="668" customWidth="1"/>
    <col min="9187" max="9187" width="57.88671875" style="668" customWidth="1"/>
    <col min="9188" max="9188" width="38.6640625" style="668" customWidth="1"/>
    <col min="9189" max="9189" width="64.44140625" style="668" customWidth="1"/>
    <col min="9190" max="9190" width="53.33203125" style="668" customWidth="1"/>
    <col min="9191" max="9191" width="57.88671875" style="668" customWidth="1"/>
    <col min="9192" max="9192" width="32.6640625" style="668" customWidth="1"/>
    <col min="9193" max="9193" width="46.5546875" style="668" customWidth="1"/>
    <col min="9194" max="9194" width="58.5546875" style="668" customWidth="1"/>
    <col min="9195" max="9195" width="89.33203125" style="668" customWidth="1"/>
    <col min="9196" max="9196" width="55.6640625" style="668" customWidth="1"/>
    <col min="9197" max="9197" width="60.88671875" style="668" customWidth="1"/>
    <col min="9198" max="9198" width="59.33203125" style="668" customWidth="1"/>
    <col min="9199" max="9199" width="38" style="668" customWidth="1"/>
    <col min="9200" max="9200" width="25.33203125" style="668" customWidth="1"/>
    <col min="9201" max="9201" width="26.6640625" style="668" customWidth="1"/>
    <col min="9202" max="9202" width="38" style="668" customWidth="1"/>
    <col min="9203" max="9203" width="66.5546875" style="668" customWidth="1"/>
    <col min="9204" max="9204" width="78" style="668" customWidth="1"/>
    <col min="9205" max="9432" width="8.88671875" style="668"/>
    <col min="9433" max="9433" width="37" style="668" customWidth="1"/>
    <col min="9434" max="9434" width="12.109375" style="668" customWidth="1"/>
    <col min="9435" max="9435" width="9" style="668" customWidth="1"/>
    <col min="9436" max="9436" width="7.88671875" style="668" customWidth="1"/>
    <col min="9437" max="9437" width="9.6640625" style="668" customWidth="1"/>
    <col min="9438" max="9438" width="7" style="668" customWidth="1"/>
    <col min="9439" max="9439" width="96.109375" style="668" customWidth="1"/>
    <col min="9440" max="9440" width="1.6640625" style="668" customWidth="1"/>
    <col min="9441" max="9441" width="80.109375" style="668" customWidth="1"/>
    <col min="9442" max="9442" width="40.109375" style="668" customWidth="1"/>
    <col min="9443" max="9443" width="57.88671875" style="668" customWidth="1"/>
    <col min="9444" max="9444" width="38.6640625" style="668" customWidth="1"/>
    <col min="9445" max="9445" width="64.44140625" style="668" customWidth="1"/>
    <col min="9446" max="9446" width="53.33203125" style="668" customWidth="1"/>
    <col min="9447" max="9447" width="57.88671875" style="668" customWidth="1"/>
    <col min="9448" max="9448" width="32.6640625" style="668" customWidth="1"/>
    <col min="9449" max="9449" width="46.5546875" style="668" customWidth="1"/>
    <col min="9450" max="9450" width="58.5546875" style="668" customWidth="1"/>
    <col min="9451" max="9451" width="89.33203125" style="668" customWidth="1"/>
    <col min="9452" max="9452" width="55.6640625" style="668" customWidth="1"/>
    <col min="9453" max="9453" width="60.88671875" style="668" customWidth="1"/>
    <col min="9454" max="9454" width="59.33203125" style="668" customWidth="1"/>
    <col min="9455" max="9455" width="38" style="668" customWidth="1"/>
    <col min="9456" max="9456" width="25.33203125" style="668" customWidth="1"/>
    <col min="9457" max="9457" width="26.6640625" style="668" customWidth="1"/>
    <col min="9458" max="9458" width="38" style="668" customWidth="1"/>
    <col min="9459" max="9459" width="66.5546875" style="668" customWidth="1"/>
    <col min="9460" max="9460" width="78" style="668" customWidth="1"/>
    <col min="9461" max="9688" width="8.88671875" style="668"/>
    <col min="9689" max="9689" width="37" style="668" customWidth="1"/>
    <col min="9690" max="9690" width="12.109375" style="668" customWidth="1"/>
    <col min="9691" max="9691" width="9" style="668" customWidth="1"/>
    <col min="9692" max="9692" width="7.88671875" style="668" customWidth="1"/>
    <col min="9693" max="9693" width="9.6640625" style="668" customWidth="1"/>
    <col min="9694" max="9694" width="7" style="668" customWidth="1"/>
    <col min="9695" max="9695" width="96.109375" style="668" customWidth="1"/>
    <col min="9696" max="9696" width="1.6640625" style="668" customWidth="1"/>
    <col min="9697" max="9697" width="80.109375" style="668" customWidth="1"/>
    <col min="9698" max="9698" width="40.109375" style="668" customWidth="1"/>
    <col min="9699" max="9699" width="57.88671875" style="668" customWidth="1"/>
    <col min="9700" max="9700" width="38.6640625" style="668" customWidth="1"/>
    <col min="9701" max="9701" width="64.44140625" style="668" customWidth="1"/>
    <col min="9702" max="9702" width="53.33203125" style="668" customWidth="1"/>
    <col min="9703" max="9703" width="57.88671875" style="668" customWidth="1"/>
    <col min="9704" max="9704" width="32.6640625" style="668" customWidth="1"/>
    <col min="9705" max="9705" width="46.5546875" style="668" customWidth="1"/>
    <col min="9706" max="9706" width="58.5546875" style="668" customWidth="1"/>
    <col min="9707" max="9707" width="89.33203125" style="668" customWidth="1"/>
    <col min="9708" max="9708" width="55.6640625" style="668" customWidth="1"/>
    <col min="9709" max="9709" width="60.88671875" style="668" customWidth="1"/>
    <col min="9710" max="9710" width="59.33203125" style="668" customWidth="1"/>
    <col min="9711" max="9711" width="38" style="668" customWidth="1"/>
    <col min="9712" max="9712" width="25.33203125" style="668" customWidth="1"/>
    <col min="9713" max="9713" width="26.6640625" style="668" customWidth="1"/>
    <col min="9714" max="9714" width="38" style="668" customWidth="1"/>
    <col min="9715" max="9715" width="66.5546875" style="668" customWidth="1"/>
    <col min="9716" max="9716" width="78" style="668" customWidth="1"/>
    <col min="9717" max="9944" width="8.88671875" style="668"/>
    <col min="9945" max="9945" width="37" style="668" customWidth="1"/>
    <col min="9946" max="9946" width="12.109375" style="668" customWidth="1"/>
    <col min="9947" max="9947" width="9" style="668" customWidth="1"/>
    <col min="9948" max="9948" width="7.88671875" style="668" customWidth="1"/>
    <col min="9949" max="9949" width="9.6640625" style="668" customWidth="1"/>
    <col min="9950" max="9950" width="7" style="668" customWidth="1"/>
    <col min="9951" max="9951" width="96.109375" style="668" customWidth="1"/>
    <col min="9952" max="9952" width="1.6640625" style="668" customWidth="1"/>
    <col min="9953" max="9953" width="80.109375" style="668" customWidth="1"/>
    <col min="9954" max="9954" width="40.109375" style="668" customWidth="1"/>
    <col min="9955" max="9955" width="57.88671875" style="668" customWidth="1"/>
    <col min="9956" max="9956" width="38.6640625" style="668" customWidth="1"/>
    <col min="9957" max="9957" width="64.44140625" style="668" customWidth="1"/>
    <col min="9958" max="9958" width="53.33203125" style="668" customWidth="1"/>
    <col min="9959" max="9959" width="57.88671875" style="668" customWidth="1"/>
    <col min="9960" max="9960" width="32.6640625" style="668" customWidth="1"/>
    <col min="9961" max="9961" width="46.5546875" style="668" customWidth="1"/>
    <col min="9962" max="9962" width="58.5546875" style="668" customWidth="1"/>
    <col min="9963" max="9963" width="89.33203125" style="668" customWidth="1"/>
    <col min="9964" max="9964" width="55.6640625" style="668" customWidth="1"/>
    <col min="9965" max="9965" width="60.88671875" style="668" customWidth="1"/>
    <col min="9966" max="9966" width="59.33203125" style="668" customWidth="1"/>
    <col min="9967" max="9967" width="38" style="668" customWidth="1"/>
    <col min="9968" max="9968" width="25.33203125" style="668" customWidth="1"/>
    <col min="9969" max="9969" width="26.6640625" style="668" customWidth="1"/>
    <col min="9970" max="9970" width="38" style="668" customWidth="1"/>
    <col min="9971" max="9971" width="66.5546875" style="668" customWidth="1"/>
    <col min="9972" max="9972" width="78" style="668" customWidth="1"/>
    <col min="9973" max="10200" width="8.88671875" style="668"/>
    <col min="10201" max="10201" width="37" style="668" customWidth="1"/>
    <col min="10202" max="10202" width="12.109375" style="668" customWidth="1"/>
    <col min="10203" max="10203" width="9" style="668" customWidth="1"/>
    <col min="10204" max="10204" width="7.88671875" style="668" customWidth="1"/>
    <col min="10205" max="10205" width="9.6640625" style="668" customWidth="1"/>
    <col min="10206" max="10206" width="7" style="668" customWidth="1"/>
    <col min="10207" max="10207" width="96.109375" style="668" customWidth="1"/>
    <col min="10208" max="10208" width="1.6640625" style="668" customWidth="1"/>
    <col min="10209" max="10209" width="80.109375" style="668" customWidth="1"/>
    <col min="10210" max="10210" width="40.109375" style="668" customWidth="1"/>
    <col min="10211" max="10211" width="57.88671875" style="668" customWidth="1"/>
    <col min="10212" max="10212" width="38.6640625" style="668" customWidth="1"/>
    <col min="10213" max="10213" width="64.44140625" style="668" customWidth="1"/>
    <col min="10214" max="10214" width="53.33203125" style="668" customWidth="1"/>
    <col min="10215" max="10215" width="57.88671875" style="668" customWidth="1"/>
    <col min="10216" max="10216" width="32.6640625" style="668" customWidth="1"/>
    <col min="10217" max="10217" width="46.5546875" style="668" customWidth="1"/>
    <col min="10218" max="10218" width="58.5546875" style="668" customWidth="1"/>
    <col min="10219" max="10219" width="89.33203125" style="668" customWidth="1"/>
    <col min="10220" max="10220" width="55.6640625" style="668" customWidth="1"/>
    <col min="10221" max="10221" width="60.88671875" style="668" customWidth="1"/>
    <col min="10222" max="10222" width="59.33203125" style="668" customWidth="1"/>
    <col min="10223" max="10223" width="38" style="668" customWidth="1"/>
    <col min="10224" max="10224" width="25.33203125" style="668" customWidth="1"/>
    <col min="10225" max="10225" width="26.6640625" style="668" customWidth="1"/>
    <col min="10226" max="10226" width="38" style="668" customWidth="1"/>
    <col min="10227" max="10227" width="66.5546875" style="668" customWidth="1"/>
    <col min="10228" max="10228" width="78" style="668" customWidth="1"/>
    <col min="10229" max="10456" width="8.88671875" style="668"/>
    <col min="10457" max="10457" width="37" style="668" customWidth="1"/>
    <col min="10458" max="10458" width="12.109375" style="668" customWidth="1"/>
    <col min="10459" max="10459" width="9" style="668" customWidth="1"/>
    <col min="10460" max="10460" width="7.88671875" style="668" customWidth="1"/>
    <col min="10461" max="10461" width="9.6640625" style="668" customWidth="1"/>
    <col min="10462" max="10462" width="7" style="668" customWidth="1"/>
    <col min="10463" max="10463" width="96.109375" style="668" customWidth="1"/>
    <col min="10464" max="10464" width="1.6640625" style="668" customWidth="1"/>
    <col min="10465" max="10465" width="80.109375" style="668" customWidth="1"/>
    <col min="10466" max="10466" width="40.109375" style="668" customWidth="1"/>
    <col min="10467" max="10467" width="57.88671875" style="668" customWidth="1"/>
    <col min="10468" max="10468" width="38.6640625" style="668" customWidth="1"/>
    <col min="10469" max="10469" width="64.44140625" style="668" customWidth="1"/>
    <col min="10470" max="10470" width="53.33203125" style="668" customWidth="1"/>
    <col min="10471" max="10471" width="57.88671875" style="668" customWidth="1"/>
    <col min="10472" max="10472" width="32.6640625" style="668" customWidth="1"/>
    <col min="10473" max="10473" width="46.5546875" style="668" customWidth="1"/>
    <col min="10474" max="10474" width="58.5546875" style="668" customWidth="1"/>
    <col min="10475" max="10475" width="89.33203125" style="668" customWidth="1"/>
    <col min="10476" max="10476" width="55.6640625" style="668" customWidth="1"/>
    <col min="10477" max="10477" width="60.88671875" style="668" customWidth="1"/>
    <col min="10478" max="10478" width="59.33203125" style="668" customWidth="1"/>
    <col min="10479" max="10479" width="38" style="668" customWidth="1"/>
    <col min="10480" max="10480" width="25.33203125" style="668" customWidth="1"/>
    <col min="10481" max="10481" width="26.6640625" style="668" customWidth="1"/>
    <col min="10482" max="10482" width="38" style="668" customWidth="1"/>
    <col min="10483" max="10483" width="66.5546875" style="668" customWidth="1"/>
    <col min="10484" max="10484" width="78" style="668" customWidth="1"/>
    <col min="10485" max="10712" width="8.88671875" style="668"/>
    <col min="10713" max="10713" width="37" style="668" customWidth="1"/>
    <col min="10714" max="10714" width="12.109375" style="668" customWidth="1"/>
    <col min="10715" max="10715" width="9" style="668" customWidth="1"/>
    <col min="10716" max="10716" width="7.88671875" style="668" customWidth="1"/>
    <col min="10717" max="10717" width="9.6640625" style="668" customWidth="1"/>
    <col min="10718" max="10718" width="7" style="668" customWidth="1"/>
    <col min="10719" max="10719" width="96.109375" style="668" customWidth="1"/>
    <col min="10720" max="10720" width="1.6640625" style="668" customWidth="1"/>
    <col min="10721" max="10721" width="80.109375" style="668" customWidth="1"/>
    <col min="10722" max="10722" width="40.109375" style="668" customWidth="1"/>
    <col min="10723" max="10723" width="57.88671875" style="668" customWidth="1"/>
    <col min="10724" max="10724" width="38.6640625" style="668" customWidth="1"/>
    <col min="10725" max="10725" width="64.44140625" style="668" customWidth="1"/>
    <col min="10726" max="10726" width="53.33203125" style="668" customWidth="1"/>
    <col min="10727" max="10727" width="57.88671875" style="668" customWidth="1"/>
    <col min="10728" max="10728" width="32.6640625" style="668" customWidth="1"/>
    <col min="10729" max="10729" width="46.5546875" style="668" customWidth="1"/>
    <col min="10730" max="10730" width="58.5546875" style="668" customWidth="1"/>
    <col min="10731" max="10731" width="89.33203125" style="668" customWidth="1"/>
    <col min="10732" max="10732" width="55.6640625" style="668" customWidth="1"/>
    <col min="10733" max="10733" width="60.88671875" style="668" customWidth="1"/>
    <col min="10734" max="10734" width="59.33203125" style="668" customWidth="1"/>
    <col min="10735" max="10735" width="38" style="668" customWidth="1"/>
    <col min="10736" max="10736" width="25.33203125" style="668" customWidth="1"/>
    <col min="10737" max="10737" width="26.6640625" style="668" customWidth="1"/>
    <col min="10738" max="10738" width="38" style="668" customWidth="1"/>
    <col min="10739" max="10739" width="66.5546875" style="668" customWidth="1"/>
    <col min="10740" max="10740" width="78" style="668" customWidth="1"/>
    <col min="10741" max="10968" width="8.88671875" style="668"/>
    <col min="10969" max="10969" width="37" style="668" customWidth="1"/>
    <col min="10970" max="10970" width="12.109375" style="668" customWidth="1"/>
    <col min="10971" max="10971" width="9" style="668" customWidth="1"/>
    <col min="10972" max="10972" width="7.88671875" style="668" customWidth="1"/>
    <col min="10973" max="10973" width="9.6640625" style="668" customWidth="1"/>
    <col min="10974" max="10974" width="7" style="668" customWidth="1"/>
    <col min="10975" max="10975" width="96.109375" style="668" customWidth="1"/>
    <col min="10976" max="10976" width="1.6640625" style="668" customWidth="1"/>
    <col min="10977" max="10977" width="80.109375" style="668" customWidth="1"/>
    <col min="10978" max="10978" width="40.109375" style="668" customWidth="1"/>
    <col min="10979" max="10979" width="57.88671875" style="668" customWidth="1"/>
    <col min="10980" max="10980" width="38.6640625" style="668" customWidth="1"/>
    <col min="10981" max="10981" width="64.44140625" style="668" customWidth="1"/>
    <col min="10982" max="10982" width="53.33203125" style="668" customWidth="1"/>
    <col min="10983" max="10983" width="57.88671875" style="668" customWidth="1"/>
    <col min="10984" max="10984" width="32.6640625" style="668" customWidth="1"/>
    <col min="10985" max="10985" width="46.5546875" style="668" customWidth="1"/>
    <col min="10986" max="10986" width="58.5546875" style="668" customWidth="1"/>
    <col min="10987" max="10987" width="89.33203125" style="668" customWidth="1"/>
    <col min="10988" max="10988" width="55.6640625" style="668" customWidth="1"/>
    <col min="10989" max="10989" width="60.88671875" style="668" customWidth="1"/>
    <col min="10990" max="10990" width="59.33203125" style="668" customWidth="1"/>
    <col min="10991" max="10991" width="38" style="668" customWidth="1"/>
    <col min="10992" max="10992" width="25.33203125" style="668" customWidth="1"/>
    <col min="10993" max="10993" width="26.6640625" style="668" customWidth="1"/>
    <col min="10994" max="10994" width="38" style="668" customWidth="1"/>
    <col min="10995" max="10995" width="66.5546875" style="668" customWidth="1"/>
    <col min="10996" max="10996" width="78" style="668" customWidth="1"/>
    <col min="10997" max="11224" width="8.88671875" style="668"/>
    <col min="11225" max="11225" width="37" style="668" customWidth="1"/>
    <col min="11226" max="11226" width="12.109375" style="668" customWidth="1"/>
    <col min="11227" max="11227" width="9" style="668" customWidth="1"/>
    <col min="11228" max="11228" width="7.88671875" style="668" customWidth="1"/>
    <col min="11229" max="11229" width="9.6640625" style="668" customWidth="1"/>
    <col min="11230" max="11230" width="7" style="668" customWidth="1"/>
    <col min="11231" max="11231" width="96.109375" style="668" customWidth="1"/>
    <col min="11232" max="11232" width="1.6640625" style="668" customWidth="1"/>
    <col min="11233" max="11233" width="80.109375" style="668" customWidth="1"/>
    <col min="11234" max="11234" width="40.109375" style="668" customWidth="1"/>
    <col min="11235" max="11235" width="57.88671875" style="668" customWidth="1"/>
    <col min="11236" max="11236" width="38.6640625" style="668" customWidth="1"/>
    <col min="11237" max="11237" width="64.44140625" style="668" customWidth="1"/>
    <col min="11238" max="11238" width="53.33203125" style="668" customWidth="1"/>
    <col min="11239" max="11239" width="57.88671875" style="668" customWidth="1"/>
    <col min="11240" max="11240" width="32.6640625" style="668" customWidth="1"/>
    <col min="11241" max="11241" width="46.5546875" style="668" customWidth="1"/>
    <col min="11242" max="11242" width="58.5546875" style="668" customWidth="1"/>
    <col min="11243" max="11243" width="89.33203125" style="668" customWidth="1"/>
    <col min="11244" max="11244" width="55.6640625" style="668" customWidth="1"/>
    <col min="11245" max="11245" width="60.88671875" style="668" customWidth="1"/>
    <col min="11246" max="11246" width="59.33203125" style="668" customWidth="1"/>
    <col min="11247" max="11247" width="38" style="668" customWidth="1"/>
    <col min="11248" max="11248" width="25.33203125" style="668" customWidth="1"/>
    <col min="11249" max="11249" width="26.6640625" style="668" customWidth="1"/>
    <col min="11250" max="11250" width="38" style="668" customWidth="1"/>
    <col min="11251" max="11251" width="66.5546875" style="668" customWidth="1"/>
    <col min="11252" max="11252" width="78" style="668" customWidth="1"/>
    <col min="11253" max="11480" width="8.88671875" style="668"/>
    <col min="11481" max="11481" width="37" style="668" customWidth="1"/>
    <col min="11482" max="11482" width="12.109375" style="668" customWidth="1"/>
    <col min="11483" max="11483" width="9" style="668" customWidth="1"/>
    <col min="11484" max="11484" width="7.88671875" style="668" customWidth="1"/>
    <col min="11485" max="11485" width="9.6640625" style="668" customWidth="1"/>
    <col min="11486" max="11486" width="7" style="668" customWidth="1"/>
    <col min="11487" max="11487" width="96.109375" style="668" customWidth="1"/>
    <col min="11488" max="11488" width="1.6640625" style="668" customWidth="1"/>
    <col min="11489" max="11489" width="80.109375" style="668" customWidth="1"/>
    <col min="11490" max="11490" width="40.109375" style="668" customWidth="1"/>
    <col min="11491" max="11491" width="57.88671875" style="668" customWidth="1"/>
    <col min="11492" max="11492" width="38.6640625" style="668" customWidth="1"/>
    <col min="11493" max="11493" width="64.44140625" style="668" customWidth="1"/>
    <col min="11494" max="11494" width="53.33203125" style="668" customWidth="1"/>
    <col min="11495" max="11495" width="57.88671875" style="668" customWidth="1"/>
    <col min="11496" max="11496" width="32.6640625" style="668" customWidth="1"/>
    <col min="11497" max="11497" width="46.5546875" style="668" customWidth="1"/>
    <col min="11498" max="11498" width="58.5546875" style="668" customWidth="1"/>
    <col min="11499" max="11499" width="89.33203125" style="668" customWidth="1"/>
    <col min="11500" max="11500" width="55.6640625" style="668" customWidth="1"/>
    <col min="11501" max="11501" width="60.88671875" style="668" customWidth="1"/>
    <col min="11502" max="11502" width="59.33203125" style="668" customWidth="1"/>
    <col min="11503" max="11503" width="38" style="668" customWidth="1"/>
    <col min="11504" max="11504" width="25.33203125" style="668" customWidth="1"/>
    <col min="11505" max="11505" width="26.6640625" style="668" customWidth="1"/>
    <col min="11506" max="11506" width="38" style="668" customWidth="1"/>
    <col min="11507" max="11507" width="66.5546875" style="668" customWidth="1"/>
    <col min="11508" max="11508" width="78" style="668" customWidth="1"/>
    <col min="11509" max="11736" width="8.88671875" style="668"/>
    <col min="11737" max="11737" width="37" style="668" customWidth="1"/>
    <col min="11738" max="11738" width="12.109375" style="668" customWidth="1"/>
    <col min="11739" max="11739" width="9" style="668" customWidth="1"/>
    <col min="11740" max="11740" width="7.88671875" style="668" customWidth="1"/>
    <col min="11741" max="11741" width="9.6640625" style="668" customWidth="1"/>
    <col min="11742" max="11742" width="7" style="668" customWidth="1"/>
    <col min="11743" max="11743" width="96.109375" style="668" customWidth="1"/>
    <col min="11744" max="11744" width="1.6640625" style="668" customWidth="1"/>
    <col min="11745" max="11745" width="80.109375" style="668" customWidth="1"/>
    <col min="11746" max="11746" width="40.109375" style="668" customWidth="1"/>
    <col min="11747" max="11747" width="57.88671875" style="668" customWidth="1"/>
    <col min="11748" max="11748" width="38.6640625" style="668" customWidth="1"/>
    <col min="11749" max="11749" width="64.44140625" style="668" customWidth="1"/>
    <col min="11750" max="11750" width="53.33203125" style="668" customWidth="1"/>
    <col min="11751" max="11751" width="57.88671875" style="668" customWidth="1"/>
    <col min="11752" max="11752" width="32.6640625" style="668" customWidth="1"/>
    <col min="11753" max="11753" width="46.5546875" style="668" customWidth="1"/>
    <col min="11754" max="11754" width="58.5546875" style="668" customWidth="1"/>
    <col min="11755" max="11755" width="89.33203125" style="668" customWidth="1"/>
    <col min="11756" max="11756" width="55.6640625" style="668" customWidth="1"/>
    <col min="11757" max="11757" width="60.88671875" style="668" customWidth="1"/>
    <col min="11758" max="11758" width="59.33203125" style="668" customWidth="1"/>
    <col min="11759" max="11759" width="38" style="668" customWidth="1"/>
    <col min="11760" max="11760" width="25.33203125" style="668" customWidth="1"/>
    <col min="11761" max="11761" width="26.6640625" style="668" customWidth="1"/>
    <col min="11762" max="11762" width="38" style="668" customWidth="1"/>
    <col min="11763" max="11763" width="66.5546875" style="668" customWidth="1"/>
    <col min="11764" max="11764" width="78" style="668" customWidth="1"/>
    <col min="11765" max="11992" width="8.88671875" style="668"/>
    <col min="11993" max="11993" width="37" style="668" customWidth="1"/>
    <col min="11994" max="11994" width="12.109375" style="668" customWidth="1"/>
    <col min="11995" max="11995" width="9" style="668" customWidth="1"/>
    <col min="11996" max="11996" width="7.88671875" style="668" customWidth="1"/>
    <col min="11997" max="11997" width="9.6640625" style="668" customWidth="1"/>
    <col min="11998" max="11998" width="7" style="668" customWidth="1"/>
    <col min="11999" max="11999" width="96.109375" style="668" customWidth="1"/>
    <col min="12000" max="12000" width="1.6640625" style="668" customWidth="1"/>
    <col min="12001" max="12001" width="80.109375" style="668" customWidth="1"/>
    <col min="12002" max="12002" width="40.109375" style="668" customWidth="1"/>
    <col min="12003" max="12003" width="57.88671875" style="668" customWidth="1"/>
    <col min="12004" max="12004" width="38.6640625" style="668" customWidth="1"/>
    <col min="12005" max="12005" width="64.44140625" style="668" customWidth="1"/>
    <col min="12006" max="12006" width="53.33203125" style="668" customWidth="1"/>
    <col min="12007" max="12007" width="57.88671875" style="668" customWidth="1"/>
    <col min="12008" max="12008" width="32.6640625" style="668" customWidth="1"/>
    <col min="12009" max="12009" width="46.5546875" style="668" customWidth="1"/>
    <col min="12010" max="12010" width="58.5546875" style="668" customWidth="1"/>
    <col min="12011" max="12011" width="89.33203125" style="668" customWidth="1"/>
    <col min="12012" max="12012" width="55.6640625" style="668" customWidth="1"/>
    <col min="12013" max="12013" width="60.88671875" style="668" customWidth="1"/>
    <col min="12014" max="12014" width="59.33203125" style="668" customWidth="1"/>
    <col min="12015" max="12015" width="38" style="668" customWidth="1"/>
    <col min="12016" max="12016" width="25.33203125" style="668" customWidth="1"/>
    <col min="12017" max="12017" width="26.6640625" style="668" customWidth="1"/>
    <col min="12018" max="12018" width="38" style="668" customWidth="1"/>
    <col min="12019" max="12019" width="66.5546875" style="668" customWidth="1"/>
    <col min="12020" max="12020" width="78" style="668" customWidth="1"/>
    <col min="12021" max="12248" width="8.88671875" style="668"/>
    <col min="12249" max="12249" width="37" style="668" customWidth="1"/>
    <col min="12250" max="12250" width="12.109375" style="668" customWidth="1"/>
    <col min="12251" max="12251" width="9" style="668" customWidth="1"/>
    <col min="12252" max="12252" width="7.88671875" style="668" customWidth="1"/>
    <col min="12253" max="12253" width="9.6640625" style="668" customWidth="1"/>
    <col min="12254" max="12254" width="7" style="668" customWidth="1"/>
    <col min="12255" max="12255" width="96.109375" style="668" customWidth="1"/>
    <col min="12256" max="12256" width="1.6640625" style="668" customWidth="1"/>
    <col min="12257" max="12257" width="80.109375" style="668" customWidth="1"/>
    <col min="12258" max="12258" width="40.109375" style="668" customWidth="1"/>
    <col min="12259" max="12259" width="57.88671875" style="668" customWidth="1"/>
    <col min="12260" max="12260" width="38.6640625" style="668" customWidth="1"/>
    <col min="12261" max="12261" width="64.44140625" style="668" customWidth="1"/>
    <col min="12262" max="12262" width="53.33203125" style="668" customWidth="1"/>
    <col min="12263" max="12263" width="57.88671875" style="668" customWidth="1"/>
    <col min="12264" max="12264" width="32.6640625" style="668" customWidth="1"/>
    <col min="12265" max="12265" width="46.5546875" style="668" customWidth="1"/>
    <col min="12266" max="12266" width="58.5546875" style="668" customWidth="1"/>
    <col min="12267" max="12267" width="89.33203125" style="668" customWidth="1"/>
    <col min="12268" max="12268" width="55.6640625" style="668" customWidth="1"/>
    <col min="12269" max="12269" width="60.88671875" style="668" customWidth="1"/>
    <col min="12270" max="12270" width="59.33203125" style="668" customWidth="1"/>
    <col min="12271" max="12271" width="38" style="668" customWidth="1"/>
    <col min="12272" max="12272" width="25.33203125" style="668" customWidth="1"/>
    <col min="12273" max="12273" width="26.6640625" style="668" customWidth="1"/>
    <col min="12274" max="12274" width="38" style="668" customWidth="1"/>
    <col min="12275" max="12275" width="66.5546875" style="668" customWidth="1"/>
    <col min="12276" max="12276" width="78" style="668" customWidth="1"/>
    <col min="12277" max="12504" width="8.88671875" style="668"/>
    <col min="12505" max="12505" width="37" style="668" customWidth="1"/>
    <col min="12506" max="12506" width="12.109375" style="668" customWidth="1"/>
    <col min="12507" max="12507" width="9" style="668" customWidth="1"/>
    <col min="12508" max="12508" width="7.88671875" style="668" customWidth="1"/>
    <col min="12509" max="12509" width="9.6640625" style="668" customWidth="1"/>
    <col min="12510" max="12510" width="7" style="668" customWidth="1"/>
    <col min="12511" max="12511" width="96.109375" style="668" customWidth="1"/>
    <col min="12512" max="12512" width="1.6640625" style="668" customWidth="1"/>
    <col min="12513" max="12513" width="80.109375" style="668" customWidth="1"/>
    <col min="12514" max="12514" width="40.109375" style="668" customWidth="1"/>
    <col min="12515" max="12515" width="57.88671875" style="668" customWidth="1"/>
    <col min="12516" max="12516" width="38.6640625" style="668" customWidth="1"/>
    <col min="12517" max="12517" width="64.44140625" style="668" customWidth="1"/>
    <col min="12518" max="12518" width="53.33203125" style="668" customWidth="1"/>
    <col min="12519" max="12519" width="57.88671875" style="668" customWidth="1"/>
    <col min="12520" max="12520" width="32.6640625" style="668" customWidth="1"/>
    <col min="12521" max="12521" width="46.5546875" style="668" customWidth="1"/>
    <col min="12522" max="12522" width="58.5546875" style="668" customWidth="1"/>
    <col min="12523" max="12523" width="89.33203125" style="668" customWidth="1"/>
    <col min="12524" max="12524" width="55.6640625" style="668" customWidth="1"/>
    <col min="12525" max="12525" width="60.88671875" style="668" customWidth="1"/>
    <col min="12526" max="12526" width="59.33203125" style="668" customWidth="1"/>
    <col min="12527" max="12527" width="38" style="668" customWidth="1"/>
    <col min="12528" max="12528" width="25.33203125" style="668" customWidth="1"/>
    <col min="12529" max="12529" width="26.6640625" style="668" customWidth="1"/>
    <col min="12530" max="12530" width="38" style="668" customWidth="1"/>
    <col min="12531" max="12531" width="66.5546875" style="668" customWidth="1"/>
    <col min="12532" max="12532" width="78" style="668" customWidth="1"/>
    <col min="12533" max="12760" width="8.88671875" style="668"/>
    <col min="12761" max="12761" width="37" style="668" customWidth="1"/>
    <col min="12762" max="12762" width="12.109375" style="668" customWidth="1"/>
    <col min="12763" max="12763" width="9" style="668" customWidth="1"/>
    <col min="12764" max="12764" width="7.88671875" style="668" customWidth="1"/>
    <col min="12765" max="12765" width="9.6640625" style="668" customWidth="1"/>
    <col min="12766" max="12766" width="7" style="668" customWidth="1"/>
    <col min="12767" max="12767" width="96.109375" style="668" customWidth="1"/>
    <col min="12768" max="12768" width="1.6640625" style="668" customWidth="1"/>
    <col min="12769" max="12769" width="80.109375" style="668" customWidth="1"/>
    <col min="12770" max="12770" width="40.109375" style="668" customWidth="1"/>
    <col min="12771" max="12771" width="57.88671875" style="668" customWidth="1"/>
    <col min="12772" max="12772" width="38.6640625" style="668" customWidth="1"/>
    <col min="12773" max="12773" width="64.44140625" style="668" customWidth="1"/>
    <col min="12774" max="12774" width="53.33203125" style="668" customWidth="1"/>
    <col min="12775" max="12775" width="57.88671875" style="668" customWidth="1"/>
    <col min="12776" max="12776" width="32.6640625" style="668" customWidth="1"/>
    <col min="12777" max="12777" width="46.5546875" style="668" customWidth="1"/>
    <col min="12778" max="12778" width="58.5546875" style="668" customWidth="1"/>
    <col min="12779" max="12779" width="89.33203125" style="668" customWidth="1"/>
    <col min="12780" max="12780" width="55.6640625" style="668" customWidth="1"/>
    <col min="12781" max="12781" width="60.88671875" style="668" customWidth="1"/>
    <col min="12782" max="12782" width="59.33203125" style="668" customWidth="1"/>
    <col min="12783" max="12783" width="38" style="668" customWidth="1"/>
    <col min="12784" max="12784" width="25.33203125" style="668" customWidth="1"/>
    <col min="12785" max="12785" width="26.6640625" style="668" customWidth="1"/>
    <col min="12786" max="12786" width="38" style="668" customWidth="1"/>
    <col min="12787" max="12787" width="66.5546875" style="668" customWidth="1"/>
    <col min="12788" max="12788" width="78" style="668" customWidth="1"/>
    <col min="12789" max="13016" width="8.88671875" style="668"/>
    <col min="13017" max="13017" width="37" style="668" customWidth="1"/>
    <col min="13018" max="13018" width="12.109375" style="668" customWidth="1"/>
    <col min="13019" max="13019" width="9" style="668" customWidth="1"/>
    <col min="13020" max="13020" width="7.88671875" style="668" customWidth="1"/>
    <col min="13021" max="13021" width="9.6640625" style="668" customWidth="1"/>
    <col min="13022" max="13022" width="7" style="668" customWidth="1"/>
    <col min="13023" max="13023" width="96.109375" style="668" customWidth="1"/>
    <col min="13024" max="13024" width="1.6640625" style="668" customWidth="1"/>
    <col min="13025" max="13025" width="80.109375" style="668" customWidth="1"/>
    <col min="13026" max="13026" width="40.109375" style="668" customWidth="1"/>
    <col min="13027" max="13027" width="57.88671875" style="668" customWidth="1"/>
    <col min="13028" max="13028" width="38.6640625" style="668" customWidth="1"/>
    <col min="13029" max="13029" width="64.44140625" style="668" customWidth="1"/>
    <col min="13030" max="13030" width="53.33203125" style="668" customWidth="1"/>
    <col min="13031" max="13031" width="57.88671875" style="668" customWidth="1"/>
    <col min="13032" max="13032" width="32.6640625" style="668" customWidth="1"/>
    <col min="13033" max="13033" width="46.5546875" style="668" customWidth="1"/>
    <col min="13034" max="13034" width="58.5546875" style="668" customWidth="1"/>
    <col min="13035" max="13035" width="89.33203125" style="668" customWidth="1"/>
    <col min="13036" max="13036" width="55.6640625" style="668" customWidth="1"/>
    <col min="13037" max="13037" width="60.88671875" style="668" customWidth="1"/>
    <col min="13038" max="13038" width="59.33203125" style="668" customWidth="1"/>
    <col min="13039" max="13039" width="38" style="668" customWidth="1"/>
    <col min="13040" max="13040" width="25.33203125" style="668" customWidth="1"/>
    <col min="13041" max="13041" width="26.6640625" style="668" customWidth="1"/>
    <col min="13042" max="13042" width="38" style="668" customWidth="1"/>
    <col min="13043" max="13043" width="66.5546875" style="668" customWidth="1"/>
    <col min="13044" max="13044" width="78" style="668" customWidth="1"/>
    <col min="13045" max="13272" width="8.88671875" style="668"/>
    <col min="13273" max="13273" width="37" style="668" customWidth="1"/>
    <col min="13274" max="13274" width="12.109375" style="668" customWidth="1"/>
    <col min="13275" max="13275" width="9" style="668" customWidth="1"/>
    <col min="13276" max="13276" width="7.88671875" style="668" customWidth="1"/>
    <col min="13277" max="13277" width="9.6640625" style="668" customWidth="1"/>
    <col min="13278" max="13278" width="7" style="668" customWidth="1"/>
    <col min="13279" max="13279" width="96.109375" style="668" customWidth="1"/>
    <col min="13280" max="13280" width="1.6640625" style="668" customWidth="1"/>
    <col min="13281" max="13281" width="80.109375" style="668" customWidth="1"/>
    <col min="13282" max="13282" width="40.109375" style="668" customWidth="1"/>
    <col min="13283" max="13283" width="57.88671875" style="668" customWidth="1"/>
    <col min="13284" max="13284" width="38.6640625" style="668" customWidth="1"/>
    <col min="13285" max="13285" width="64.44140625" style="668" customWidth="1"/>
    <col min="13286" max="13286" width="53.33203125" style="668" customWidth="1"/>
    <col min="13287" max="13287" width="57.88671875" style="668" customWidth="1"/>
    <col min="13288" max="13288" width="32.6640625" style="668" customWidth="1"/>
    <col min="13289" max="13289" width="46.5546875" style="668" customWidth="1"/>
    <col min="13290" max="13290" width="58.5546875" style="668" customWidth="1"/>
    <col min="13291" max="13291" width="89.33203125" style="668" customWidth="1"/>
    <col min="13292" max="13292" width="55.6640625" style="668" customWidth="1"/>
    <col min="13293" max="13293" width="60.88671875" style="668" customWidth="1"/>
    <col min="13294" max="13294" width="59.33203125" style="668" customWidth="1"/>
    <col min="13295" max="13295" width="38" style="668" customWidth="1"/>
    <col min="13296" max="13296" width="25.33203125" style="668" customWidth="1"/>
    <col min="13297" max="13297" width="26.6640625" style="668" customWidth="1"/>
    <col min="13298" max="13298" width="38" style="668" customWidth="1"/>
    <col min="13299" max="13299" width="66.5546875" style="668" customWidth="1"/>
    <col min="13300" max="13300" width="78" style="668" customWidth="1"/>
    <col min="13301" max="13528" width="8.88671875" style="668"/>
    <col min="13529" max="13529" width="37" style="668" customWidth="1"/>
    <col min="13530" max="13530" width="12.109375" style="668" customWidth="1"/>
    <col min="13531" max="13531" width="9" style="668" customWidth="1"/>
    <col min="13532" max="13532" width="7.88671875" style="668" customWidth="1"/>
    <col min="13533" max="13533" width="9.6640625" style="668" customWidth="1"/>
    <col min="13534" max="13534" width="7" style="668" customWidth="1"/>
    <col min="13535" max="13535" width="96.109375" style="668" customWidth="1"/>
    <col min="13536" max="13536" width="1.6640625" style="668" customWidth="1"/>
    <col min="13537" max="13537" width="80.109375" style="668" customWidth="1"/>
    <col min="13538" max="13538" width="40.109375" style="668" customWidth="1"/>
    <col min="13539" max="13539" width="57.88671875" style="668" customWidth="1"/>
    <col min="13540" max="13540" width="38.6640625" style="668" customWidth="1"/>
    <col min="13541" max="13541" width="64.44140625" style="668" customWidth="1"/>
    <col min="13542" max="13542" width="53.33203125" style="668" customWidth="1"/>
    <col min="13543" max="13543" width="57.88671875" style="668" customWidth="1"/>
    <col min="13544" max="13544" width="32.6640625" style="668" customWidth="1"/>
    <col min="13545" max="13545" width="46.5546875" style="668" customWidth="1"/>
    <col min="13546" max="13546" width="58.5546875" style="668" customWidth="1"/>
    <col min="13547" max="13547" width="89.33203125" style="668" customWidth="1"/>
    <col min="13548" max="13548" width="55.6640625" style="668" customWidth="1"/>
    <col min="13549" max="13549" width="60.88671875" style="668" customWidth="1"/>
    <col min="13550" max="13550" width="59.33203125" style="668" customWidth="1"/>
    <col min="13551" max="13551" width="38" style="668" customWidth="1"/>
    <col min="13552" max="13552" width="25.33203125" style="668" customWidth="1"/>
    <col min="13553" max="13553" width="26.6640625" style="668" customWidth="1"/>
    <col min="13554" max="13554" width="38" style="668" customWidth="1"/>
    <col min="13555" max="13555" width="66.5546875" style="668" customWidth="1"/>
    <col min="13556" max="13556" width="78" style="668" customWidth="1"/>
    <col min="13557" max="13784" width="8.88671875" style="668"/>
    <col min="13785" max="13785" width="37" style="668" customWidth="1"/>
    <col min="13786" max="13786" width="12.109375" style="668" customWidth="1"/>
    <col min="13787" max="13787" width="9" style="668" customWidth="1"/>
    <col min="13788" max="13788" width="7.88671875" style="668" customWidth="1"/>
    <col min="13789" max="13789" width="9.6640625" style="668" customWidth="1"/>
    <col min="13790" max="13790" width="7" style="668" customWidth="1"/>
    <col min="13791" max="13791" width="96.109375" style="668" customWidth="1"/>
    <col min="13792" max="13792" width="1.6640625" style="668" customWidth="1"/>
    <col min="13793" max="13793" width="80.109375" style="668" customWidth="1"/>
    <col min="13794" max="13794" width="40.109375" style="668" customWidth="1"/>
    <col min="13795" max="13795" width="57.88671875" style="668" customWidth="1"/>
    <col min="13796" max="13796" width="38.6640625" style="668" customWidth="1"/>
    <col min="13797" max="13797" width="64.44140625" style="668" customWidth="1"/>
    <col min="13798" max="13798" width="53.33203125" style="668" customWidth="1"/>
    <col min="13799" max="13799" width="57.88671875" style="668" customWidth="1"/>
    <col min="13800" max="13800" width="32.6640625" style="668" customWidth="1"/>
    <col min="13801" max="13801" width="46.5546875" style="668" customWidth="1"/>
    <col min="13802" max="13802" width="58.5546875" style="668" customWidth="1"/>
    <col min="13803" max="13803" width="89.33203125" style="668" customWidth="1"/>
    <col min="13804" max="13804" width="55.6640625" style="668" customWidth="1"/>
    <col min="13805" max="13805" width="60.88671875" style="668" customWidth="1"/>
    <col min="13806" max="13806" width="59.33203125" style="668" customWidth="1"/>
    <col min="13807" max="13807" width="38" style="668" customWidth="1"/>
    <col min="13808" max="13808" width="25.33203125" style="668" customWidth="1"/>
    <col min="13809" max="13809" width="26.6640625" style="668" customWidth="1"/>
    <col min="13810" max="13810" width="38" style="668" customWidth="1"/>
    <col min="13811" max="13811" width="66.5546875" style="668" customWidth="1"/>
    <col min="13812" max="13812" width="78" style="668" customWidth="1"/>
    <col min="13813" max="14040" width="8.88671875" style="668"/>
    <col min="14041" max="14041" width="37" style="668" customWidth="1"/>
    <col min="14042" max="14042" width="12.109375" style="668" customWidth="1"/>
    <col min="14043" max="14043" width="9" style="668" customWidth="1"/>
    <col min="14044" max="14044" width="7.88671875" style="668" customWidth="1"/>
    <col min="14045" max="14045" width="9.6640625" style="668" customWidth="1"/>
    <col min="14046" max="14046" width="7" style="668" customWidth="1"/>
    <col min="14047" max="14047" width="96.109375" style="668" customWidth="1"/>
    <col min="14048" max="14048" width="1.6640625" style="668" customWidth="1"/>
    <col min="14049" max="14049" width="80.109375" style="668" customWidth="1"/>
    <col min="14050" max="14050" width="40.109375" style="668" customWidth="1"/>
    <col min="14051" max="14051" width="57.88671875" style="668" customWidth="1"/>
    <col min="14052" max="14052" width="38.6640625" style="668" customWidth="1"/>
    <col min="14053" max="14053" width="64.44140625" style="668" customWidth="1"/>
    <col min="14054" max="14054" width="53.33203125" style="668" customWidth="1"/>
    <col min="14055" max="14055" width="57.88671875" style="668" customWidth="1"/>
    <col min="14056" max="14056" width="32.6640625" style="668" customWidth="1"/>
    <col min="14057" max="14057" width="46.5546875" style="668" customWidth="1"/>
    <col min="14058" max="14058" width="58.5546875" style="668" customWidth="1"/>
    <col min="14059" max="14059" width="89.33203125" style="668" customWidth="1"/>
    <col min="14060" max="14060" width="55.6640625" style="668" customWidth="1"/>
    <col min="14061" max="14061" width="60.88671875" style="668" customWidth="1"/>
    <col min="14062" max="14062" width="59.33203125" style="668" customWidth="1"/>
    <col min="14063" max="14063" width="38" style="668" customWidth="1"/>
    <col min="14064" max="14064" width="25.33203125" style="668" customWidth="1"/>
    <col min="14065" max="14065" width="26.6640625" style="668" customWidth="1"/>
    <col min="14066" max="14066" width="38" style="668" customWidth="1"/>
    <col min="14067" max="14067" width="66.5546875" style="668" customWidth="1"/>
    <col min="14068" max="14068" width="78" style="668" customWidth="1"/>
    <col min="14069" max="14296" width="8.88671875" style="668"/>
    <col min="14297" max="14297" width="37" style="668" customWidth="1"/>
    <col min="14298" max="14298" width="12.109375" style="668" customWidth="1"/>
    <col min="14299" max="14299" width="9" style="668" customWidth="1"/>
    <col min="14300" max="14300" width="7.88671875" style="668" customWidth="1"/>
    <col min="14301" max="14301" width="9.6640625" style="668" customWidth="1"/>
    <col min="14302" max="14302" width="7" style="668" customWidth="1"/>
    <col min="14303" max="14303" width="96.109375" style="668" customWidth="1"/>
    <col min="14304" max="14304" width="1.6640625" style="668" customWidth="1"/>
    <col min="14305" max="14305" width="80.109375" style="668" customWidth="1"/>
    <col min="14306" max="14306" width="40.109375" style="668" customWidth="1"/>
    <col min="14307" max="14307" width="57.88671875" style="668" customWidth="1"/>
    <col min="14308" max="14308" width="38.6640625" style="668" customWidth="1"/>
    <col min="14309" max="14309" width="64.44140625" style="668" customWidth="1"/>
    <col min="14310" max="14310" width="53.33203125" style="668" customWidth="1"/>
    <col min="14311" max="14311" width="57.88671875" style="668" customWidth="1"/>
    <col min="14312" max="14312" width="32.6640625" style="668" customWidth="1"/>
    <col min="14313" max="14313" width="46.5546875" style="668" customWidth="1"/>
    <col min="14314" max="14314" width="58.5546875" style="668" customWidth="1"/>
    <col min="14315" max="14315" width="89.33203125" style="668" customWidth="1"/>
    <col min="14316" max="14316" width="55.6640625" style="668" customWidth="1"/>
    <col min="14317" max="14317" width="60.88671875" style="668" customWidth="1"/>
    <col min="14318" max="14318" width="59.33203125" style="668" customWidth="1"/>
    <col min="14319" max="14319" width="38" style="668" customWidth="1"/>
    <col min="14320" max="14320" width="25.33203125" style="668" customWidth="1"/>
    <col min="14321" max="14321" width="26.6640625" style="668" customWidth="1"/>
    <col min="14322" max="14322" width="38" style="668" customWidth="1"/>
    <col min="14323" max="14323" width="66.5546875" style="668" customWidth="1"/>
    <col min="14324" max="14324" width="78" style="668" customWidth="1"/>
    <col min="14325" max="14552" width="8.88671875" style="668"/>
    <col min="14553" max="14553" width="37" style="668" customWidth="1"/>
    <col min="14554" max="14554" width="12.109375" style="668" customWidth="1"/>
    <col min="14555" max="14555" width="9" style="668" customWidth="1"/>
    <col min="14556" max="14556" width="7.88671875" style="668" customWidth="1"/>
    <col min="14557" max="14557" width="9.6640625" style="668" customWidth="1"/>
    <col min="14558" max="14558" width="7" style="668" customWidth="1"/>
    <col min="14559" max="14559" width="96.109375" style="668" customWidth="1"/>
    <col min="14560" max="14560" width="1.6640625" style="668" customWidth="1"/>
    <col min="14561" max="14561" width="80.109375" style="668" customWidth="1"/>
    <col min="14562" max="14562" width="40.109375" style="668" customWidth="1"/>
    <col min="14563" max="14563" width="57.88671875" style="668" customWidth="1"/>
    <col min="14564" max="14564" width="38.6640625" style="668" customWidth="1"/>
    <col min="14565" max="14565" width="64.44140625" style="668" customWidth="1"/>
    <col min="14566" max="14566" width="53.33203125" style="668" customWidth="1"/>
    <col min="14567" max="14567" width="57.88671875" style="668" customWidth="1"/>
    <col min="14568" max="14568" width="32.6640625" style="668" customWidth="1"/>
    <col min="14569" max="14569" width="46.5546875" style="668" customWidth="1"/>
    <col min="14570" max="14570" width="58.5546875" style="668" customWidth="1"/>
    <col min="14571" max="14571" width="89.33203125" style="668" customWidth="1"/>
    <col min="14572" max="14572" width="55.6640625" style="668" customWidth="1"/>
    <col min="14573" max="14573" width="60.88671875" style="668" customWidth="1"/>
    <col min="14574" max="14574" width="59.33203125" style="668" customWidth="1"/>
    <col min="14575" max="14575" width="38" style="668" customWidth="1"/>
    <col min="14576" max="14576" width="25.33203125" style="668" customWidth="1"/>
    <col min="14577" max="14577" width="26.6640625" style="668" customWidth="1"/>
    <col min="14578" max="14578" width="38" style="668" customWidth="1"/>
    <col min="14579" max="14579" width="66.5546875" style="668" customWidth="1"/>
    <col min="14580" max="14580" width="78" style="668" customWidth="1"/>
    <col min="14581" max="14808" width="8.88671875" style="668"/>
    <col min="14809" max="14809" width="37" style="668" customWidth="1"/>
    <col min="14810" max="14810" width="12.109375" style="668" customWidth="1"/>
    <col min="14811" max="14811" width="9" style="668" customWidth="1"/>
    <col min="14812" max="14812" width="7.88671875" style="668" customWidth="1"/>
    <col min="14813" max="14813" width="9.6640625" style="668" customWidth="1"/>
    <col min="14814" max="14814" width="7" style="668" customWidth="1"/>
    <col min="14815" max="14815" width="96.109375" style="668" customWidth="1"/>
    <col min="14816" max="14816" width="1.6640625" style="668" customWidth="1"/>
    <col min="14817" max="14817" width="80.109375" style="668" customWidth="1"/>
    <col min="14818" max="14818" width="40.109375" style="668" customWidth="1"/>
    <col min="14819" max="14819" width="57.88671875" style="668" customWidth="1"/>
    <col min="14820" max="14820" width="38.6640625" style="668" customWidth="1"/>
    <col min="14821" max="14821" width="64.44140625" style="668" customWidth="1"/>
    <col min="14822" max="14822" width="53.33203125" style="668" customWidth="1"/>
    <col min="14823" max="14823" width="57.88671875" style="668" customWidth="1"/>
    <col min="14824" max="14824" width="32.6640625" style="668" customWidth="1"/>
    <col min="14825" max="14825" width="46.5546875" style="668" customWidth="1"/>
    <col min="14826" max="14826" width="58.5546875" style="668" customWidth="1"/>
    <col min="14827" max="14827" width="89.33203125" style="668" customWidth="1"/>
    <col min="14828" max="14828" width="55.6640625" style="668" customWidth="1"/>
    <col min="14829" max="14829" width="60.88671875" style="668" customWidth="1"/>
    <col min="14830" max="14830" width="59.33203125" style="668" customWidth="1"/>
    <col min="14831" max="14831" width="38" style="668" customWidth="1"/>
    <col min="14832" max="14832" width="25.33203125" style="668" customWidth="1"/>
    <col min="14833" max="14833" width="26.6640625" style="668" customWidth="1"/>
    <col min="14834" max="14834" width="38" style="668" customWidth="1"/>
    <col min="14835" max="14835" width="66.5546875" style="668" customWidth="1"/>
    <col min="14836" max="14836" width="78" style="668" customWidth="1"/>
    <col min="14837" max="15064" width="8.88671875" style="668"/>
    <col min="15065" max="15065" width="37" style="668" customWidth="1"/>
    <col min="15066" max="15066" width="12.109375" style="668" customWidth="1"/>
    <col min="15067" max="15067" width="9" style="668" customWidth="1"/>
    <col min="15068" max="15068" width="7.88671875" style="668" customWidth="1"/>
    <col min="15069" max="15069" width="9.6640625" style="668" customWidth="1"/>
    <col min="15070" max="15070" width="7" style="668" customWidth="1"/>
    <col min="15071" max="15071" width="96.109375" style="668" customWidth="1"/>
    <col min="15072" max="15072" width="1.6640625" style="668" customWidth="1"/>
    <col min="15073" max="15073" width="80.109375" style="668" customWidth="1"/>
    <col min="15074" max="15074" width="40.109375" style="668" customWidth="1"/>
    <col min="15075" max="15075" width="57.88671875" style="668" customWidth="1"/>
    <col min="15076" max="15076" width="38.6640625" style="668" customWidth="1"/>
    <col min="15077" max="15077" width="64.44140625" style="668" customWidth="1"/>
    <col min="15078" max="15078" width="53.33203125" style="668" customWidth="1"/>
    <col min="15079" max="15079" width="57.88671875" style="668" customWidth="1"/>
    <col min="15080" max="15080" width="32.6640625" style="668" customWidth="1"/>
    <col min="15081" max="15081" width="46.5546875" style="668" customWidth="1"/>
    <col min="15082" max="15082" width="58.5546875" style="668" customWidth="1"/>
    <col min="15083" max="15083" width="89.33203125" style="668" customWidth="1"/>
    <col min="15084" max="15084" width="55.6640625" style="668" customWidth="1"/>
    <col min="15085" max="15085" width="60.88671875" style="668" customWidth="1"/>
    <col min="15086" max="15086" width="59.33203125" style="668" customWidth="1"/>
    <col min="15087" max="15087" width="38" style="668" customWidth="1"/>
    <col min="15088" max="15088" width="25.33203125" style="668" customWidth="1"/>
    <col min="15089" max="15089" width="26.6640625" style="668" customWidth="1"/>
    <col min="15090" max="15090" width="38" style="668" customWidth="1"/>
    <col min="15091" max="15091" width="66.5546875" style="668" customWidth="1"/>
    <col min="15092" max="15092" width="78" style="668" customWidth="1"/>
    <col min="15093" max="15320" width="8.88671875" style="668"/>
    <col min="15321" max="15321" width="37" style="668" customWidth="1"/>
    <col min="15322" max="15322" width="12.109375" style="668" customWidth="1"/>
    <col min="15323" max="15323" width="9" style="668" customWidth="1"/>
    <col min="15324" max="15324" width="7.88671875" style="668" customWidth="1"/>
    <col min="15325" max="15325" width="9.6640625" style="668" customWidth="1"/>
    <col min="15326" max="15326" width="7" style="668" customWidth="1"/>
    <col min="15327" max="15327" width="96.109375" style="668" customWidth="1"/>
    <col min="15328" max="15328" width="1.6640625" style="668" customWidth="1"/>
    <col min="15329" max="15329" width="80.109375" style="668" customWidth="1"/>
    <col min="15330" max="15330" width="40.109375" style="668" customWidth="1"/>
    <col min="15331" max="15331" width="57.88671875" style="668" customWidth="1"/>
    <col min="15332" max="15332" width="38.6640625" style="668" customWidth="1"/>
    <col min="15333" max="15333" width="64.44140625" style="668" customWidth="1"/>
    <col min="15334" max="15334" width="53.33203125" style="668" customWidth="1"/>
    <col min="15335" max="15335" width="57.88671875" style="668" customWidth="1"/>
    <col min="15336" max="15336" width="32.6640625" style="668" customWidth="1"/>
    <col min="15337" max="15337" width="46.5546875" style="668" customWidth="1"/>
    <col min="15338" max="15338" width="58.5546875" style="668" customWidth="1"/>
    <col min="15339" max="15339" width="89.33203125" style="668" customWidth="1"/>
    <col min="15340" max="15340" width="55.6640625" style="668" customWidth="1"/>
    <col min="15341" max="15341" width="60.88671875" style="668" customWidth="1"/>
    <col min="15342" max="15342" width="59.33203125" style="668" customWidth="1"/>
    <col min="15343" max="15343" width="38" style="668" customWidth="1"/>
    <col min="15344" max="15344" width="25.33203125" style="668" customWidth="1"/>
    <col min="15345" max="15345" width="26.6640625" style="668" customWidth="1"/>
    <col min="15346" max="15346" width="38" style="668" customWidth="1"/>
    <col min="15347" max="15347" width="66.5546875" style="668" customWidth="1"/>
    <col min="15348" max="15348" width="78" style="668" customWidth="1"/>
    <col min="15349" max="15576" width="8.88671875" style="668"/>
    <col min="15577" max="15577" width="37" style="668" customWidth="1"/>
    <col min="15578" max="15578" width="12.109375" style="668" customWidth="1"/>
    <col min="15579" max="15579" width="9" style="668" customWidth="1"/>
    <col min="15580" max="15580" width="7.88671875" style="668" customWidth="1"/>
    <col min="15581" max="15581" width="9.6640625" style="668" customWidth="1"/>
    <col min="15582" max="15582" width="7" style="668" customWidth="1"/>
    <col min="15583" max="15583" width="96.109375" style="668" customWidth="1"/>
    <col min="15584" max="15584" width="1.6640625" style="668" customWidth="1"/>
    <col min="15585" max="15585" width="80.109375" style="668" customWidth="1"/>
    <col min="15586" max="15586" width="40.109375" style="668" customWidth="1"/>
    <col min="15587" max="15587" width="57.88671875" style="668" customWidth="1"/>
    <col min="15588" max="15588" width="38.6640625" style="668" customWidth="1"/>
    <col min="15589" max="15589" width="64.44140625" style="668" customWidth="1"/>
    <col min="15590" max="15590" width="53.33203125" style="668" customWidth="1"/>
    <col min="15591" max="15591" width="57.88671875" style="668" customWidth="1"/>
    <col min="15592" max="15592" width="32.6640625" style="668" customWidth="1"/>
    <col min="15593" max="15593" width="46.5546875" style="668" customWidth="1"/>
    <col min="15594" max="15594" width="58.5546875" style="668" customWidth="1"/>
    <col min="15595" max="15595" width="89.33203125" style="668" customWidth="1"/>
    <col min="15596" max="15596" width="55.6640625" style="668" customWidth="1"/>
    <col min="15597" max="15597" width="60.88671875" style="668" customWidth="1"/>
    <col min="15598" max="15598" width="59.33203125" style="668" customWidth="1"/>
    <col min="15599" max="15599" width="38" style="668" customWidth="1"/>
    <col min="15600" max="15600" width="25.33203125" style="668" customWidth="1"/>
    <col min="15601" max="15601" width="26.6640625" style="668" customWidth="1"/>
    <col min="15602" max="15602" width="38" style="668" customWidth="1"/>
    <col min="15603" max="15603" width="66.5546875" style="668" customWidth="1"/>
    <col min="15604" max="15604" width="78" style="668" customWidth="1"/>
    <col min="15605" max="15832" width="8.88671875" style="668"/>
    <col min="15833" max="15833" width="37" style="668" customWidth="1"/>
    <col min="15834" max="15834" width="12.109375" style="668" customWidth="1"/>
    <col min="15835" max="15835" width="9" style="668" customWidth="1"/>
    <col min="15836" max="15836" width="7.88671875" style="668" customWidth="1"/>
    <col min="15837" max="15837" width="9.6640625" style="668" customWidth="1"/>
    <col min="15838" max="15838" width="7" style="668" customWidth="1"/>
    <col min="15839" max="15839" width="96.109375" style="668" customWidth="1"/>
    <col min="15840" max="15840" width="1.6640625" style="668" customWidth="1"/>
    <col min="15841" max="15841" width="80.109375" style="668" customWidth="1"/>
    <col min="15842" max="15842" width="40.109375" style="668" customWidth="1"/>
    <col min="15843" max="15843" width="57.88671875" style="668" customWidth="1"/>
    <col min="15844" max="15844" width="38.6640625" style="668" customWidth="1"/>
    <col min="15845" max="15845" width="64.44140625" style="668" customWidth="1"/>
    <col min="15846" max="15846" width="53.33203125" style="668" customWidth="1"/>
    <col min="15847" max="15847" width="57.88671875" style="668" customWidth="1"/>
    <col min="15848" max="15848" width="32.6640625" style="668" customWidth="1"/>
    <col min="15849" max="15849" width="46.5546875" style="668" customWidth="1"/>
    <col min="15850" max="15850" width="58.5546875" style="668" customWidth="1"/>
    <col min="15851" max="15851" width="89.33203125" style="668" customWidth="1"/>
    <col min="15852" max="15852" width="55.6640625" style="668" customWidth="1"/>
    <col min="15853" max="15853" width="60.88671875" style="668" customWidth="1"/>
    <col min="15854" max="15854" width="59.33203125" style="668" customWidth="1"/>
    <col min="15855" max="15855" width="38" style="668" customWidth="1"/>
    <col min="15856" max="15856" width="25.33203125" style="668" customWidth="1"/>
    <col min="15857" max="15857" width="26.6640625" style="668" customWidth="1"/>
    <col min="15858" max="15858" width="38" style="668" customWidth="1"/>
    <col min="15859" max="15859" width="66.5546875" style="668" customWidth="1"/>
    <col min="15860" max="15860" width="78" style="668" customWidth="1"/>
    <col min="15861" max="16088" width="8.88671875" style="668"/>
    <col min="16089" max="16089" width="37" style="668" customWidth="1"/>
    <col min="16090" max="16090" width="12.109375" style="668" customWidth="1"/>
    <col min="16091" max="16091" width="9" style="668" customWidth="1"/>
    <col min="16092" max="16092" width="7.88671875" style="668" customWidth="1"/>
    <col min="16093" max="16093" width="9.6640625" style="668" customWidth="1"/>
    <col min="16094" max="16094" width="7" style="668" customWidth="1"/>
    <col min="16095" max="16095" width="96.109375" style="668" customWidth="1"/>
    <col min="16096" max="16096" width="1.6640625" style="668" customWidth="1"/>
    <col min="16097" max="16097" width="80.109375" style="668" customWidth="1"/>
    <col min="16098" max="16098" width="40.109375" style="668" customWidth="1"/>
    <col min="16099" max="16099" width="57.88671875" style="668" customWidth="1"/>
    <col min="16100" max="16100" width="38.6640625" style="668" customWidth="1"/>
    <col min="16101" max="16101" width="64.44140625" style="668" customWidth="1"/>
    <col min="16102" max="16102" width="53.33203125" style="668" customWidth="1"/>
    <col min="16103" max="16103" width="57.88671875" style="668" customWidth="1"/>
    <col min="16104" max="16104" width="32.6640625" style="668" customWidth="1"/>
    <col min="16105" max="16105" width="46.5546875" style="668" customWidth="1"/>
    <col min="16106" max="16106" width="58.5546875" style="668" customWidth="1"/>
    <col min="16107" max="16107" width="89.33203125" style="668" customWidth="1"/>
    <col min="16108" max="16108" width="55.6640625" style="668" customWidth="1"/>
    <col min="16109" max="16109" width="60.88671875" style="668" customWidth="1"/>
    <col min="16110" max="16110" width="59.33203125" style="668" customWidth="1"/>
    <col min="16111" max="16111" width="38" style="668" customWidth="1"/>
    <col min="16112" max="16112" width="25.33203125" style="668" customWidth="1"/>
    <col min="16113" max="16113" width="26.6640625" style="668" customWidth="1"/>
    <col min="16114" max="16114" width="38" style="668" customWidth="1"/>
    <col min="16115" max="16115" width="66.5546875" style="668" customWidth="1"/>
    <col min="16116" max="16116" width="78" style="668" customWidth="1"/>
    <col min="16117" max="16374" width="8.88671875" style="668"/>
    <col min="16375" max="16384" width="9.109375" style="668" customWidth="1"/>
  </cols>
  <sheetData>
    <row r="1" spans="1:16384">
      <c r="A1" s="301"/>
      <c r="B1" s="301" t="s">
        <v>198</v>
      </c>
      <c r="C1" s="301"/>
      <c r="D1" s="301"/>
      <c r="E1" s="301"/>
      <c r="F1" s="301"/>
      <c r="G1" s="301"/>
      <c r="H1" s="301"/>
      <c r="I1" s="301"/>
      <c r="J1" s="301"/>
      <c r="K1" s="301"/>
      <c r="L1" s="301"/>
      <c r="M1" s="301"/>
      <c r="N1" s="301"/>
      <c r="O1" s="301"/>
      <c r="P1" s="301"/>
      <c r="Q1" s="301"/>
      <c r="R1" s="301"/>
      <c r="S1" s="301"/>
      <c r="T1" s="301"/>
      <c r="U1" s="301"/>
      <c r="V1" s="301"/>
      <c r="W1" s="301"/>
      <c r="X1" s="301"/>
      <c r="Y1" s="301"/>
      <c r="Z1" s="301"/>
      <c r="AA1" s="301"/>
      <c r="AB1" s="301"/>
      <c r="AC1" s="301"/>
      <c r="AD1" s="301"/>
      <c r="AE1" s="301"/>
      <c r="AF1" s="301"/>
      <c r="AG1" s="301"/>
      <c r="AH1" s="301"/>
      <c r="AI1" s="301"/>
      <c r="AJ1" s="301"/>
      <c r="AK1" s="301"/>
      <c r="AL1" s="301"/>
      <c r="AM1" s="301"/>
      <c r="AN1" s="301"/>
      <c r="AO1" s="301"/>
      <c r="AP1" s="301"/>
      <c r="AQ1" s="301"/>
      <c r="AR1" s="301"/>
      <c r="AS1" s="301"/>
      <c r="AT1" s="301"/>
      <c r="AU1" s="301"/>
      <c r="AV1" s="301"/>
      <c r="AW1" s="301"/>
      <c r="AX1" s="301"/>
      <c r="AY1" s="301"/>
      <c r="AZ1" s="301"/>
      <c r="BA1" s="301"/>
      <c r="BB1" s="301"/>
      <c r="BC1" s="301"/>
      <c r="BD1" s="301"/>
      <c r="BE1" s="301"/>
      <c r="BF1" s="301"/>
      <c r="BG1" s="301"/>
      <c r="BH1" s="301"/>
      <c r="BI1" s="301"/>
      <c r="BJ1" s="301"/>
      <c r="BK1" s="301"/>
      <c r="BL1" s="301"/>
      <c r="BM1" s="301"/>
      <c r="BN1" s="301"/>
      <c r="BO1" s="301"/>
      <c r="BP1" s="301"/>
      <c r="BQ1" s="301"/>
      <c r="BR1" s="301"/>
      <c r="BS1" s="301"/>
      <c r="BT1" s="301"/>
      <c r="BU1" s="301"/>
      <c r="BV1" s="301"/>
      <c r="BW1" s="301"/>
      <c r="BX1" s="301"/>
      <c r="BY1" s="301"/>
      <c r="BZ1" s="301"/>
      <c r="CA1" s="301"/>
      <c r="CB1" s="301"/>
      <c r="CC1" s="301"/>
      <c r="CD1" s="301"/>
      <c r="CE1" s="301"/>
      <c r="CF1" s="301"/>
      <c r="CG1" s="301"/>
      <c r="CH1" s="301"/>
      <c r="CI1" s="301"/>
      <c r="CJ1" s="301"/>
      <c r="CK1" s="301"/>
      <c r="CL1" s="301"/>
      <c r="CM1" s="301"/>
      <c r="CN1" s="301"/>
      <c r="CO1" s="301"/>
      <c r="CP1" s="301"/>
      <c r="CQ1" s="301"/>
      <c r="CR1" s="301"/>
      <c r="CS1" s="301"/>
      <c r="CT1" s="301"/>
      <c r="CU1" s="301"/>
      <c r="CV1" s="301"/>
      <c r="CW1" s="301"/>
      <c r="CX1" s="301"/>
      <c r="CY1" s="301"/>
      <c r="CZ1" s="301"/>
      <c r="DA1" s="301"/>
      <c r="DB1" s="301"/>
      <c r="DC1" s="301"/>
      <c r="DD1" s="301"/>
      <c r="DE1" s="301"/>
      <c r="DF1" s="301"/>
      <c r="DG1" s="301"/>
      <c r="DH1" s="301"/>
      <c r="DI1" s="301"/>
      <c r="DJ1" s="301"/>
      <c r="DK1" s="301"/>
      <c r="DL1" s="301"/>
      <c r="DM1" s="301"/>
      <c r="DN1" s="301"/>
      <c r="DO1" s="301"/>
      <c r="DP1" s="301"/>
      <c r="DQ1" s="301"/>
      <c r="DR1" s="301"/>
      <c r="DS1" s="301"/>
      <c r="DT1" s="301"/>
      <c r="DU1" s="301"/>
      <c r="DV1" s="301"/>
      <c r="DW1" s="301"/>
      <c r="DX1" s="301"/>
      <c r="DY1" s="301"/>
      <c r="DZ1" s="301"/>
      <c r="EA1" s="301"/>
      <c r="EB1" s="301"/>
      <c r="EC1" s="301"/>
      <c r="ED1" s="301"/>
      <c r="EE1" s="301"/>
      <c r="EF1" s="301"/>
      <c r="EG1" s="301"/>
      <c r="EH1" s="301"/>
      <c r="EI1" s="301"/>
      <c r="EJ1" s="301"/>
      <c r="EK1" s="301"/>
      <c r="EL1" s="301"/>
      <c r="EM1" s="301"/>
      <c r="EN1" s="301"/>
      <c r="EO1" s="301"/>
      <c r="EP1" s="301"/>
      <c r="EQ1" s="301"/>
      <c r="ER1" s="301"/>
      <c r="ES1" s="301"/>
      <c r="ET1" s="301"/>
      <c r="EU1" s="301"/>
      <c r="EV1" s="301"/>
      <c r="EW1" s="301"/>
      <c r="EX1" s="301"/>
      <c r="EY1" s="301"/>
      <c r="EZ1" s="301"/>
      <c r="FA1" s="301"/>
      <c r="FB1" s="301"/>
      <c r="FC1" s="301"/>
      <c r="FD1" s="301"/>
      <c r="FE1" s="301"/>
      <c r="FF1" s="301"/>
      <c r="FG1" s="301"/>
      <c r="FH1" s="301"/>
      <c r="FI1" s="301"/>
      <c r="FJ1" s="301"/>
      <c r="FK1" s="301"/>
      <c r="FL1" s="301"/>
      <c r="FM1" s="301"/>
      <c r="FN1" s="301"/>
      <c r="FO1" s="301"/>
      <c r="FP1" s="301"/>
      <c r="FQ1" s="301"/>
      <c r="FR1" s="301"/>
      <c r="FS1" s="301"/>
      <c r="FT1" s="301"/>
      <c r="FU1" s="301"/>
      <c r="FV1" s="301"/>
      <c r="FW1" s="301"/>
      <c r="FX1" s="301"/>
      <c r="FY1" s="301"/>
      <c r="FZ1" s="301"/>
      <c r="GA1" s="301"/>
      <c r="GB1" s="301"/>
      <c r="GC1" s="301"/>
      <c r="GD1" s="301"/>
      <c r="GE1" s="301"/>
      <c r="GF1" s="301"/>
      <c r="GG1" s="301"/>
      <c r="GH1" s="301"/>
      <c r="GI1" s="301"/>
      <c r="GJ1" s="301"/>
      <c r="GK1" s="301"/>
      <c r="GL1" s="301"/>
      <c r="GM1" s="301"/>
      <c r="GN1" s="301"/>
      <c r="GO1" s="301"/>
      <c r="GP1" s="301"/>
      <c r="GQ1" s="301"/>
      <c r="GR1" s="301"/>
      <c r="GS1" s="301"/>
      <c r="GT1" s="301"/>
      <c r="GU1" s="301"/>
      <c r="GV1" s="301"/>
      <c r="GW1" s="301"/>
      <c r="GX1" s="301"/>
      <c r="GY1" s="301"/>
      <c r="GZ1" s="301"/>
      <c r="HA1" s="301"/>
      <c r="HB1" s="301"/>
      <c r="HC1" s="301"/>
      <c r="HD1" s="301"/>
      <c r="HE1" s="301"/>
      <c r="HF1" s="301"/>
      <c r="HG1" s="301"/>
      <c r="HH1" s="301"/>
      <c r="HI1" s="301"/>
      <c r="HJ1" s="301"/>
      <c r="HK1" s="301"/>
      <c r="HL1" s="301"/>
      <c r="HM1" s="301"/>
      <c r="HN1" s="301"/>
      <c r="HO1" s="301"/>
      <c r="HP1" s="301"/>
      <c r="HQ1" s="301"/>
      <c r="HR1" s="301"/>
      <c r="HS1" s="301"/>
      <c r="HT1" s="301"/>
      <c r="HU1" s="301"/>
      <c r="HV1" s="301"/>
      <c r="HW1" s="301"/>
      <c r="HX1" s="301"/>
      <c r="HY1" s="301"/>
      <c r="HZ1" s="301"/>
      <c r="IA1" s="301"/>
      <c r="IB1" s="301"/>
      <c r="IC1" s="301"/>
      <c r="ID1" s="301"/>
      <c r="IE1" s="301"/>
      <c r="IF1" s="301"/>
      <c r="IG1" s="301"/>
      <c r="IH1" s="301"/>
      <c r="II1" s="301"/>
      <c r="IJ1" s="301"/>
      <c r="IK1" s="301"/>
      <c r="IL1" s="301"/>
      <c r="IM1" s="301"/>
      <c r="IN1" s="301"/>
      <c r="IO1" s="301"/>
      <c r="IP1" s="301"/>
      <c r="IQ1" s="301"/>
      <c r="IR1" s="301"/>
      <c r="IS1" s="301"/>
      <c r="IT1" s="301"/>
      <c r="IU1" s="301"/>
      <c r="IV1" s="301"/>
      <c r="IW1" s="301"/>
      <c r="IX1" s="301"/>
      <c r="IY1" s="301"/>
      <c r="IZ1" s="301"/>
      <c r="JA1" s="301"/>
      <c r="JB1" s="301"/>
      <c r="JC1" s="301"/>
      <c r="JD1" s="301"/>
      <c r="JE1" s="301"/>
      <c r="JF1" s="301"/>
      <c r="JG1" s="301"/>
      <c r="JH1" s="301"/>
      <c r="JI1" s="301"/>
      <c r="JJ1" s="301"/>
      <c r="JK1" s="301"/>
      <c r="JL1" s="301"/>
      <c r="JM1" s="301"/>
      <c r="JN1" s="301"/>
      <c r="JO1" s="301"/>
      <c r="JP1" s="301"/>
      <c r="JQ1" s="301"/>
      <c r="JR1" s="301"/>
      <c r="JS1" s="301"/>
      <c r="JT1" s="301"/>
      <c r="JU1" s="301"/>
      <c r="JV1" s="301"/>
      <c r="JW1" s="301"/>
      <c r="JX1" s="301"/>
      <c r="JY1" s="301"/>
      <c r="JZ1" s="301"/>
      <c r="KA1" s="301"/>
      <c r="KB1" s="301"/>
      <c r="KC1" s="301"/>
      <c r="KD1" s="301"/>
      <c r="KE1" s="301"/>
      <c r="KF1" s="301"/>
      <c r="KG1" s="301"/>
      <c r="KH1" s="301"/>
      <c r="KI1" s="301"/>
      <c r="KJ1" s="301"/>
      <c r="KK1" s="301"/>
      <c r="KL1" s="301"/>
      <c r="KM1" s="301"/>
      <c r="KN1" s="301"/>
      <c r="KO1" s="301"/>
      <c r="KP1" s="301"/>
      <c r="KQ1" s="301"/>
      <c r="KR1" s="301"/>
      <c r="KS1" s="301"/>
      <c r="KT1" s="301"/>
      <c r="KU1" s="301"/>
      <c r="KV1" s="301"/>
      <c r="KW1" s="301"/>
      <c r="KX1" s="301"/>
      <c r="KY1" s="301"/>
      <c r="KZ1" s="301"/>
      <c r="LA1" s="301"/>
      <c r="LB1" s="301"/>
      <c r="LC1" s="301"/>
      <c r="LD1" s="301"/>
      <c r="LE1" s="301"/>
      <c r="LF1" s="301"/>
      <c r="LG1" s="301"/>
      <c r="LH1" s="301"/>
      <c r="LI1" s="301"/>
      <c r="LJ1" s="301"/>
      <c r="LK1" s="301"/>
      <c r="LL1" s="301"/>
      <c r="LM1" s="301"/>
      <c r="LN1" s="301"/>
      <c r="LO1" s="301"/>
      <c r="LP1" s="301"/>
      <c r="LQ1" s="301"/>
      <c r="LR1" s="301"/>
      <c r="LS1" s="301"/>
      <c r="LT1" s="301"/>
      <c r="LU1" s="301"/>
      <c r="LV1" s="301"/>
      <c r="LW1" s="301"/>
      <c r="LX1" s="301"/>
      <c r="LY1" s="301"/>
      <c r="LZ1" s="301"/>
      <c r="MA1" s="301"/>
      <c r="MB1" s="301"/>
      <c r="MC1" s="301"/>
      <c r="MD1" s="301"/>
      <c r="ME1" s="301"/>
      <c r="MF1" s="301"/>
      <c r="MG1" s="301"/>
      <c r="MH1" s="301"/>
      <c r="MI1" s="301"/>
      <c r="MJ1" s="301"/>
      <c r="MK1" s="301"/>
      <c r="ML1" s="301"/>
      <c r="MM1" s="301"/>
      <c r="MN1" s="301"/>
      <c r="MO1" s="301"/>
      <c r="MP1" s="301"/>
      <c r="MQ1" s="301"/>
      <c r="MR1" s="301"/>
      <c r="MS1" s="301"/>
      <c r="MT1" s="301"/>
      <c r="MU1" s="301"/>
      <c r="MV1" s="301"/>
      <c r="MW1" s="301"/>
      <c r="MX1" s="301"/>
      <c r="MY1" s="301"/>
      <c r="MZ1" s="301"/>
      <c r="NA1" s="301"/>
      <c r="NB1" s="301"/>
      <c r="NC1" s="301"/>
      <c r="ND1" s="301"/>
      <c r="NE1" s="301"/>
      <c r="NF1" s="301"/>
      <c r="NG1" s="301"/>
      <c r="NH1" s="301"/>
      <c r="NI1" s="301"/>
      <c r="NJ1" s="301"/>
      <c r="NK1" s="301"/>
      <c r="NL1" s="301"/>
      <c r="NM1" s="301"/>
      <c r="NN1" s="301"/>
      <c r="NO1" s="301"/>
      <c r="NP1" s="301"/>
      <c r="NQ1" s="301"/>
      <c r="NR1" s="301"/>
      <c r="NS1" s="301"/>
      <c r="NT1" s="301"/>
      <c r="NU1" s="301"/>
      <c r="NV1" s="301"/>
      <c r="NW1" s="301"/>
      <c r="NX1" s="301"/>
      <c r="NY1" s="301"/>
      <c r="NZ1" s="301"/>
      <c r="OA1" s="301"/>
      <c r="OB1" s="301"/>
      <c r="OC1" s="301"/>
      <c r="OD1" s="301"/>
      <c r="OE1" s="301"/>
      <c r="OF1" s="301"/>
      <c r="OG1" s="301"/>
      <c r="OH1" s="301"/>
      <c r="OI1" s="301"/>
      <c r="OJ1" s="301"/>
      <c r="OK1" s="301"/>
      <c r="OL1" s="301"/>
      <c r="OM1" s="301"/>
      <c r="ON1" s="301"/>
      <c r="OO1" s="301"/>
      <c r="OP1" s="301"/>
      <c r="OQ1" s="301"/>
      <c r="OR1" s="301"/>
      <c r="OS1" s="301"/>
      <c r="OT1" s="301"/>
      <c r="OU1" s="301"/>
      <c r="OV1" s="301"/>
      <c r="OW1" s="301"/>
      <c r="OX1" s="301"/>
      <c r="OY1" s="301"/>
      <c r="OZ1" s="301"/>
      <c r="PA1" s="301"/>
      <c r="PB1" s="301"/>
      <c r="PC1" s="301"/>
      <c r="PD1" s="301"/>
      <c r="PE1" s="301"/>
      <c r="PF1" s="301"/>
      <c r="PG1" s="301"/>
      <c r="PH1" s="301"/>
      <c r="PI1" s="301"/>
      <c r="PJ1" s="301"/>
      <c r="PK1" s="301"/>
      <c r="PL1" s="301"/>
      <c r="PM1" s="301"/>
      <c r="PN1" s="301"/>
      <c r="PO1" s="301"/>
      <c r="PP1" s="301"/>
      <c r="PQ1" s="301"/>
      <c r="PR1" s="301"/>
      <c r="PS1" s="301"/>
      <c r="PT1" s="301"/>
      <c r="PU1" s="301"/>
      <c r="PV1" s="301"/>
      <c r="PW1" s="301"/>
      <c r="PX1" s="301"/>
      <c r="PY1" s="301"/>
      <c r="PZ1" s="301"/>
      <c r="QA1" s="301"/>
      <c r="QB1" s="301"/>
      <c r="QC1" s="301"/>
      <c r="QD1" s="301"/>
      <c r="QE1" s="301"/>
      <c r="QF1" s="301"/>
      <c r="QG1" s="301"/>
      <c r="QH1" s="301"/>
      <c r="QI1" s="301"/>
      <c r="QJ1" s="301"/>
      <c r="QK1" s="301"/>
      <c r="QL1" s="301"/>
      <c r="QM1" s="301"/>
      <c r="QN1" s="301"/>
      <c r="QO1" s="301"/>
      <c r="QP1" s="301"/>
      <c r="QQ1" s="301"/>
      <c r="QR1" s="301"/>
      <c r="QS1" s="301"/>
      <c r="QT1" s="301"/>
      <c r="QU1" s="301"/>
      <c r="QV1" s="301"/>
      <c r="QW1" s="301"/>
      <c r="QX1" s="301"/>
      <c r="QY1" s="301"/>
      <c r="QZ1" s="301"/>
      <c r="RA1" s="301"/>
      <c r="RB1" s="301"/>
      <c r="RC1" s="301"/>
      <c r="RD1" s="301"/>
      <c r="RE1" s="301"/>
      <c r="RF1" s="301"/>
      <c r="RG1" s="301"/>
      <c r="RH1" s="301"/>
      <c r="RI1" s="301"/>
      <c r="RJ1" s="301"/>
      <c r="RK1" s="301"/>
      <c r="RL1" s="301"/>
      <c r="RM1" s="301"/>
      <c r="RN1" s="301"/>
      <c r="RO1" s="301"/>
      <c r="RP1" s="301"/>
      <c r="RQ1" s="301"/>
      <c r="RR1" s="301"/>
      <c r="RS1" s="301"/>
      <c r="RT1" s="301"/>
      <c r="RU1" s="301"/>
      <c r="RV1" s="301"/>
      <c r="RW1" s="301"/>
      <c r="RX1" s="301"/>
      <c r="RY1" s="301"/>
      <c r="RZ1" s="301"/>
      <c r="SA1" s="301"/>
      <c r="SB1" s="301"/>
      <c r="SC1" s="301"/>
      <c r="SD1" s="301"/>
      <c r="SE1" s="301"/>
      <c r="SF1" s="301"/>
      <c r="SG1" s="301"/>
      <c r="SH1" s="301"/>
      <c r="SI1" s="301"/>
      <c r="SJ1" s="301"/>
      <c r="SK1" s="301"/>
      <c r="SL1" s="301"/>
      <c r="SM1" s="301"/>
      <c r="SN1" s="301"/>
      <c r="SO1" s="301"/>
      <c r="SP1" s="301"/>
      <c r="SQ1" s="301"/>
      <c r="SR1" s="301"/>
      <c r="SS1" s="301"/>
      <c r="ST1" s="301"/>
      <c r="SU1" s="301"/>
      <c r="SV1" s="301"/>
      <c r="SW1" s="301"/>
      <c r="SX1" s="301"/>
      <c r="SY1" s="301"/>
      <c r="SZ1" s="301"/>
      <c r="TA1" s="301"/>
      <c r="TB1" s="301"/>
      <c r="TC1" s="301"/>
      <c r="TD1" s="301"/>
      <c r="TE1" s="301"/>
      <c r="TF1" s="301"/>
      <c r="TG1" s="301"/>
      <c r="TH1" s="301"/>
      <c r="TI1" s="301"/>
      <c r="TJ1" s="301"/>
      <c r="TK1" s="301"/>
      <c r="TL1" s="301"/>
      <c r="TM1" s="301"/>
      <c r="TN1" s="301"/>
      <c r="TO1" s="301"/>
      <c r="TP1" s="301"/>
      <c r="TQ1" s="301"/>
      <c r="TR1" s="301"/>
      <c r="TS1" s="301"/>
      <c r="TT1" s="301"/>
      <c r="TU1" s="301"/>
      <c r="TV1" s="301"/>
      <c r="TW1" s="301"/>
      <c r="TX1" s="301"/>
      <c r="TY1" s="301"/>
      <c r="TZ1" s="301"/>
      <c r="UA1" s="301"/>
      <c r="UB1" s="301"/>
      <c r="UC1" s="301"/>
      <c r="UD1" s="301"/>
      <c r="UE1" s="301"/>
      <c r="UF1" s="301"/>
      <c r="UG1" s="301"/>
      <c r="UH1" s="301"/>
      <c r="UI1" s="301"/>
      <c r="UJ1" s="301"/>
      <c r="UK1" s="301"/>
      <c r="UL1" s="301"/>
      <c r="UM1" s="301"/>
      <c r="UN1" s="301"/>
      <c r="UO1" s="301"/>
      <c r="UP1" s="301"/>
      <c r="UQ1" s="301"/>
      <c r="UR1" s="301"/>
      <c r="US1" s="301"/>
      <c r="UT1" s="301"/>
      <c r="UU1" s="301"/>
      <c r="UV1" s="301"/>
      <c r="UW1" s="301"/>
      <c r="UX1" s="301"/>
      <c r="UY1" s="301"/>
      <c r="UZ1" s="301"/>
      <c r="VA1" s="301"/>
      <c r="VB1" s="301"/>
      <c r="VC1" s="301"/>
      <c r="VD1" s="301"/>
      <c r="VE1" s="301"/>
      <c r="VF1" s="301"/>
      <c r="VG1" s="301"/>
      <c r="VH1" s="301"/>
      <c r="VI1" s="301"/>
      <c r="VJ1" s="301"/>
      <c r="VK1" s="301"/>
      <c r="VL1" s="301"/>
      <c r="VM1" s="301"/>
      <c r="VN1" s="301"/>
      <c r="VO1" s="301"/>
      <c r="VP1" s="301"/>
      <c r="VQ1" s="301"/>
      <c r="VR1" s="301"/>
      <c r="VS1" s="301"/>
      <c r="VT1" s="301"/>
      <c r="VU1" s="301"/>
      <c r="VV1" s="301"/>
      <c r="VW1" s="301"/>
      <c r="VX1" s="301"/>
      <c r="VY1" s="301"/>
      <c r="VZ1" s="301"/>
      <c r="WA1" s="301"/>
      <c r="WB1" s="301"/>
      <c r="WC1" s="301"/>
      <c r="WD1" s="301"/>
      <c r="WE1" s="301"/>
      <c r="WF1" s="301"/>
      <c r="WG1" s="301"/>
      <c r="WH1" s="301"/>
      <c r="WI1" s="301"/>
      <c r="WJ1" s="301"/>
      <c r="WK1" s="301"/>
      <c r="WL1" s="301"/>
      <c r="WM1" s="301"/>
      <c r="WN1" s="301"/>
      <c r="WO1" s="301"/>
      <c r="WP1" s="301"/>
      <c r="WQ1" s="301"/>
      <c r="WR1" s="301"/>
      <c r="WS1" s="301"/>
      <c r="WT1" s="301"/>
      <c r="WU1" s="301"/>
      <c r="WV1" s="301"/>
      <c r="WW1" s="301"/>
      <c r="WX1" s="301"/>
      <c r="WY1" s="301"/>
      <c r="WZ1" s="301"/>
      <c r="XA1" s="301"/>
      <c r="XB1" s="301"/>
      <c r="XC1" s="301"/>
      <c r="XD1" s="301"/>
      <c r="XE1" s="301"/>
      <c r="XF1" s="301"/>
      <c r="XG1" s="301"/>
      <c r="XH1" s="301"/>
      <c r="XI1" s="301"/>
      <c r="XJ1" s="301"/>
      <c r="XK1" s="301"/>
      <c r="XL1" s="301"/>
      <c r="XM1" s="301"/>
      <c r="XN1" s="301"/>
      <c r="XO1" s="301"/>
      <c r="XP1" s="301"/>
      <c r="XQ1" s="301"/>
      <c r="XR1" s="301"/>
      <c r="XS1" s="301"/>
      <c r="XT1" s="301"/>
      <c r="XU1" s="301"/>
      <c r="XV1" s="301"/>
      <c r="XW1" s="301"/>
      <c r="XX1" s="301"/>
      <c r="XY1" s="301"/>
      <c r="XZ1" s="301"/>
      <c r="YA1" s="301"/>
      <c r="YB1" s="301"/>
      <c r="YC1" s="301"/>
      <c r="YD1" s="301"/>
      <c r="YE1" s="301"/>
      <c r="YF1" s="301"/>
      <c r="YG1" s="301"/>
      <c r="YH1" s="301"/>
      <c r="YI1" s="301"/>
      <c r="YJ1" s="301"/>
      <c r="YK1" s="301"/>
      <c r="YL1" s="301"/>
      <c r="YM1" s="301"/>
      <c r="YN1" s="301"/>
      <c r="YO1" s="301"/>
      <c r="YP1" s="301"/>
      <c r="YQ1" s="301"/>
      <c r="YR1" s="301"/>
      <c r="YS1" s="301"/>
      <c r="YT1" s="301"/>
      <c r="YU1" s="301"/>
      <c r="YV1" s="301"/>
      <c r="YW1" s="301"/>
      <c r="YX1" s="301"/>
      <c r="YY1" s="301"/>
      <c r="YZ1" s="301"/>
      <c r="ZA1" s="301"/>
      <c r="ZB1" s="301"/>
      <c r="ZC1" s="301"/>
      <c r="ZD1" s="301"/>
      <c r="ZE1" s="301"/>
      <c r="ZF1" s="301"/>
      <c r="ZG1" s="301"/>
      <c r="ZH1" s="301"/>
      <c r="ZI1" s="301"/>
      <c r="ZJ1" s="301"/>
      <c r="ZK1" s="301"/>
      <c r="ZL1" s="301"/>
      <c r="ZM1" s="301"/>
      <c r="ZN1" s="301"/>
      <c r="ZO1" s="301"/>
      <c r="ZP1" s="301"/>
      <c r="ZQ1" s="301"/>
      <c r="ZR1" s="301"/>
      <c r="ZS1" s="301"/>
      <c r="ZT1" s="301"/>
      <c r="ZU1" s="301"/>
      <c r="ZV1" s="301"/>
      <c r="ZW1" s="301"/>
      <c r="ZX1" s="301"/>
      <c r="ZY1" s="301"/>
      <c r="ZZ1" s="301"/>
      <c r="AAA1" s="301"/>
      <c r="AAB1" s="301"/>
      <c r="AAC1" s="301"/>
      <c r="AAD1" s="301"/>
      <c r="AAE1" s="301"/>
      <c r="AAF1" s="301"/>
      <c r="AAG1" s="301"/>
      <c r="AAH1" s="301"/>
      <c r="AAI1" s="301"/>
      <c r="AAJ1" s="301"/>
      <c r="AAK1" s="301"/>
      <c r="AAL1" s="301"/>
      <c r="AAM1" s="301"/>
      <c r="AAN1" s="301"/>
      <c r="AAO1" s="301"/>
      <c r="AAP1" s="301"/>
      <c r="AAQ1" s="301"/>
      <c r="AAR1" s="301"/>
      <c r="AAS1" s="301"/>
      <c r="AAT1" s="301"/>
      <c r="AAU1" s="301"/>
      <c r="AAV1" s="301"/>
      <c r="AAW1" s="301"/>
      <c r="AAX1" s="301"/>
      <c r="AAY1" s="301"/>
      <c r="AAZ1" s="301"/>
      <c r="ABA1" s="301"/>
      <c r="ABB1" s="301"/>
      <c r="ABC1" s="301"/>
      <c r="ABD1" s="301"/>
      <c r="ABE1" s="301"/>
      <c r="ABF1" s="301"/>
      <c r="ABG1" s="301"/>
      <c r="ABH1" s="301"/>
      <c r="ABI1" s="301"/>
      <c r="ABJ1" s="301"/>
      <c r="ABK1" s="301"/>
      <c r="ABL1" s="301"/>
      <c r="ABM1" s="301"/>
      <c r="ABN1" s="301"/>
      <c r="ABO1" s="301"/>
      <c r="ABP1" s="301"/>
      <c r="ABQ1" s="301"/>
      <c r="ABR1" s="301"/>
      <c r="ABS1" s="301"/>
      <c r="ABT1" s="301"/>
      <c r="ABU1" s="301"/>
      <c r="ABV1" s="301"/>
      <c r="ABW1" s="301"/>
      <c r="ABX1" s="301"/>
      <c r="ABY1" s="301"/>
      <c r="ABZ1" s="301"/>
      <c r="ACA1" s="301"/>
      <c r="ACB1" s="301"/>
      <c r="ACC1" s="301"/>
      <c r="ACD1" s="301"/>
      <c r="ACE1" s="301"/>
      <c r="ACF1" s="301"/>
      <c r="ACG1" s="301"/>
      <c r="ACH1" s="301"/>
      <c r="ACI1" s="301"/>
      <c r="ACJ1" s="301"/>
      <c r="ACK1" s="301"/>
      <c r="ACL1" s="301"/>
      <c r="ACM1" s="301"/>
      <c r="ACN1" s="301"/>
      <c r="ACO1" s="301"/>
      <c r="ACP1" s="301"/>
      <c r="ACQ1" s="301"/>
      <c r="ACR1" s="301"/>
      <c r="ACS1" s="301"/>
      <c r="ACT1" s="301"/>
      <c r="ACU1" s="301"/>
      <c r="ACV1" s="301"/>
      <c r="ACW1" s="301"/>
      <c r="ACX1" s="301"/>
      <c r="ACY1" s="301"/>
      <c r="ACZ1" s="301"/>
      <c r="ADA1" s="301"/>
      <c r="ADB1" s="301"/>
      <c r="ADC1" s="301"/>
      <c r="ADD1" s="301"/>
      <c r="ADE1" s="301"/>
      <c r="ADF1" s="301"/>
      <c r="ADG1" s="301"/>
      <c r="ADH1" s="301"/>
      <c r="ADI1" s="301"/>
      <c r="ADJ1" s="301"/>
      <c r="ADK1" s="301"/>
      <c r="ADL1" s="301"/>
      <c r="ADM1" s="301"/>
      <c r="ADN1" s="301"/>
      <c r="ADO1" s="301"/>
      <c r="ADP1" s="301"/>
      <c r="ADQ1" s="301"/>
      <c r="ADR1" s="301"/>
      <c r="ADS1" s="301"/>
      <c r="ADT1" s="301"/>
      <c r="ADU1" s="301"/>
      <c r="ADV1" s="301"/>
      <c r="ADW1" s="301"/>
      <c r="ADX1" s="301"/>
      <c r="ADY1" s="301"/>
      <c r="ADZ1" s="301"/>
      <c r="AEA1" s="301"/>
      <c r="AEB1" s="301"/>
      <c r="AEC1" s="301"/>
      <c r="AED1" s="301"/>
      <c r="AEE1" s="301"/>
      <c r="AEF1" s="301"/>
      <c r="AEG1" s="301"/>
      <c r="AEH1" s="301"/>
      <c r="AEI1" s="301"/>
      <c r="AEJ1" s="301"/>
      <c r="AEK1" s="301"/>
      <c r="AEL1" s="301"/>
      <c r="AEM1" s="301"/>
      <c r="AEN1" s="301"/>
      <c r="AEO1" s="301"/>
      <c r="AEP1" s="301"/>
      <c r="AEQ1" s="301"/>
      <c r="AER1" s="301"/>
      <c r="AES1" s="301"/>
      <c r="AET1" s="301"/>
      <c r="AEU1" s="301"/>
      <c r="AEV1" s="301"/>
      <c r="AEW1" s="301"/>
      <c r="AEX1" s="301"/>
      <c r="AEY1" s="301"/>
      <c r="AEZ1" s="301"/>
      <c r="AFA1" s="301"/>
      <c r="AFB1" s="301"/>
      <c r="AFC1" s="301"/>
      <c r="AFD1" s="301"/>
      <c r="AFE1" s="301"/>
      <c r="AFF1" s="301"/>
      <c r="AFG1" s="301"/>
      <c r="AFH1" s="301"/>
      <c r="AFI1" s="301"/>
      <c r="AFJ1" s="301"/>
      <c r="AFK1" s="301"/>
      <c r="AFL1" s="301"/>
      <c r="AFM1" s="301"/>
      <c r="AFN1" s="301"/>
      <c r="AFO1" s="301"/>
      <c r="AFP1" s="301"/>
      <c r="AFQ1" s="301"/>
      <c r="AFR1" s="301"/>
      <c r="AFS1" s="301"/>
      <c r="AFT1" s="301"/>
      <c r="AFU1" s="301"/>
      <c r="AFV1" s="301"/>
      <c r="AFW1" s="301"/>
      <c r="AFX1" s="301"/>
      <c r="AFY1" s="301"/>
      <c r="AFZ1" s="301"/>
      <c r="AGA1" s="301"/>
      <c r="AGB1" s="301"/>
      <c r="AGC1" s="301"/>
      <c r="AGD1" s="301"/>
      <c r="AGE1" s="301"/>
      <c r="AGF1" s="301"/>
      <c r="AGG1" s="301"/>
      <c r="AGH1" s="301"/>
      <c r="AGI1" s="301"/>
      <c r="AGJ1" s="301"/>
      <c r="AGK1" s="301"/>
      <c r="AGL1" s="301"/>
      <c r="AGM1" s="301"/>
      <c r="AGN1" s="301"/>
      <c r="AGO1" s="301"/>
      <c r="AGP1" s="301"/>
      <c r="AGQ1" s="301"/>
      <c r="AGR1" s="301"/>
      <c r="AGS1" s="301"/>
      <c r="AGT1" s="301"/>
      <c r="AGU1" s="301"/>
      <c r="AGV1" s="301"/>
      <c r="AGW1" s="301"/>
      <c r="AGX1" s="301"/>
      <c r="AGY1" s="301"/>
      <c r="AGZ1" s="301"/>
      <c r="AHA1" s="301"/>
      <c r="AHB1" s="301"/>
      <c r="AHC1" s="301"/>
      <c r="AHD1" s="301"/>
      <c r="AHE1" s="301"/>
      <c r="AHF1" s="301"/>
      <c r="AHG1" s="301"/>
      <c r="AHH1" s="301"/>
      <c r="AHI1" s="301"/>
      <c r="AHJ1" s="301"/>
      <c r="AHK1" s="301"/>
      <c r="AHL1" s="301"/>
      <c r="AHM1" s="301"/>
      <c r="AHN1" s="301"/>
      <c r="AHO1" s="301"/>
      <c r="AHP1" s="301"/>
      <c r="AHQ1" s="301"/>
      <c r="AHR1" s="301"/>
      <c r="AHS1" s="301"/>
      <c r="AHT1" s="301"/>
      <c r="AHU1" s="301"/>
      <c r="AHV1" s="301"/>
      <c r="AHW1" s="301"/>
      <c r="AHX1" s="301"/>
      <c r="AHY1" s="301"/>
      <c r="AHZ1" s="301"/>
      <c r="AIA1" s="301"/>
      <c r="AIB1" s="301"/>
      <c r="AIC1" s="301"/>
      <c r="AID1" s="301"/>
      <c r="AIE1" s="301"/>
      <c r="AIF1" s="301"/>
      <c r="AIG1" s="301"/>
      <c r="AIH1" s="301"/>
      <c r="AII1" s="301"/>
      <c r="AIJ1" s="301"/>
      <c r="AIK1" s="301"/>
      <c r="AIL1" s="301"/>
      <c r="AIM1" s="301"/>
      <c r="AIN1" s="301"/>
      <c r="AIO1" s="301"/>
      <c r="AIP1" s="301"/>
      <c r="AIQ1" s="301"/>
      <c r="AIR1" s="301"/>
      <c r="AIS1" s="301"/>
      <c r="AIT1" s="301"/>
      <c r="AIU1" s="301"/>
      <c r="AIV1" s="301"/>
      <c r="AIW1" s="301"/>
      <c r="AIX1" s="301"/>
      <c r="AIY1" s="301"/>
      <c r="AIZ1" s="301"/>
      <c r="AJA1" s="301"/>
      <c r="AJB1" s="301"/>
      <c r="AJC1" s="301"/>
      <c r="AJD1" s="301"/>
      <c r="AJE1" s="301"/>
      <c r="AJF1" s="301"/>
      <c r="AJG1" s="301"/>
      <c r="AJH1" s="301"/>
      <c r="AJI1" s="301"/>
      <c r="AJJ1" s="301"/>
      <c r="AJK1" s="301"/>
      <c r="AJL1" s="301"/>
      <c r="AJM1" s="301"/>
      <c r="AJN1" s="301"/>
      <c r="AJO1" s="301"/>
      <c r="AJP1" s="301"/>
      <c r="AJQ1" s="301"/>
      <c r="AJR1" s="301"/>
      <c r="AJS1" s="301"/>
      <c r="AJT1" s="301"/>
      <c r="AJU1" s="301"/>
      <c r="AJV1" s="301"/>
      <c r="AJW1" s="301"/>
      <c r="AJX1" s="301"/>
      <c r="AJY1" s="301"/>
      <c r="AJZ1" s="301"/>
      <c r="AKA1" s="301"/>
      <c r="AKB1" s="301"/>
      <c r="AKC1" s="301"/>
      <c r="AKD1" s="301"/>
      <c r="AKE1" s="301"/>
      <c r="AKF1" s="301"/>
      <c r="AKG1" s="301"/>
      <c r="AKH1" s="301"/>
      <c r="AKI1" s="301"/>
      <c r="AKJ1" s="301"/>
      <c r="AKK1" s="301"/>
      <c r="AKL1" s="301"/>
      <c r="AKM1" s="301"/>
      <c r="AKN1" s="301"/>
      <c r="AKO1" s="301"/>
      <c r="AKP1" s="301"/>
      <c r="AKQ1" s="301"/>
      <c r="AKR1" s="301"/>
      <c r="AKS1" s="301"/>
      <c r="AKT1" s="301"/>
      <c r="AKU1" s="301"/>
      <c r="AKV1" s="301"/>
      <c r="AKW1" s="301"/>
      <c r="AKX1" s="301"/>
      <c r="AKY1" s="301"/>
      <c r="AKZ1" s="301"/>
      <c r="ALA1" s="301"/>
      <c r="ALB1" s="301"/>
      <c r="ALC1" s="301"/>
      <c r="ALD1" s="301"/>
      <c r="ALE1" s="301"/>
      <c r="ALF1" s="301"/>
      <c r="ALG1" s="301"/>
      <c r="ALH1" s="301"/>
      <c r="ALI1" s="301"/>
      <c r="ALJ1" s="301"/>
      <c r="ALK1" s="301"/>
      <c r="ALL1" s="301"/>
      <c r="ALM1" s="301"/>
      <c r="ALN1" s="301"/>
      <c r="ALO1" s="301"/>
      <c r="ALP1" s="301"/>
      <c r="ALQ1" s="301"/>
      <c r="ALR1" s="301"/>
      <c r="ALS1" s="301"/>
      <c r="ALT1" s="301"/>
      <c r="ALU1" s="301"/>
      <c r="ALV1" s="301"/>
      <c r="ALW1" s="301"/>
      <c r="ALX1" s="301"/>
      <c r="ALY1" s="301"/>
      <c r="ALZ1" s="301"/>
      <c r="AMA1" s="301"/>
      <c r="AMB1" s="301"/>
      <c r="AMC1" s="301"/>
      <c r="AMD1" s="301"/>
      <c r="AME1" s="301"/>
      <c r="AMF1" s="301"/>
      <c r="AMG1" s="301"/>
      <c r="AMH1" s="301"/>
      <c r="AMI1" s="301"/>
      <c r="AMJ1" s="301"/>
      <c r="AMK1" s="301"/>
      <c r="AML1" s="301"/>
      <c r="AMM1" s="301"/>
      <c r="AMN1" s="301"/>
      <c r="AMO1" s="301"/>
      <c r="AMP1" s="301"/>
      <c r="AMQ1" s="301"/>
      <c r="AMR1" s="301"/>
      <c r="AMS1" s="301"/>
      <c r="AMT1" s="301"/>
      <c r="AMU1" s="301"/>
      <c r="AMV1" s="301"/>
      <c r="AMW1" s="301"/>
      <c r="AMX1" s="301"/>
      <c r="AMY1" s="301"/>
      <c r="AMZ1" s="301"/>
      <c r="ANA1" s="301"/>
      <c r="ANB1" s="301"/>
      <c r="ANC1" s="301"/>
      <c r="AND1" s="301"/>
      <c r="ANE1" s="301"/>
      <c r="ANF1" s="301"/>
      <c r="ANG1" s="301"/>
      <c r="ANH1" s="301"/>
      <c r="ANI1" s="301"/>
      <c r="ANJ1" s="301"/>
      <c r="ANK1" s="301"/>
      <c r="ANL1" s="301"/>
      <c r="ANM1" s="301"/>
      <c r="ANN1" s="301"/>
      <c r="ANO1" s="301"/>
      <c r="ANP1" s="301"/>
      <c r="ANQ1" s="301"/>
      <c r="ANR1" s="301"/>
      <c r="ANS1" s="301"/>
      <c r="ANT1" s="301"/>
      <c r="ANU1" s="301"/>
      <c r="ANV1" s="301"/>
      <c r="ANW1" s="301"/>
      <c r="ANX1" s="301"/>
      <c r="ANY1" s="301"/>
      <c r="ANZ1" s="301"/>
      <c r="AOA1" s="301"/>
      <c r="AOB1" s="301"/>
      <c r="AOC1" s="301"/>
      <c r="AOD1" s="301"/>
      <c r="AOE1" s="301"/>
      <c r="AOF1" s="301"/>
      <c r="AOG1" s="301"/>
      <c r="AOH1" s="301"/>
      <c r="AOI1" s="301"/>
      <c r="AOJ1" s="301"/>
      <c r="AOK1" s="301"/>
      <c r="AOL1" s="301"/>
      <c r="AOM1" s="301"/>
      <c r="AON1" s="301"/>
      <c r="AOO1" s="301"/>
      <c r="AOP1" s="301"/>
      <c r="AOQ1" s="301"/>
      <c r="AOR1" s="301"/>
      <c r="AOS1" s="301"/>
      <c r="AOT1" s="301"/>
      <c r="AOU1" s="301"/>
      <c r="AOV1" s="301"/>
      <c r="AOW1" s="301"/>
      <c r="AOX1" s="301"/>
      <c r="AOY1" s="301"/>
      <c r="AOZ1" s="301"/>
      <c r="APA1" s="301"/>
      <c r="APB1" s="301"/>
      <c r="APC1" s="301"/>
      <c r="APD1" s="301"/>
      <c r="APE1" s="301"/>
      <c r="APF1" s="301"/>
      <c r="APG1" s="301"/>
      <c r="APH1" s="301"/>
      <c r="API1" s="301"/>
      <c r="APJ1" s="301"/>
      <c r="APK1" s="301"/>
      <c r="APL1" s="301"/>
      <c r="APM1" s="301"/>
      <c r="APN1" s="301"/>
      <c r="APO1" s="301"/>
      <c r="APP1" s="301"/>
      <c r="APQ1" s="301"/>
      <c r="APR1" s="301"/>
      <c r="APS1" s="301"/>
      <c r="APT1" s="301"/>
      <c r="APU1" s="301"/>
      <c r="APV1" s="301"/>
      <c r="APW1" s="301"/>
      <c r="APX1" s="301"/>
      <c r="APY1" s="301"/>
      <c r="APZ1" s="301"/>
      <c r="AQA1" s="301"/>
      <c r="AQB1" s="301"/>
      <c r="AQC1" s="301"/>
      <c r="AQD1" s="301"/>
      <c r="AQE1" s="301"/>
      <c r="AQF1" s="301"/>
      <c r="AQG1" s="301"/>
      <c r="AQH1" s="301"/>
      <c r="AQI1" s="301"/>
      <c r="AQJ1" s="301"/>
      <c r="AQK1" s="301"/>
      <c r="AQL1" s="301"/>
      <c r="AQM1" s="301"/>
      <c r="AQN1" s="301"/>
      <c r="AQO1" s="301"/>
      <c r="AQP1" s="301"/>
      <c r="AQQ1" s="301"/>
      <c r="AQR1" s="301"/>
      <c r="AQS1" s="301"/>
      <c r="AQT1" s="301"/>
      <c r="AQU1" s="301"/>
      <c r="AQV1" s="301"/>
      <c r="AQW1" s="301"/>
      <c r="AQX1" s="301"/>
      <c r="AQY1" s="301"/>
      <c r="AQZ1" s="301"/>
      <c r="ARA1" s="301"/>
      <c r="ARB1" s="301"/>
      <c r="ARC1" s="301"/>
      <c r="ARD1" s="301"/>
      <c r="ARE1" s="301"/>
      <c r="ARF1" s="301"/>
      <c r="ARG1" s="301"/>
      <c r="ARH1" s="301"/>
      <c r="ARI1" s="301"/>
      <c r="ARJ1" s="301"/>
      <c r="ARK1" s="301"/>
      <c r="ARL1" s="301"/>
      <c r="ARM1" s="301"/>
      <c r="ARN1" s="301"/>
      <c r="ARO1" s="301"/>
      <c r="ARP1" s="301"/>
      <c r="ARQ1" s="301"/>
      <c r="ARR1" s="301"/>
      <c r="ARS1" s="301"/>
      <c r="ART1" s="301"/>
      <c r="ARU1" s="301"/>
      <c r="ARV1" s="301"/>
      <c r="ARW1" s="301"/>
      <c r="ARX1" s="301"/>
      <c r="ARY1" s="301"/>
      <c r="ARZ1" s="301"/>
      <c r="ASA1" s="301"/>
      <c r="ASB1" s="301"/>
      <c r="ASC1" s="301"/>
      <c r="ASD1" s="301"/>
      <c r="ASE1" s="301"/>
      <c r="ASF1" s="301"/>
      <c r="ASG1" s="301"/>
      <c r="ASH1" s="301"/>
      <c r="ASI1" s="301"/>
      <c r="ASJ1" s="301"/>
      <c r="ASK1" s="301"/>
      <c r="ASL1" s="301"/>
      <c r="ASM1" s="301"/>
      <c r="ASN1" s="301"/>
      <c r="ASO1" s="301"/>
      <c r="ASP1" s="301"/>
      <c r="ASQ1" s="301"/>
      <c r="ASR1" s="301"/>
      <c r="ASS1" s="301"/>
      <c r="AST1" s="301"/>
      <c r="ASU1" s="301"/>
      <c r="ASV1" s="301"/>
      <c r="ASW1" s="301"/>
      <c r="ASX1" s="301"/>
      <c r="ASY1" s="301"/>
      <c r="ASZ1" s="301"/>
      <c r="ATA1" s="301"/>
      <c r="ATB1" s="301"/>
      <c r="ATC1" s="301"/>
      <c r="ATD1" s="301"/>
      <c r="ATE1" s="301"/>
      <c r="ATF1" s="301"/>
      <c r="ATG1" s="301"/>
      <c r="ATH1" s="301"/>
      <c r="ATI1" s="301"/>
      <c r="ATJ1" s="301"/>
      <c r="ATK1" s="301"/>
      <c r="ATL1" s="301"/>
      <c r="ATM1" s="301"/>
      <c r="ATN1" s="301"/>
      <c r="ATO1" s="301"/>
      <c r="ATP1" s="301"/>
      <c r="ATQ1" s="301"/>
      <c r="ATR1" s="301"/>
      <c r="ATS1" s="301"/>
      <c r="ATT1" s="301"/>
      <c r="ATU1" s="301"/>
      <c r="ATV1" s="301"/>
      <c r="ATW1" s="301"/>
      <c r="ATX1" s="301"/>
      <c r="ATY1" s="301"/>
      <c r="ATZ1" s="301"/>
      <c r="AUA1" s="301"/>
      <c r="AUB1" s="301"/>
      <c r="AUC1" s="301"/>
      <c r="AUD1" s="301"/>
      <c r="AUE1" s="301"/>
      <c r="AUF1" s="301"/>
      <c r="AUG1" s="301"/>
      <c r="AUH1" s="301"/>
      <c r="AUI1" s="301"/>
      <c r="AUJ1" s="301"/>
      <c r="AUK1" s="301"/>
      <c r="AUL1" s="301"/>
      <c r="AUM1" s="301"/>
      <c r="AUN1" s="301"/>
      <c r="AUO1" s="301"/>
      <c r="AUP1" s="301"/>
      <c r="AUQ1" s="301"/>
      <c r="AUR1" s="301"/>
      <c r="AUS1" s="301"/>
      <c r="AUT1" s="301"/>
      <c r="AUU1" s="301"/>
      <c r="AUV1" s="301"/>
      <c r="AUW1" s="301"/>
      <c r="AUX1" s="301"/>
      <c r="AUY1" s="301"/>
      <c r="AUZ1" s="301"/>
      <c r="AVA1" s="301"/>
      <c r="AVB1" s="301"/>
      <c r="AVC1" s="301"/>
      <c r="AVD1" s="301"/>
      <c r="AVE1" s="301"/>
      <c r="AVF1" s="301"/>
      <c r="AVG1" s="301"/>
      <c r="AVH1" s="301"/>
      <c r="AVI1" s="301"/>
      <c r="AVJ1" s="301"/>
      <c r="AVK1" s="301"/>
      <c r="AVL1" s="301"/>
      <c r="AVM1" s="301"/>
      <c r="AVN1" s="301"/>
      <c r="AVO1" s="301"/>
      <c r="AVP1" s="301"/>
      <c r="AVQ1" s="301"/>
      <c r="AVR1" s="301"/>
      <c r="AVS1" s="301"/>
      <c r="AVT1" s="301"/>
      <c r="AVU1" s="301"/>
      <c r="AVV1" s="301"/>
      <c r="AVW1" s="301"/>
      <c r="AVX1" s="301"/>
      <c r="AVY1" s="301"/>
      <c r="AVZ1" s="301"/>
      <c r="AWA1" s="301"/>
      <c r="AWB1" s="301"/>
      <c r="AWC1" s="301"/>
      <c r="AWD1" s="301"/>
      <c r="AWE1" s="301"/>
      <c r="AWF1" s="301"/>
      <c r="AWG1" s="301"/>
      <c r="AWH1" s="301"/>
      <c r="AWI1" s="301"/>
      <c r="AWJ1" s="301"/>
      <c r="AWK1" s="301"/>
      <c r="AWL1" s="301"/>
      <c r="AWM1" s="301"/>
      <c r="AWN1" s="301"/>
      <c r="AWO1" s="301"/>
      <c r="AWP1" s="301"/>
      <c r="AWQ1" s="301"/>
      <c r="AWR1" s="301"/>
      <c r="AWS1" s="301"/>
      <c r="AWT1" s="301"/>
      <c r="AWU1" s="301"/>
      <c r="AWV1" s="301"/>
      <c r="AWW1" s="301"/>
      <c r="AWX1" s="301"/>
      <c r="AWY1" s="301"/>
      <c r="AWZ1" s="301"/>
      <c r="AXA1" s="301"/>
      <c r="AXB1" s="301"/>
      <c r="AXC1" s="301"/>
      <c r="AXD1" s="301"/>
      <c r="AXE1" s="301"/>
      <c r="AXF1" s="301"/>
      <c r="AXG1" s="301"/>
      <c r="AXH1" s="301"/>
      <c r="AXI1" s="301"/>
      <c r="AXJ1" s="301"/>
      <c r="AXK1" s="301"/>
      <c r="AXL1" s="301"/>
      <c r="AXM1" s="301"/>
      <c r="AXN1" s="301"/>
      <c r="AXO1" s="301"/>
      <c r="AXP1" s="301"/>
      <c r="AXQ1" s="301"/>
      <c r="AXR1" s="301"/>
      <c r="AXS1" s="301"/>
      <c r="AXT1" s="301"/>
      <c r="AXU1" s="301"/>
      <c r="AXV1" s="301"/>
      <c r="AXW1" s="301"/>
      <c r="AXX1" s="301"/>
      <c r="AXY1" s="301"/>
      <c r="AXZ1" s="301"/>
      <c r="AYA1" s="301"/>
      <c r="AYB1" s="301"/>
      <c r="AYC1" s="301"/>
      <c r="AYD1" s="301"/>
      <c r="AYE1" s="301"/>
      <c r="AYF1" s="301"/>
      <c r="AYG1" s="301"/>
      <c r="AYH1" s="301"/>
      <c r="AYI1" s="301"/>
      <c r="AYJ1" s="301"/>
      <c r="AYK1" s="301"/>
      <c r="AYL1" s="301"/>
      <c r="AYM1" s="301"/>
      <c r="AYN1" s="301"/>
      <c r="AYO1" s="301"/>
      <c r="AYP1" s="301"/>
      <c r="AYQ1" s="301"/>
      <c r="AYR1" s="301"/>
      <c r="AYS1" s="301"/>
      <c r="AYT1" s="301"/>
      <c r="AYU1" s="301"/>
      <c r="AYV1" s="301"/>
      <c r="AYW1" s="301"/>
      <c r="AYX1" s="301"/>
      <c r="AYY1" s="301"/>
      <c r="AYZ1" s="301"/>
      <c r="AZA1" s="301"/>
      <c r="AZB1" s="301"/>
      <c r="AZC1" s="301"/>
      <c r="AZD1" s="301"/>
      <c r="AZE1" s="301"/>
      <c r="AZF1" s="301"/>
      <c r="AZG1" s="301"/>
      <c r="AZH1" s="301"/>
      <c r="AZI1" s="301"/>
      <c r="AZJ1" s="301"/>
      <c r="AZK1" s="301"/>
      <c r="AZL1" s="301"/>
      <c r="AZM1" s="301"/>
      <c r="AZN1" s="301"/>
      <c r="AZO1" s="301"/>
      <c r="AZP1" s="301"/>
      <c r="AZQ1" s="301"/>
      <c r="AZR1" s="301"/>
      <c r="AZS1" s="301"/>
      <c r="AZT1" s="301"/>
      <c r="AZU1" s="301"/>
      <c r="AZV1" s="301"/>
      <c r="AZW1" s="301"/>
      <c r="AZX1" s="301"/>
      <c r="AZY1" s="301"/>
      <c r="AZZ1" s="301"/>
      <c r="BAA1" s="301"/>
      <c r="BAB1" s="301"/>
      <c r="BAC1" s="301"/>
      <c r="BAD1" s="301"/>
      <c r="BAE1" s="301"/>
      <c r="BAF1" s="301"/>
      <c r="BAG1" s="301"/>
      <c r="BAH1" s="301"/>
      <c r="BAI1" s="301"/>
      <c r="BAJ1" s="301"/>
      <c r="BAK1" s="301"/>
      <c r="BAL1" s="301"/>
      <c r="BAM1" s="301"/>
      <c r="BAN1" s="301"/>
      <c r="BAO1" s="301"/>
      <c r="BAP1" s="301"/>
      <c r="BAQ1" s="301"/>
      <c r="BAR1" s="301"/>
      <c r="BAS1" s="301"/>
      <c r="BAT1" s="301"/>
      <c r="BAU1" s="301"/>
      <c r="BAV1" s="301"/>
      <c r="BAW1" s="301"/>
      <c r="BAX1" s="301"/>
      <c r="BAY1" s="301"/>
      <c r="BAZ1" s="301"/>
      <c r="BBA1" s="301"/>
      <c r="BBB1" s="301"/>
      <c r="BBC1" s="301"/>
      <c r="BBD1" s="301"/>
      <c r="BBE1" s="301"/>
      <c r="BBF1" s="301"/>
      <c r="BBG1" s="301"/>
      <c r="BBH1" s="301"/>
      <c r="BBI1" s="301"/>
      <c r="BBJ1" s="301"/>
      <c r="BBK1" s="301"/>
      <c r="BBL1" s="301"/>
      <c r="BBM1" s="301"/>
      <c r="BBN1" s="301"/>
      <c r="BBO1" s="301"/>
      <c r="BBP1" s="301"/>
      <c r="BBQ1" s="301"/>
      <c r="BBR1" s="301"/>
      <c r="BBS1" s="301"/>
      <c r="BBT1" s="301"/>
      <c r="BBU1" s="301"/>
      <c r="BBV1" s="301"/>
      <c r="BBW1" s="301"/>
      <c r="BBX1" s="301"/>
      <c r="BBY1" s="301"/>
      <c r="BBZ1" s="301"/>
      <c r="BCA1" s="301"/>
      <c r="BCB1" s="301"/>
      <c r="BCC1" s="301"/>
      <c r="BCD1" s="301"/>
      <c r="BCE1" s="301"/>
      <c r="BCF1" s="301"/>
      <c r="BCG1" s="301"/>
      <c r="BCH1" s="301"/>
      <c r="BCI1" s="301"/>
      <c r="BCJ1" s="301"/>
      <c r="BCK1" s="301"/>
      <c r="BCL1" s="301"/>
      <c r="BCM1" s="301"/>
      <c r="BCN1" s="301"/>
      <c r="BCO1" s="301"/>
      <c r="BCP1" s="301"/>
      <c r="BCQ1" s="301"/>
      <c r="BCR1" s="301"/>
      <c r="BCS1" s="301"/>
      <c r="BCT1" s="301"/>
      <c r="BCU1" s="301"/>
      <c r="BCV1" s="301"/>
      <c r="BCW1" s="301"/>
      <c r="BCX1" s="301"/>
      <c r="BCY1" s="301"/>
      <c r="BCZ1" s="301"/>
      <c r="BDA1" s="301"/>
      <c r="BDB1" s="301"/>
      <c r="BDC1" s="301"/>
      <c r="BDD1" s="301"/>
      <c r="BDE1" s="301"/>
      <c r="BDF1" s="301"/>
      <c r="BDG1" s="301"/>
      <c r="BDH1" s="301"/>
      <c r="BDI1" s="301"/>
      <c r="BDJ1" s="301"/>
      <c r="BDK1" s="301"/>
      <c r="BDL1" s="301"/>
      <c r="BDM1" s="301"/>
      <c r="BDN1" s="301"/>
      <c r="BDO1" s="301"/>
      <c r="BDP1" s="301"/>
      <c r="BDQ1" s="301"/>
      <c r="BDR1" s="301"/>
      <c r="BDS1" s="301"/>
      <c r="BDT1" s="301"/>
      <c r="BDU1" s="301"/>
      <c r="BDV1" s="301"/>
      <c r="BDW1" s="301"/>
      <c r="BDX1" s="301"/>
      <c r="BDY1" s="301"/>
      <c r="BDZ1" s="301"/>
      <c r="BEA1" s="301"/>
      <c r="BEB1" s="301"/>
      <c r="BEC1" s="301"/>
      <c r="BED1" s="301"/>
      <c r="BEE1" s="301"/>
      <c r="BEF1" s="301"/>
      <c r="BEG1" s="301"/>
      <c r="BEH1" s="301"/>
      <c r="BEI1" s="301"/>
      <c r="BEJ1" s="301"/>
      <c r="BEK1" s="301"/>
      <c r="BEL1" s="301"/>
      <c r="BEM1" s="301"/>
      <c r="BEN1" s="301"/>
      <c r="BEO1" s="301"/>
      <c r="BEP1" s="301"/>
      <c r="BEQ1" s="301"/>
      <c r="BER1" s="301"/>
      <c r="BES1" s="301"/>
      <c r="BET1" s="301"/>
      <c r="BEU1" s="301"/>
      <c r="BEV1" s="301"/>
      <c r="BEW1" s="301"/>
      <c r="BEX1" s="301"/>
      <c r="BEY1" s="301"/>
      <c r="BEZ1" s="301"/>
      <c r="BFA1" s="301"/>
      <c r="BFB1" s="301"/>
      <c r="BFC1" s="301"/>
      <c r="BFD1" s="301"/>
      <c r="BFE1" s="301"/>
      <c r="BFF1" s="301"/>
      <c r="BFG1" s="301"/>
      <c r="BFH1" s="301"/>
      <c r="BFI1" s="301"/>
      <c r="BFJ1" s="301"/>
      <c r="BFK1" s="301"/>
      <c r="BFL1" s="301"/>
      <c r="BFM1" s="301"/>
      <c r="BFN1" s="301"/>
      <c r="BFO1" s="301"/>
      <c r="BFP1" s="301"/>
      <c r="BFQ1" s="301"/>
      <c r="BFR1" s="301"/>
      <c r="BFS1" s="301"/>
      <c r="BFT1" s="301"/>
      <c r="BFU1" s="301"/>
      <c r="BFV1" s="301"/>
      <c r="BFW1" s="301"/>
      <c r="BFX1" s="301"/>
      <c r="BFY1" s="301"/>
      <c r="BFZ1" s="301"/>
      <c r="BGA1" s="301"/>
      <c r="BGB1" s="301"/>
      <c r="BGC1" s="301"/>
      <c r="BGD1" s="301"/>
      <c r="BGE1" s="301"/>
      <c r="BGF1" s="301"/>
      <c r="BGG1" s="301"/>
      <c r="BGH1" s="301"/>
      <c r="BGI1" s="301"/>
      <c r="BGJ1" s="301"/>
      <c r="BGK1" s="301"/>
      <c r="BGL1" s="301"/>
      <c r="BGM1" s="301"/>
      <c r="BGN1" s="301"/>
      <c r="BGO1" s="301"/>
      <c r="BGP1" s="301"/>
      <c r="BGQ1" s="301"/>
      <c r="BGR1" s="301"/>
      <c r="BGS1" s="301"/>
      <c r="BGT1" s="301"/>
      <c r="BGU1" s="301"/>
      <c r="BGV1" s="301"/>
      <c r="BGW1" s="301"/>
      <c r="BGX1" s="301"/>
      <c r="BGY1" s="301"/>
      <c r="BGZ1" s="301"/>
      <c r="BHA1" s="301"/>
      <c r="BHB1" s="301"/>
      <c r="BHC1" s="301"/>
      <c r="BHD1" s="301"/>
      <c r="BHE1" s="301"/>
      <c r="BHF1" s="301"/>
      <c r="BHG1" s="301"/>
      <c r="BHH1" s="301"/>
      <c r="BHI1" s="301"/>
      <c r="BHJ1" s="301"/>
      <c r="BHK1" s="301"/>
      <c r="BHL1" s="301"/>
      <c r="BHM1" s="301"/>
      <c r="BHN1" s="301"/>
      <c r="BHO1" s="301"/>
      <c r="BHP1" s="301"/>
      <c r="BHQ1" s="301"/>
      <c r="BHR1" s="301"/>
      <c r="BHS1" s="301"/>
      <c r="BHT1" s="301"/>
      <c r="BHU1" s="301"/>
      <c r="BHV1" s="301"/>
      <c r="BHW1" s="301"/>
      <c r="BHX1" s="301"/>
      <c r="BHY1" s="301"/>
      <c r="BHZ1" s="301"/>
      <c r="BIA1" s="301"/>
      <c r="BIB1" s="301"/>
      <c r="BIC1" s="301"/>
      <c r="BID1" s="301"/>
      <c r="BIE1" s="301"/>
      <c r="BIF1" s="301"/>
      <c r="BIG1" s="301"/>
      <c r="BIH1" s="301"/>
      <c r="BII1" s="301"/>
      <c r="BIJ1" s="301"/>
      <c r="BIK1" s="301"/>
      <c r="BIL1" s="301"/>
      <c r="BIM1" s="301"/>
      <c r="BIN1" s="301"/>
      <c r="BIO1" s="301"/>
      <c r="BIP1" s="301"/>
      <c r="BIQ1" s="301"/>
      <c r="BIR1" s="301"/>
      <c r="BIS1" s="301"/>
      <c r="BIT1" s="301"/>
      <c r="BIU1" s="301"/>
      <c r="BIV1" s="301"/>
      <c r="BIW1" s="301"/>
      <c r="BIX1" s="301"/>
      <c r="BIY1" s="301"/>
      <c r="BIZ1" s="301"/>
      <c r="BJA1" s="301"/>
      <c r="BJB1" s="301"/>
      <c r="BJC1" s="301"/>
      <c r="BJD1" s="301"/>
      <c r="BJE1" s="301"/>
      <c r="BJF1" s="301"/>
      <c r="BJG1" s="301"/>
      <c r="BJH1" s="301"/>
      <c r="BJI1" s="301"/>
      <c r="BJJ1" s="301"/>
      <c r="BJK1" s="301"/>
      <c r="BJL1" s="301"/>
      <c r="BJM1" s="301"/>
      <c r="BJN1" s="301"/>
      <c r="BJO1" s="301"/>
      <c r="BJP1" s="301"/>
      <c r="BJQ1" s="301"/>
      <c r="BJR1" s="301"/>
      <c r="BJS1" s="301"/>
      <c r="BJT1" s="301"/>
      <c r="BJU1" s="301"/>
      <c r="BJV1" s="301"/>
      <c r="BJW1" s="301"/>
      <c r="BJX1" s="301"/>
      <c r="BJY1" s="301"/>
      <c r="BJZ1" s="301"/>
      <c r="BKA1" s="301"/>
      <c r="BKB1" s="301"/>
      <c r="BKC1" s="301"/>
      <c r="BKD1" s="301"/>
      <c r="BKE1" s="301"/>
      <c r="BKF1" s="301"/>
      <c r="BKG1" s="301"/>
      <c r="BKH1" s="301"/>
      <c r="BKI1" s="301"/>
      <c r="BKJ1" s="301"/>
      <c r="BKK1" s="301"/>
      <c r="BKL1" s="301"/>
      <c r="BKM1" s="301"/>
      <c r="BKN1" s="301"/>
      <c r="BKO1" s="301"/>
      <c r="BKP1" s="301"/>
      <c r="BKQ1" s="301"/>
      <c r="BKR1" s="301"/>
      <c r="BKS1" s="301"/>
      <c r="BKT1" s="301"/>
      <c r="BKU1" s="301"/>
      <c r="BKV1" s="301"/>
      <c r="BKW1" s="301"/>
      <c r="BKX1" s="301"/>
      <c r="BKY1" s="301"/>
      <c r="BKZ1" s="301"/>
      <c r="BLA1" s="301"/>
      <c r="BLB1" s="301"/>
      <c r="BLC1" s="301"/>
      <c r="BLD1" s="301"/>
      <c r="BLE1" s="301"/>
      <c r="BLF1" s="301"/>
      <c r="BLG1" s="301"/>
      <c r="BLH1" s="301"/>
      <c r="BLI1" s="301"/>
      <c r="BLJ1" s="301"/>
      <c r="BLK1" s="301"/>
      <c r="BLL1" s="301"/>
      <c r="BLM1" s="301"/>
      <c r="BLN1" s="301"/>
      <c r="BLO1" s="301"/>
      <c r="BLP1" s="301"/>
      <c r="BLQ1" s="301"/>
      <c r="BLR1" s="301"/>
      <c r="BLS1" s="301"/>
      <c r="BLT1" s="301"/>
      <c r="BLU1" s="301"/>
      <c r="BLV1" s="301"/>
      <c r="BLW1" s="301"/>
      <c r="BLX1" s="301"/>
      <c r="BLY1" s="301"/>
      <c r="BLZ1" s="301"/>
      <c r="BMA1" s="301"/>
      <c r="BMB1" s="301"/>
      <c r="BMC1" s="301"/>
      <c r="BMD1" s="301"/>
      <c r="BME1" s="301"/>
      <c r="BMF1" s="301"/>
      <c r="BMG1" s="301"/>
      <c r="BMH1" s="301"/>
      <c r="BMI1" s="301"/>
      <c r="BMJ1" s="301"/>
      <c r="BMK1" s="301"/>
      <c r="BML1" s="301"/>
      <c r="BMM1" s="301"/>
      <c r="BMN1" s="301"/>
      <c r="BMO1" s="301"/>
      <c r="BMP1" s="301"/>
      <c r="BMQ1" s="301"/>
      <c r="BMR1" s="301"/>
      <c r="BMS1" s="301"/>
      <c r="BMT1" s="301"/>
      <c r="BMU1" s="301"/>
      <c r="BMV1" s="301"/>
      <c r="BMW1" s="301"/>
      <c r="BMX1" s="301"/>
      <c r="BMY1" s="301"/>
      <c r="BMZ1" s="301"/>
      <c r="BNA1" s="301"/>
      <c r="BNB1" s="301"/>
      <c r="BNC1" s="301"/>
      <c r="BND1" s="301"/>
      <c r="BNE1" s="301"/>
      <c r="BNF1" s="301"/>
      <c r="BNG1" s="301"/>
      <c r="BNH1" s="301"/>
      <c r="BNI1" s="301"/>
      <c r="BNJ1" s="301"/>
      <c r="BNK1" s="301"/>
      <c r="BNL1" s="301"/>
      <c r="BNM1" s="301"/>
      <c r="BNN1" s="301"/>
      <c r="BNO1" s="301"/>
      <c r="BNP1" s="301"/>
      <c r="BNQ1" s="301"/>
      <c r="BNR1" s="301"/>
      <c r="BNS1" s="301"/>
      <c r="BNT1" s="301"/>
      <c r="BNU1" s="301"/>
      <c r="BNV1" s="301"/>
      <c r="BNW1" s="301"/>
      <c r="BNX1" s="301"/>
      <c r="BNY1" s="301"/>
      <c r="BNZ1" s="301"/>
      <c r="BOA1" s="301"/>
      <c r="BOB1" s="301"/>
      <c r="BOC1" s="301"/>
      <c r="BOD1" s="301"/>
      <c r="BOE1" s="301"/>
      <c r="BOF1" s="301"/>
      <c r="BOG1" s="301"/>
      <c r="BOH1" s="301"/>
      <c r="BOI1" s="301"/>
      <c r="BOJ1" s="301"/>
      <c r="BOK1" s="301"/>
      <c r="BOL1" s="301"/>
      <c r="BOM1" s="301"/>
      <c r="BON1" s="301"/>
      <c r="BOO1" s="301"/>
      <c r="BOP1" s="301"/>
      <c r="BOQ1" s="301"/>
      <c r="BOR1" s="301"/>
      <c r="BOS1" s="301"/>
      <c r="BOT1" s="301"/>
      <c r="BOU1" s="301"/>
      <c r="BOV1" s="301"/>
      <c r="BOW1" s="301"/>
      <c r="BOX1" s="301"/>
      <c r="BOY1" s="301"/>
      <c r="BOZ1" s="301"/>
      <c r="BPA1" s="301"/>
      <c r="BPB1" s="301"/>
      <c r="BPC1" s="301"/>
      <c r="BPD1" s="301"/>
      <c r="BPE1" s="301"/>
      <c r="BPF1" s="301"/>
      <c r="BPG1" s="301"/>
      <c r="BPH1" s="301"/>
      <c r="BPI1" s="301"/>
      <c r="BPJ1" s="301"/>
      <c r="BPK1" s="301"/>
      <c r="BPL1" s="301"/>
      <c r="BPM1" s="301"/>
      <c r="BPN1" s="301"/>
      <c r="BPO1" s="301"/>
      <c r="BPP1" s="301"/>
      <c r="BPQ1" s="301"/>
      <c r="BPR1" s="301"/>
      <c r="BPS1" s="301"/>
      <c r="BPT1" s="301"/>
      <c r="BPU1" s="301"/>
      <c r="BPV1" s="301"/>
      <c r="BPW1" s="301"/>
      <c r="BPX1" s="301"/>
      <c r="BPY1" s="301"/>
      <c r="BPZ1" s="301"/>
      <c r="BQA1" s="301"/>
      <c r="BQB1" s="301"/>
      <c r="BQC1" s="301"/>
      <c r="BQD1" s="301"/>
      <c r="BQE1" s="301"/>
      <c r="BQF1" s="301"/>
      <c r="BQG1" s="301"/>
      <c r="BQH1" s="301"/>
      <c r="BQI1" s="301"/>
      <c r="BQJ1" s="301"/>
      <c r="BQK1" s="301"/>
      <c r="BQL1" s="301"/>
      <c r="BQM1" s="301"/>
      <c r="BQN1" s="301"/>
      <c r="BQO1" s="301"/>
      <c r="BQP1" s="301"/>
      <c r="BQQ1" s="301"/>
      <c r="BQR1" s="301"/>
      <c r="BQS1" s="301"/>
      <c r="BQT1" s="301"/>
      <c r="BQU1" s="301"/>
      <c r="BQV1" s="301"/>
      <c r="BQW1" s="301"/>
      <c r="BQX1" s="301"/>
      <c r="BQY1" s="301"/>
      <c r="BQZ1" s="301"/>
      <c r="BRA1" s="301"/>
      <c r="BRB1" s="301"/>
      <c r="BRC1" s="301"/>
      <c r="BRD1" s="301"/>
      <c r="BRE1" s="301"/>
      <c r="BRF1" s="301"/>
      <c r="BRG1" s="301"/>
      <c r="BRH1" s="301"/>
      <c r="BRI1" s="301"/>
      <c r="BRJ1" s="301"/>
      <c r="BRK1" s="301"/>
      <c r="BRL1" s="301"/>
      <c r="BRM1" s="301"/>
      <c r="BRN1" s="301"/>
      <c r="BRO1" s="301"/>
      <c r="BRP1" s="301"/>
      <c r="BRQ1" s="301"/>
      <c r="BRR1" s="301"/>
      <c r="BRS1" s="301"/>
      <c r="BRT1" s="301"/>
      <c r="BRU1" s="301"/>
      <c r="BRV1" s="301"/>
      <c r="BRW1" s="301"/>
      <c r="BRX1" s="301"/>
      <c r="BRY1" s="301"/>
      <c r="BRZ1" s="301"/>
      <c r="BSA1" s="301"/>
      <c r="BSB1" s="301"/>
      <c r="BSC1" s="301"/>
      <c r="BSD1" s="301"/>
      <c r="BSE1" s="301"/>
      <c r="BSF1" s="301"/>
      <c r="BSG1" s="301"/>
      <c r="BSH1" s="301"/>
      <c r="BSI1" s="301"/>
      <c r="BSJ1" s="301"/>
      <c r="BSK1" s="301"/>
      <c r="BSL1" s="301"/>
      <c r="BSM1" s="301"/>
      <c r="BSN1" s="301"/>
      <c r="BSO1" s="301"/>
      <c r="BSP1" s="301"/>
      <c r="BSQ1" s="301"/>
      <c r="BSR1" s="301"/>
      <c r="BSS1" s="301"/>
      <c r="BST1" s="301"/>
      <c r="BSU1" s="301"/>
      <c r="BSV1" s="301"/>
      <c r="BSW1" s="301"/>
      <c r="BSX1" s="301"/>
      <c r="BSY1" s="301"/>
      <c r="BSZ1" s="301"/>
      <c r="BTA1" s="301"/>
      <c r="BTB1" s="301"/>
      <c r="BTC1" s="301"/>
      <c r="BTD1" s="301"/>
      <c r="BTE1" s="301"/>
      <c r="BTF1" s="301"/>
      <c r="BTG1" s="301"/>
      <c r="BTH1" s="301"/>
      <c r="BTI1" s="301"/>
      <c r="BTJ1" s="301"/>
      <c r="BTK1" s="301"/>
      <c r="BTL1" s="301"/>
      <c r="BTM1" s="301"/>
      <c r="BTN1" s="301"/>
      <c r="BTO1" s="301"/>
      <c r="BTP1" s="301"/>
      <c r="BTQ1" s="301"/>
      <c r="BTR1" s="301"/>
      <c r="BTS1" s="301"/>
      <c r="BTT1" s="301"/>
      <c r="BTU1" s="301"/>
      <c r="BTV1" s="301"/>
      <c r="BTW1" s="301"/>
      <c r="BTX1" s="301"/>
      <c r="BTY1" s="301"/>
      <c r="BTZ1" s="301"/>
      <c r="BUA1" s="301"/>
      <c r="BUB1" s="301"/>
      <c r="BUC1" s="301"/>
      <c r="BUD1" s="301"/>
      <c r="BUE1" s="301"/>
      <c r="BUF1" s="301"/>
      <c r="BUG1" s="301"/>
      <c r="BUH1" s="301"/>
      <c r="BUI1" s="301"/>
      <c r="BUJ1" s="301"/>
      <c r="BUK1" s="301"/>
      <c r="BUL1" s="301"/>
      <c r="BUM1" s="301"/>
      <c r="BUN1" s="301"/>
      <c r="BUO1" s="301"/>
      <c r="BUP1" s="301"/>
      <c r="BUQ1" s="301"/>
      <c r="BUR1" s="301"/>
      <c r="BUS1" s="301"/>
      <c r="BUT1" s="301"/>
      <c r="BUU1" s="301"/>
      <c r="BUV1" s="301"/>
      <c r="BUW1" s="301"/>
      <c r="BUX1" s="301"/>
      <c r="BUY1" s="301"/>
      <c r="BUZ1" s="301"/>
      <c r="BVA1" s="301"/>
      <c r="BVB1" s="301"/>
      <c r="BVC1" s="301"/>
      <c r="BVD1" s="301"/>
      <c r="BVE1" s="301"/>
      <c r="BVF1" s="301"/>
      <c r="BVG1" s="301"/>
      <c r="BVH1" s="301"/>
      <c r="BVI1" s="301"/>
      <c r="BVJ1" s="301"/>
      <c r="BVK1" s="301"/>
      <c r="BVL1" s="301"/>
      <c r="BVM1" s="301"/>
      <c r="BVN1" s="301"/>
      <c r="BVO1" s="301"/>
      <c r="BVP1" s="301"/>
      <c r="BVQ1" s="301"/>
      <c r="BVR1" s="301"/>
      <c r="BVS1" s="301"/>
      <c r="BVT1" s="301"/>
      <c r="BVU1" s="301"/>
      <c r="BVV1" s="301"/>
      <c r="BVW1" s="301"/>
      <c r="BVX1" s="301"/>
      <c r="BVY1" s="301"/>
      <c r="BVZ1" s="301"/>
      <c r="BWA1" s="301"/>
      <c r="BWB1" s="301"/>
      <c r="BWC1" s="301"/>
      <c r="BWD1" s="301"/>
      <c r="BWE1" s="301"/>
      <c r="BWF1" s="301"/>
      <c r="BWG1" s="301"/>
      <c r="BWH1" s="301"/>
      <c r="BWI1" s="301"/>
      <c r="BWJ1" s="301"/>
      <c r="BWK1" s="301"/>
      <c r="BWL1" s="301"/>
      <c r="BWM1" s="301"/>
      <c r="BWN1" s="301"/>
      <c r="BWO1" s="301"/>
      <c r="BWP1" s="301"/>
      <c r="BWQ1" s="301"/>
      <c r="BWR1" s="301"/>
      <c r="BWS1" s="301"/>
      <c r="BWT1" s="301"/>
      <c r="BWU1" s="301"/>
      <c r="BWV1" s="301"/>
      <c r="BWW1" s="301"/>
      <c r="BWX1" s="301"/>
      <c r="BWY1" s="301"/>
      <c r="BWZ1" s="301"/>
      <c r="BXA1" s="301"/>
      <c r="BXB1" s="301"/>
      <c r="BXC1" s="301"/>
      <c r="BXD1" s="301"/>
      <c r="BXE1" s="301"/>
      <c r="BXF1" s="301"/>
      <c r="BXG1" s="301"/>
      <c r="BXH1" s="301"/>
      <c r="BXI1" s="301"/>
      <c r="BXJ1" s="301"/>
      <c r="BXK1" s="301"/>
      <c r="BXL1" s="301"/>
      <c r="BXM1" s="301"/>
      <c r="BXN1" s="301"/>
      <c r="BXO1" s="301"/>
      <c r="BXP1" s="301"/>
      <c r="BXQ1" s="301"/>
      <c r="BXR1" s="301"/>
      <c r="BXS1" s="301"/>
      <c r="BXT1" s="301"/>
      <c r="BXU1" s="301"/>
      <c r="BXV1" s="301"/>
      <c r="BXW1" s="301"/>
      <c r="BXX1" s="301"/>
      <c r="BXY1" s="301"/>
      <c r="BXZ1" s="301"/>
      <c r="BYA1" s="301"/>
      <c r="BYB1" s="301"/>
      <c r="BYC1" s="301"/>
      <c r="BYD1" s="301"/>
      <c r="BYE1" s="301"/>
      <c r="BYF1" s="301"/>
      <c r="BYG1" s="301"/>
      <c r="BYH1" s="301"/>
      <c r="BYI1" s="301"/>
      <c r="BYJ1" s="301"/>
      <c r="BYK1" s="301"/>
      <c r="BYL1" s="301"/>
      <c r="BYM1" s="301"/>
      <c r="BYN1" s="301"/>
      <c r="BYO1" s="301"/>
      <c r="BYP1" s="301"/>
      <c r="BYQ1" s="301"/>
      <c r="BYR1" s="301"/>
      <c r="BYS1" s="301"/>
      <c r="BYT1" s="301"/>
      <c r="BYU1" s="301"/>
      <c r="BYV1" s="301"/>
      <c r="BYW1" s="301"/>
      <c r="BYX1" s="301"/>
      <c r="BYY1" s="301"/>
      <c r="BYZ1" s="301"/>
      <c r="BZA1" s="301"/>
      <c r="BZB1" s="301"/>
      <c r="BZC1" s="301"/>
      <c r="BZD1" s="301"/>
      <c r="BZE1" s="301"/>
      <c r="BZF1" s="301"/>
      <c r="BZG1" s="301"/>
      <c r="BZH1" s="301"/>
      <c r="BZI1" s="301"/>
      <c r="BZJ1" s="301"/>
      <c r="BZK1" s="301"/>
      <c r="BZL1" s="301"/>
      <c r="BZM1" s="301"/>
      <c r="BZN1" s="301"/>
      <c r="BZO1" s="301"/>
      <c r="BZP1" s="301"/>
      <c r="BZQ1" s="301"/>
      <c r="BZR1" s="301"/>
      <c r="BZS1" s="301"/>
      <c r="BZT1" s="301"/>
      <c r="BZU1" s="301"/>
      <c r="BZV1" s="301"/>
      <c r="BZW1" s="301"/>
      <c r="BZX1" s="301"/>
      <c r="BZY1" s="301"/>
      <c r="BZZ1" s="301"/>
      <c r="CAA1" s="301"/>
      <c r="CAB1" s="301"/>
      <c r="CAC1" s="301"/>
      <c r="CAD1" s="301"/>
      <c r="CAE1" s="301"/>
      <c r="CAF1" s="301"/>
      <c r="CAG1" s="301"/>
      <c r="CAH1" s="301"/>
      <c r="CAI1" s="301"/>
      <c r="CAJ1" s="301"/>
      <c r="CAK1" s="301"/>
      <c r="CAL1" s="301"/>
      <c r="CAM1" s="301"/>
      <c r="CAN1" s="301"/>
      <c r="CAO1" s="301"/>
      <c r="CAP1" s="301"/>
      <c r="CAQ1" s="301"/>
      <c r="CAR1" s="301"/>
      <c r="CAS1" s="301"/>
      <c r="CAT1" s="301"/>
      <c r="CAU1" s="301"/>
      <c r="CAV1" s="301"/>
      <c r="CAW1" s="301"/>
      <c r="CAX1" s="301"/>
      <c r="CAY1" s="301"/>
      <c r="CAZ1" s="301"/>
      <c r="CBA1" s="301"/>
      <c r="CBB1" s="301"/>
      <c r="CBC1" s="301"/>
      <c r="CBD1" s="301"/>
      <c r="CBE1" s="301"/>
      <c r="CBF1" s="301"/>
      <c r="CBG1" s="301"/>
      <c r="CBH1" s="301"/>
      <c r="CBI1" s="301"/>
      <c r="CBJ1" s="301"/>
      <c r="CBK1" s="301"/>
      <c r="CBL1" s="301"/>
      <c r="CBM1" s="301"/>
      <c r="CBN1" s="301"/>
      <c r="CBO1" s="301"/>
      <c r="CBP1" s="301"/>
      <c r="CBQ1" s="301"/>
      <c r="CBR1" s="301"/>
      <c r="CBS1" s="301"/>
      <c r="CBT1" s="301"/>
      <c r="CBU1" s="301"/>
      <c r="CBV1" s="301"/>
      <c r="CBW1" s="301"/>
      <c r="CBX1" s="301"/>
      <c r="CBY1" s="301"/>
      <c r="CBZ1" s="301"/>
      <c r="CCA1" s="301"/>
      <c r="CCB1" s="301"/>
      <c r="CCC1" s="301"/>
      <c r="CCD1" s="301"/>
      <c r="CCE1" s="301"/>
      <c r="CCF1" s="301"/>
      <c r="CCG1" s="301"/>
      <c r="CCH1" s="301"/>
      <c r="CCI1" s="301"/>
      <c r="CCJ1" s="301"/>
      <c r="CCK1" s="301"/>
      <c r="CCL1" s="301"/>
      <c r="CCM1" s="301"/>
      <c r="CCN1" s="301"/>
      <c r="CCO1" s="301"/>
      <c r="CCP1" s="301"/>
      <c r="CCQ1" s="301"/>
      <c r="CCR1" s="301"/>
      <c r="CCS1" s="301"/>
      <c r="CCT1" s="301"/>
      <c r="CCU1" s="301"/>
      <c r="CCV1" s="301"/>
      <c r="CCW1" s="301"/>
      <c r="CCX1" s="301"/>
      <c r="CCY1" s="301"/>
      <c r="CCZ1" s="301"/>
      <c r="CDA1" s="301"/>
      <c r="CDB1" s="301"/>
      <c r="CDC1" s="301"/>
      <c r="CDD1" s="301"/>
      <c r="CDE1" s="301"/>
      <c r="CDF1" s="301"/>
      <c r="CDG1" s="301"/>
      <c r="CDH1" s="301"/>
      <c r="CDI1" s="301"/>
      <c r="CDJ1" s="301"/>
      <c r="CDK1" s="301"/>
      <c r="CDL1" s="301"/>
      <c r="CDM1" s="301"/>
      <c r="CDN1" s="301"/>
      <c r="CDO1" s="301"/>
      <c r="CDP1" s="301"/>
      <c r="CDQ1" s="301"/>
      <c r="CDR1" s="301"/>
      <c r="CDS1" s="301"/>
      <c r="CDT1" s="301"/>
      <c r="CDU1" s="301"/>
      <c r="CDV1" s="301"/>
      <c r="CDW1" s="301"/>
      <c r="CDX1" s="301"/>
      <c r="CDY1" s="301"/>
      <c r="CDZ1" s="301"/>
      <c r="CEA1" s="301"/>
      <c r="CEB1" s="301"/>
      <c r="CEC1" s="301"/>
      <c r="CED1" s="301"/>
      <c r="CEE1" s="301"/>
      <c r="CEF1" s="301"/>
      <c r="CEG1" s="301"/>
      <c r="CEH1" s="301"/>
      <c r="CEI1" s="301"/>
      <c r="CEJ1" s="301"/>
      <c r="CEK1" s="301"/>
      <c r="CEL1" s="301"/>
      <c r="CEM1" s="301"/>
      <c r="CEN1" s="301"/>
      <c r="CEO1" s="301"/>
      <c r="CEP1" s="301"/>
      <c r="CEQ1" s="301"/>
      <c r="CER1" s="301"/>
      <c r="CES1" s="301"/>
      <c r="CET1" s="301"/>
      <c r="CEU1" s="301"/>
      <c r="CEV1" s="301"/>
      <c r="CEW1" s="301"/>
      <c r="CEX1" s="301"/>
      <c r="CEY1" s="301"/>
      <c r="CEZ1" s="301"/>
      <c r="CFA1" s="301"/>
      <c r="CFB1" s="301"/>
      <c r="CFC1" s="301"/>
      <c r="CFD1" s="301"/>
      <c r="CFE1" s="301"/>
      <c r="CFF1" s="301"/>
      <c r="CFG1" s="301"/>
      <c r="CFH1" s="301"/>
      <c r="CFI1" s="301"/>
      <c r="CFJ1" s="301"/>
      <c r="CFK1" s="301"/>
      <c r="CFL1" s="301"/>
      <c r="CFM1" s="301"/>
      <c r="CFN1" s="301"/>
      <c r="CFO1" s="301"/>
      <c r="CFP1" s="301"/>
      <c r="CFQ1" s="301"/>
      <c r="CFR1" s="301"/>
      <c r="CFS1" s="301"/>
      <c r="CFT1" s="301"/>
      <c r="CFU1" s="301"/>
      <c r="CFV1" s="301"/>
      <c r="CFW1" s="301"/>
      <c r="CFX1" s="301"/>
      <c r="CFY1" s="301"/>
      <c r="CFZ1" s="301"/>
      <c r="CGA1" s="301"/>
      <c r="CGB1" s="301"/>
      <c r="CGC1" s="301"/>
      <c r="CGD1" s="301"/>
      <c r="CGE1" s="301"/>
      <c r="CGF1" s="301"/>
      <c r="CGG1" s="301"/>
      <c r="CGH1" s="301"/>
      <c r="CGI1" s="301"/>
      <c r="CGJ1" s="301"/>
      <c r="CGK1" s="301"/>
      <c r="CGL1" s="301"/>
      <c r="CGM1" s="301"/>
      <c r="CGN1" s="301"/>
      <c r="CGO1" s="301"/>
      <c r="CGP1" s="301"/>
      <c r="CGQ1" s="301"/>
      <c r="CGR1" s="301"/>
      <c r="CGS1" s="301"/>
      <c r="CGT1" s="301"/>
      <c r="CGU1" s="301"/>
      <c r="CGV1" s="301"/>
      <c r="CGW1" s="301"/>
      <c r="CGX1" s="301"/>
      <c r="CGY1" s="301"/>
      <c r="CGZ1" s="301"/>
      <c r="CHA1" s="301"/>
      <c r="CHB1" s="301"/>
      <c r="CHC1" s="301"/>
      <c r="CHD1" s="301"/>
      <c r="CHE1" s="301"/>
      <c r="CHF1" s="301"/>
      <c r="CHG1" s="301"/>
      <c r="CHH1" s="301"/>
      <c r="CHI1" s="301"/>
      <c r="CHJ1" s="301"/>
      <c r="CHK1" s="301"/>
      <c r="CHL1" s="301"/>
      <c r="CHM1" s="301"/>
      <c r="CHN1" s="301"/>
      <c r="CHO1" s="301"/>
      <c r="CHP1" s="301"/>
      <c r="CHQ1" s="301"/>
      <c r="CHR1" s="301"/>
      <c r="CHS1" s="301"/>
      <c r="CHT1" s="301"/>
      <c r="CHU1" s="301"/>
      <c r="CHV1" s="301"/>
      <c r="CHW1" s="301"/>
      <c r="CHX1" s="301"/>
      <c r="CHY1" s="301"/>
      <c r="CHZ1" s="301"/>
      <c r="CIA1" s="301"/>
      <c r="CIB1" s="301"/>
      <c r="CIC1" s="301"/>
      <c r="CID1" s="301"/>
      <c r="CIE1" s="301"/>
      <c r="CIF1" s="301"/>
      <c r="CIG1" s="301"/>
      <c r="CIH1" s="301"/>
      <c r="CII1" s="301"/>
      <c r="CIJ1" s="301"/>
      <c r="CIK1" s="301"/>
      <c r="CIL1" s="301"/>
      <c r="CIM1" s="301"/>
      <c r="CIN1" s="301"/>
      <c r="CIO1" s="301"/>
      <c r="CIP1" s="301"/>
      <c r="CIQ1" s="301"/>
      <c r="CIR1" s="301"/>
      <c r="CIS1" s="301"/>
      <c r="CIT1" s="301"/>
      <c r="CIU1" s="301"/>
      <c r="CIV1" s="301"/>
      <c r="CIW1" s="301"/>
      <c r="CIX1" s="301"/>
      <c r="CIY1" s="301"/>
      <c r="CIZ1" s="301"/>
      <c r="CJA1" s="301"/>
      <c r="CJB1" s="301"/>
      <c r="CJC1" s="301"/>
      <c r="CJD1" s="301"/>
      <c r="CJE1" s="301"/>
      <c r="CJF1" s="301"/>
      <c r="CJG1" s="301"/>
      <c r="CJH1" s="301"/>
      <c r="CJI1" s="301"/>
      <c r="CJJ1" s="301"/>
      <c r="CJK1" s="301"/>
      <c r="CJL1" s="301"/>
      <c r="CJM1" s="301"/>
      <c r="CJN1" s="301"/>
      <c r="CJO1" s="301"/>
      <c r="CJP1" s="301"/>
      <c r="CJQ1" s="301"/>
      <c r="CJR1" s="301"/>
      <c r="CJS1" s="301"/>
      <c r="CJT1" s="301"/>
      <c r="CJU1" s="301"/>
      <c r="CJV1" s="301"/>
      <c r="CJW1" s="301"/>
      <c r="CJX1" s="301"/>
      <c r="CJY1" s="301"/>
      <c r="CJZ1" s="301"/>
      <c r="CKA1" s="301"/>
      <c r="CKB1" s="301"/>
      <c r="CKC1" s="301"/>
      <c r="CKD1" s="301"/>
      <c r="CKE1" s="301"/>
      <c r="CKF1" s="301"/>
      <c r="CKG1" s="301"/>
      <c r="CKH1" s="301"/>
      <c r="CKI1" s="301"/>
      <c r="CKJ1" s="301"/>
      <c r="CKK1" s="301"/>
      <c r="CKL1" s="301"/>
      <c r="CKM1" s="301"/>
      <c r="CKN1" s="301"/>
      <c r="CKO1" s="301"/>
      <c r="CKP1" s="301"/>
      <c r="CKQ1" s="301"/>
      <c r="CKR1" s="301"/>
      <c r="CKS1" s="301"/>
      <c r="CKT1" s="301"/>
      <c r="CKU1" s="301"/>
      <c r="CKV1" s="301"/>
      <c r="CKW1" s="301"/>
      <c r="CKX1" s="301"/>
      <c r="CKY1" s="301"/>
      <c r="CKZ1" s="301"/>
      <c r="CLA1" s="301"/>
      <c r="CLB1" s="301"/>
      <c r="CLC1" s="301"/>
      <c r="CLD1" s="301"/>
      <c r="CLE1" s="301"/>
      <c r="CLF1" s="301"/>
      <c r="CLG1" s="301"/>
      <c r="CLH1" s="301"/>
      <c r="CLI1" s="301"/>
      <c r="CLJ1" s="301"/>
      <c r="CLK1" s="301"/>
      <c r="CLL1" s="301"/>
      <c r="CLM1" s="301"/>
      <c r="CLN1" s="301"/>
      <c r="CLO1" s="301"/>
      <c r="CLP1" s="301"/>
      <c r="CLQ1" s="301"/>
      <c r="CLR1" s="301"/>
      <c r="CLS1" s="301"/>
      <c r="CLT1" s="301"/>
      <c r="CLU1" s="301"/>
      <c r="CLV1" s="301"/>
      <c r="CLW1" s="301"/>
      <c r="CLX1" s="301"/>
      <c r="CLY1" s="301"/>
      <c r="CLZ1" s="301"/>
      <c r="CMA1" s="301"/>
      <c r="CMB1" s="301"/>
      <c r="CMC1" s="301"/>
      <c r="CMD1" s="301"/>
      <c r="CME1" s="301"/>
      <c r="CMF1" s="301"/>
      <c r="CMG1" s="301"/>
      <c r="CMH1" s="301"/>
      <c r="CMI1" s="301"/>
      <c r="CMJ1" s="301"/>
      <c r="CMK1" s="301"/>
      <c r="CML1" s="301"/>
      <c r="CMM1" s="301"/>
      <c r="CMN1" s="301"/>
      <c r="CMO1" s="301"/>
      <c r="CMP1" s="301"/>
      <c r="CMQ1" s="301"/>
      <c r="CMR1" s="301"/>
      <c r="CMS1" s="301"/>
      <c r="CMT1" s="301"/>
      <c r="CMU1" s="301"/>
      <c r="CMV1" s="301"/>
      <c r="CMW1" s="301"/>
      <c r="CMX1" s="301"/>
      <c r="CMY1" s="301"/>
      <c r="CMZ1" s="301"/>
      <c r="CNA1" s="301"/>
      <c r="CNB1" s="301"/>
      <c r="CNC1" s="301"/>
      <c r="CND1" s="301"/>
      <c r="CNE1" s="301"/>
      <c r="CNF1" s="301"/>
      <c r="CNG1" s="301"/>
      <c r="CNH1" s="301"/>
      <c r="CNI1" s="301"/>
      <c r="CNJ1" s="301"/>
      <c r="CNK1" s="301"/>
      <c r="CNL1" s="301"/>
      <c r="CNM1" s="301"/>
      <c r="CNN1" s="301"/>
      <c r="CNO1" s="301"/>
      <c r="CNP1" s="301"/>
      <c r="CNQ1" s="301"/>
      <c r="CNR1" s="301"/>
      <c r="CNS1" s="301"/>
      <c r="CNT1" s="301"/>
      <c r="CNU1" s="301"/>
      <c r="CNV1" s="301"/>
      <c r="CNW1" s="301"/>
      <c r="CNX1" s="301"/>
      <c r="CNY1" s="301"/>
      <c r="CNZ1" s="301"/>
      <c r="COA1" s="301"/>
      <c r="COB1" s="301"/>
      <c r="COC1" s="301"/>
      <c r="COD1" s="301"/>
      <c r="COE1" s="301"/>
      <c r="COF1" s="301"/>
      <c r="COG1" s="301"/>
      <c r="COH1" s="301"/>
      <c r="COI1" s="301"/>
      <c r="COJ1" s="301"/>
      <c r="COK1" s="301"/>
      <c r="COL1" s="301"/>
      <c r="COM1" s="301"/>
      <c r="CON1" s="301"/>
      <c r="COO1" s="301"/>
      <c r="COP1" s="301"/>
      <c r="COQ1" s="301"/>
      <c r="COR1" s="301"/>
      <c r="COS1" s="301"/>
      <c r="COT1" s="301"/>
      <c r="COU1" s="301"/>
      <c r="COV1" s="301"/>
      <c r="COW1" s="301"/>
      <c r="COX1" s="301"/>
      <c r="COY1" s="301"/>
      <c r="COZ1" s="301"/>
      <c r="CPA1" s="301"/>
      <c r="CPB1" s="301"/>
      <c r="CPC1" s="301"/>
      <c r="CPD1" s="301"/>
      <c r="CPE1" s="301"/>
      <c r="CPF1" s="301"/>
      <c r="CPG1" s="301"/>
      <c r="CPH1" s="301"/>
      <c r="CPI1" s="301"/>
      <c r="CPJ1" s="301"/>
      <c r="CPK1" s="301"/>
      <c r="CPL1" s="301"/>
      <c r="CPM1" s="301"/>
      <c r="CPN1" s="301"/>
      <c r="CPO1" s="301"/>
      <c r="CPP1" s="301"/>
      <c r="CPQ1" s="301"/>
      <c r="CPR1" s="301"/>
      <c r="CPS1" s="301"/>
      <c r="CPT1" s="301"/>
      <c r="CPU1" s="301"/>
      <c r="CPV1" s="301"/>
      <c r="CPW1" s="301"/>
      <c r="CPX1" s="301"/>
      <c r="CPY1" s="301"/>
      <c r="CPZ1" s="301"/>
      <c r="CQA1" s="301"/>
      <c r="CQB1" s="301"/>
      <c r="CQC1" s="301"/>
      <c r="CQD1" s="301"/>
      <c r="CQE1" s="301"/>
      <c r="CQF1" s="301"/>
      <c r="CQG1" s="301"/>
      <c r="CQH1" s="301"/>
      <c r="CQI1" s="301"/>
      <c r="CQJ1" s="301"/>
      <c r="CQK1" s="301"/>
      <c r="CQL1" s="301"/>
      <c r="CQM1" s="301"/>
      <c r="CQN1" s="301"/>
      <c r="CQO1" s="301"/>
      <c r="CQP1" s="301"/>
      <c r="CQQ1" s="301"/>
      <c r="CQR1" s="301"/>
      <c r="CQS1" s="301"/>
      <c r="CQT1" s="301"/>
      <c r="CQU1" s="301"/>
      <c r="CQV1" s="301"/>
      <c r="CQW1" s="301"/>
      <c r="CQX1" s="301"/>
      <c r="CQY1" s="301"/>
      <c r="CQZ1" s="301"/>
      <c r="CRA1" s="301"/>
      <c r="CRB1" s="301"/>
      <c r="CRC1" s="301"/>
      <c r="CRD1" s="301"/>
      <c r="CRE1" s="301"/>
      <c r="CRF1" s="301"/>
      <c r="CRG1" s="301"/>
      <c r="CRH1" s="301"/>
      <c r="CRI1" s="301"/>
      <c r="CRJ1" s="301"/>
      <c r="CRK1" s="301"/>
      <c r="CRL1" s="301"/>
      <c r="CRM1" s="301"/>
      <c r="CRN1" s="301"/>
      <c r="CRO1" s="301"/>
      <c r="CRP1" s="301"/>
      <c r="CRQ1" s="301"/>
      <c r="CRR1" s="301"/>
      <c r="CRS1" s="301"/>
      <c r="CRT1" s="301"/>
      <c r="CRU1" s="301"/>
      <c r="CRV1" s="301"/>
      <c r="CRW1" s="301"/>
      <c r="CRX1" s="301"/>
      <c r="CRY1" s="301"/>
      <c r="CRZ1" s="301"/>
      <c r="CSA1" s="301"/>
      <c r="CSB1" s="301"/>
      <c r="CSC1" s="301"/>
      <c r="CSD1" s="301"/>
      <c r="CSE1" s="301"/>
      <c r="CSF1" s="301"/>
      <c r="CSG1" s="301"/>
      <c r="CSH1" s="301"/>
      <c r="CSI1" s="301"/>
      <c r="CSJ1" s="301"/>
      <c r="CSK1" s="301"/>
      <c r="CSL1" s="301"/>
      <c r="CSM1" s="301"/>
      <c r="CSN1" s="301"/>
      <c r="CSO1" s="301"/>
      <c r="CSP1" s="301"/>
      <c r="CSQ1" s="301"/>
      <c r="CSR1" s="301"/>
      <c r="CSS1" s="301"/>
      <c r="CST1" s="301"/>
      <c r="CSU1" s="301"/>
      <c r="CSV1" s="301"/>
      <c r="CSW1" s="301"/>
      <c r="CSX1" s="301"/>
      <c r="CSY1" s="301"/>
      <c r="CSZ1" s="301"/>
      <c r="CTA1" s="301"/>
      <c r="CTB1" s="301"/>
      <c r="CTC1" s="301"/>
      <c r="CTD1" s="301"/>
      <c r="CTE1" s="301"/>
      <c r="CTF1" s="301"/>
      <c r="CTG1" s="301"/>
      <c r="CTH1" s="301"/>
      <c r="CTI1" s="301"/>
      <c r="CTJ1" s="301"/>
      <c r="CTK1" s="301"/>
      <c r="CTL1" s="301"/>
      <c r="CTM1" s="301"/>
      <c r="CTN1" s="301"/>
      <c r="CTO1" s="301"/>
      <c r="CTP1" s="301"/>
      <c r="CTQ1" s="301"/>
      <c r="CTR1" s="301"/>
      <c r="CTS1" s="301"/>
      <c r="CTT1" s="301"/>
      <c r="CTU1" s="301"/>
      <c r="CTV1" s="301"/>
      <c r="CTW1" s="301"/>
      <c r="CTX1" s="301"/>
      <c r="CTY1" s="301"/>
      <c r="CTZ1" s="301"/>
      <c r="CUA1" s="301"/>
      <c r="CUB1" s="301"/>
      <c r="CUC1" s="301"/>
      <c r="CUD1" s="301"/>
      <c r="CUE1" s="301"/>
      <c r="CUF1" s="301"/>
      <c r="CUG1" s="301"/>
      <c r="CUH1" s="301"/>
      <c r="CUI1" s="301"/>
      <c r="CUJ1" s="301"/>
      <c r="CUK1" s="301"/>
      <c r="CUL1" s="301"/>
      <c r="CUM1" s="301"/>
      <c r="CUN1" s="301"/>
      <c r="CUO1" s="301"/>
      <c r="CUP1" s="301"/>
      <c r="CUQ1" s="301"/>
      <c r="CUR1" s="301"/>
      <c r="CUS1" s="301"/>
      <c r="CUT1" s="301"/>
      <c r="CUU1" s="301"/>
      <c r="CUV1" s="301"/>
      <c r="CUW1" s="301"/>
      <c r="CUX1" s="301"/>
      <c r="CUY1" s="301"/>
      <c r="CUZ1" s="301"/>
      <c r="CVA1" s="301"/>
      <c r="CVB1" s="301"/>
      <c r="CVC1" s="301"/>
      <c r="CVD1" s="301"/>
      <c r="CVE1" s="301"/>
      <c r="CVF1" s="301"/>
      <c r="CVG1" s="301"/>
      <c r="CVH1" s="301"/>
      <c r="CVI1" s="301"/>
      <c r="CVJ1" s="301"/>
      <c r="CVK1" s="301"/>
      <c r="CVL1" s="301"/>
      <c r="CVM1" s="301"/>
      <c r="CVN1" s="301"/>
      <c r="CVO1" s="301"/>
      <c r="CVP1" s="301"/>
      <c r="CVQ1" s="301"/>
      <c r="CVR1" s="301"/>
      <c r="CVS1" s="301"/>
      <c r="CVT1" s="301"/>
      <c r="CVU1" s="301"/>
      <c r="CVV1" s="301"/>
      <c r="CVW1" s="301"/>
      <c r="CVX1" s="301"/>
      <c r="CVY1" s="301"/>
      <c r="CVZ1" s="301"/>
      <c r="CWA1" s="301"/>
      <c r="CWB1" s="301"/>
      <c r="CWC1" s="301"/>
      <c r="CWD1" s="301"/>
      <c r="CWE1" s="301"/>
      <c r="CWF1" s="301"/>
      <c r="CWG1" s="301"/>
      <c r="CWH1" s="301"/>
      <c r="CWI1" s="301"/>
      <c r="CWJ1" s="301"/>
      <c r="CWK1" s="301"/>
      <c r="CWL1" s="301"/>
      <c r="CWM1" s="301"/>
      <c r="CWN1" s="301"/>
      <c r="CWO1" s="301"/>
      <c r="CWP1" s="301"/>
      <c r="CWQ1" s="301"/>
      <c r="CWR1" s="301"/>
      <c r="CWS1" s="301"/>
      <c r="CWT1" s="301"/>
      <c r="CWU1" s="301"/>
      <c r="CWV1" s="301"/>
      <c r="CWW1" s="301"/>
      <c r="CWX1" s="301"/>
      <c r="CWY1" s="301"/>
      <c r="CWZ1" s="301"/>
      <c r="CXA1" s="301"/>
      <c r="CXB1" s="301"/>
      <c r="CXC1" s="301"/>
      <c r="CXD1" s="301"/>
      <c r="CXE1" s="301"/>
      <c r="CXF1" s="301"/>
      <c r="CXG1" s="301"/>
      <c r="CXH1" s="301"/>
      <c r="CXI1" s="301"/>
      <c r="CXJ1" s="301"/>
      <c r="CXK1" s="301"/>
      <c r="CXL1" s="301"/>
      <c r="CXM1" s="301"/>
      <c r="CXN1" s="301"/>
      <c r="CXO1" s="301"/>
      <c r="CXP1" s="301"/>
      <c r="CXQ1" s="301"/>
      <c r="CXR1" s="301"/>
      <c r="CXS1" s="301"/>
      <c r="CXT1" s="301"/>
      <c r="CXU1" s="301"/>
      <c r="CXV1" s="301"/>
      <c r="CXW1" s="301"/>
      <c r="CXX1" s="301"/>
      <c r="CXY1" s="301"/>
      <c r="CXZ1" s="301"/>
      <c r="CYA1" s="301"/>
      <c r="CYB1" s="301"/>
      <c r="CYC1" s="301"/>
      <c r="CYD1" s="301"/>
      <c r="CYE1" s="301"/>
      <c r="CYF1" s="301"/>
      <c r="CYG1" s="301"/>
      <c r="CYH1" s="301"/>
      <c r="CYI1" s="301"/>
      <c r="CYJ1" s="301"/>
      <c r="CYK1" s="301"/>
      <c r="CYL1" s="301"/>
      <c r="CYM1" s="301"/>
      <c r="CYN1" s="301"/>
      <c r="CYO1" s="301"/>
      <c r="CYP1" s="301"/>
      <c r="CYQ1" s="301"/>
      <c r="CYR1" s="301"/>
      <c r="CYS1" s="301"/>
      <c r="CYT1" s="301"/>
      <c r="CYU1" s="301"/>
      <c r="CYV1" s="301"/>
      <c r="CYW1" s="301"/>
      <c r="CYX1" s="301"/>
      <c r="CYY1" s="301"/>
      <c r="CYZ1" s="301"/>
      <c r="CZA1" s="301"/>
      <c r="CZB1" s="301"/>
      <c r="CZC1" s="301"/>
      <c r="CZD1" s="301"/>
      <c r="CZE1" s="301"/>
      <c r="CZF1" s="301"/>
      <c r="CZG1" s="301"/>
      <c r="CZH1" s="301"/>
      <c r="CZI1" s="301"/>
      <c r="CZJ1" s="301"/>
      <c r="CZK1" s="301"/>
      <c r="CZL1" s="301"/>
      <c r="CZM1" s="301"/>
      <c r="CZN1" s="301"/>
      <c r="CZO1" s="301"/>
      <c r="CZP1" s="301"/>
      <c r="CZQ1" s="301"/>
      <c r="CZR1" s="301"/>
      <c r="CZS1" s="301"/>
      <c r="CZT1" s="301"/>
      <c r="CZU1" s="301"/>
      <c r="CZV1" s="301"/>
      <c r="CZW1" s="301"/>
      <c r="CZX1" s="301"/>
      <c r="CZY1" s="301"/>
      <c r="CZZ1" s="301"/>
      <c r="DAA1" s="301"/>
      <c r="DAB1" s="301"/>
      <c r="DAC1" s="301"/>
      <c r="DAD1" s="301"/>
      <c r="DAE1" s="301"/>
      <c r="DAF1" s="301"/>
      <c r="DAG1" s="301"/>
      <c r="DAH1" s="301"/>
      <c r="DAI1" s="301"/>
      <c r="DAJ1" s="301"/>
      <c r="DAK1" s="301"/>
      <c r="DAL1" s="301"/>
      <c r="DAM1" s="301"/>
      <c r="DAN1" s="301"/>
      <c r="DAO1" s="301"/>
      <c r="DAP1" s="301"/>
      <c r="DAQ1" s="301"/>
      <c r="DAR1" s="301"/>
      <c r="DAS1" s="301"/>
      <c r="DAT1" s="301"/>
      <c r="DAU1" s="301"/>
      <c r="DAV1" s="301"/>
      <c r="DAW1" s="301"/>
      <c r="DAX1" s="301"/>
      <c r="DAY1" s="301"/>
      <c r="DAZ1" s="301"/>
      <c r="DBA1" s="301"/>
      <c r="DBB1" s="301"/>
      <c r="DBC1" s="301"/>
      <c r="DBD1" s="301"/>
      <c r="DBE1" s="301"/>
      <c r="DBF1" s="301"/>
      <c r="DBG1" s="301"/>
      <c r="DBH1" s="301"/>
      <c r="DBI1" s="301"/>
      <c r="DBJ1" s="301"/>
      <c r="DBK1" s="301"/>
      <c r="DBL1" s="301"/>
      <c r="DBM1" s="301"/>
      <c r="DBN1" s="301"/>
      <c r="DBO1" s="301"/>
      <c r="DBP1" s="301"/>
      <c r="DBQ1" s="301"/>
      <c r="DBR1" s="301"/>
      <c r="DBS1" s="301"/>
      <c r="DBT1" s="301"/>
      <c r="DBU1" s="301"/>
      <c r="DBV1" s="301"/>
      <c r="DBW1" s="301"/>
      <c r="DBX1" s="301"/>
      <c r="DBY1" s="301"/>
      <c r="DBZ1" s="301"/>
      <c r="DCA1" s="301"/>
      <c r="DCB1" s="301"/>
      <c r="DCC1" s="301"/>
      <c r="DCD1" s="301"/>
      <c r="DCE1" s="301"/>
      <c r="DCF1" s="301"/>
      <c r="DCG1" s="301"/>
      <c r="DCH1" s="301"/>
      <c r="DCI1" s="301"/>
      <c r="DCJ1" s="301"/>
      <c r="DCK1" s="301"/>
      <c r="DCL1" s="301"/>
      <c r="DCM1" s="301"/>
      <c r="DCN1" s="301"/>
      <c r="DCO1" s="301"/>
      <c r="DCP1" s="301"/>
      <c r="DCQ1" s="301"/>
      <c r="DCR1" s="301"/>
      <c r="DCS1" s="301"/>
      <c r="DCT1" s="301"/>
      <c r="DCU1" s="301"/>
      <c r="DCV1" s="301"/>
      <c r="DCW1" s="301"/>
      <c r="DCX1" s="301"/>
      <c r="DCY1" s="301"/>
      <c r="DCZ1" s="301"/>
      <c r="DDA1" s="301"/>
      <c r="DDB1" s="301"/>
      <c r="DDC1" s="301"/>
      <c r="DDD1" s="301"/>
      <c r="DDE1" s="301"/>
      <c r="DDF1" s="301"/>
      <c r="DDG1" s="301"/>
      <c r="DDH1" s="301"/>
      <c r="DDI1" s="301"/>
      <c r="DDJ1" s="301"/>
      <c r="DDK1" s="301"/>
      <c r="DDL1" s="301"/>
      <c r="DDM1" s="301"/>
      <c r="DDN1" s="301"/>
      <c r="DDO1" s="301"/>
      <c r="DDP1" s="301"/>
      <c r="DDQ1" s="301"/>
      <c r="DDR1" s="301"/>
      <c r="DDS1" s="301"/>
      <c r="DDT1" s="301"/>
      <c r="DDU1" s="301"/>
      <c r="DDV1" s="301"/>
      <c r="DDW1" s="301"/>
      <c r="DDX1" s="301"/>
      <c r="DDY1" s="301"/>
      <c r="DDZ1" s="301"/>
      <c r="DEA1" s="301"/>
      <c r="DEB1" s="301"/>
      <c r="DEC1" s="301"/>
      <c r="DED1" s="301"/>
      <c r="DEE1" s="301"/>
      <c r="DEF1" s="301"/>
      <c r="DEG1" s="301"/>
      <c r="DEH1" s="301"/>
      <c r="DEI1" s="301"/>
      <c r="DEJ1" s="301"/>
      <c r="DEK1" s="301"/>
      <c r="DEL1" s="301"/>
      <c r="DEM1" s="301"/>
      <c r="DEN1" s="301"/>
      <c r="DEO1" s="301"/>
      <c r="DEP1" s="301"/>
      <c r="DEQ1" s="301"/>
      <c r="DER1" s="301"/>
      <c r="DES1" s="301"/>
      <c r="DET1" s="301"/>
      <c r="DEU1" s="301"/>
      <c r="DEV1" s="301"/>
      <c r="DEW1" s="301"/>
      <c r="DEX1" s="301"/>
      <c r="DEY1" s="301"/>
      <c r="DEZ1" s="301"/>
      <c r="DFA1" s="301"/>
      <c r="DFB1" s="301"/>
      <c r="DFC1" s="301"/>
      <c r="DFD1" s="301"/>
      <c r="DFE1" s="301"/>
      <c r="DFF1" s="301"/>
      <c r="DFG1" s="301"/>
      <c r="DFH1" s="301"/>
      <c r="DFI1" s="301"/>
      <c r="DFJ1" s="301"/>
      <c r="DFK1" s="301"/>
      <c r="DFL1" s="301"/>
      <c r="DFM1" s="301"/>
      <c r="DFN1" s="301"/>
      <c r="DFO1" s="301"/>
      <c r="DFP1" s="301"/>
      <c r="DFQ1" s="301"/>
      <c r="DFR1" s="301"/>
      <c r="DFS1" s="301"/>
      <c r="DFT1" s="301"/>
      <c r="DFU1" s="301"/>
      <c r="DFV1" s="301"/>
      <c r="DFW1" s="301"/>
      <c r="DFX1" s="301"/>
      <c r="DFY1" s="301"/>
      <c r="DFZ1" s="301"/>
      <c r="DGA1" s="301"/>
      <c r="DGB1" s="301"/>
      <c r="DGC1" s="301"/>
      <c r="DGD1" s="301"/>
      <c r="DGE1" s="301"/>
      <c r="DGF1" s="301"/>
      <c r="DGG1" s="301"/>
      <c r="DGH1" s="301"/>
      <c r="DGI1" s="301"/>
      <c r="DGJ1" s="301"/>
      <c r="DGK1" s="301"/>
      <c r="DGL1" s="301"/>
      <c r="DGM1" s="301"/>
      <c r="DGN1" s="301"/>
      <c r="DGO1" s="301"/>
      <c r="DGP1" s="301"/>
      <c r="DGQ1" s="301"/>
      <c r="DGR1" s="301"/>
      <c r="DGS1" s="301"/>
      <c r="DGT1" s="301"/>
      <c r="DGU1" s="301"/>
      <c r="DGV1" s="301"/>
      <c r="DGW1" s="301"/>
      <c r="DGX1" s="301"/>
      <c r="DGY1" s="301"/>
      <c r="DGZ1" s="301"/>
      <c r="DHA1" s="301"/>
      <c r="DHB1" s="301"/>
      <c r="DHC1" s="301"/>
      <c r="DHD1" s="301"/>
      <c r="DHE1" s="301"/>
      <c r="DHF1" s="301"/>
      <c r="DHG1" s="301"/>
      <c r="DHH1" s="301"/>
      <c r="DHI1" s="301"/>
      <c r="DHJ1" s="301"/>
      <c r="DHK1" s="301"/>
      <c r="DHL1" s="301"/>
      <c r="DHM1" s="301"/>
      <c r="DHN1" s="301"/>
      <c r="DHO1" s="301"/>
      <c r="DHP1" s="301"/>
      <c r="DHQ1" s="301"/>
      <c r="DHR1" s="301"/>
      <c r="DHS1" s="301"/>
      <c r="DHT1" s="301"/>
      <c r="DHU1" s="301"/>
      <c r="DHV1" s="301"/>
      <c r="DHW1" s="301"/>
      <c r="DHX1" s="301"/>
      <c r="DHY1" s="301"/>
      <c r="DHZ1" s="301"/>
      <c r="DIA1" s="301"/>
      <c r="DIB1" s="301"/>
      <c r="DIC1" s="301"/>
      <c r="DID1" s="301"/>
      <c r="DIE1" s="301"/>
      <c r="DIF1" s="301"/>
      <c r="DIG1" s="301"/>
      <c r="DIH1" s="301"/>
      <c r="DII1" s="301"/>
      <c r="DIJ1" s="301"/>
      <c r="DIK1" s="301"/>
      <c r="DIL1" s="301"/>
      <c r="DIM1" s="301"/>
      <c r="DIN1" s="301"/>
      <c r="DIO1" s="301"/>
      <c r="DIP1" s="301"/>
      <c r="DIQ1" s="301"/>
      <c r="DIR1" s="301"/>
      <c r="DIS1" s="301"/>
      <c r="DIT1" s="301"/>
      <c r="DIU1" s="301"/>
      <c r="DIV1" s="301"/>
      <c r="DIW1" s="301"/>
      <c r="DIX1" s="301"/>
      <c r="DIY1" s="301"/>
      <c r="DIZ1" s="301"/>
      <c r="DJA1" s="301"/>
      <c r="DJB1" s="301"/>
      <c r="DJC1" s="301"/>
      <c r="DJD1" s="301"/>
      <c r="DJE1" s="301"/>
      <c r="DJF1" s="301"/>
      <c r="DJG1" s="301"/>
      <c r="DJH1" s="301"/>
      <c r="DJI1" s="301"/>
      <c r="DJJ1" s="301"/>
      <c r="DJK1" s="301"/>
      <c r="DJL1" s="301"/>
      <c r="DJM1" s="301"/>
      <c r="DJN1" s="301"/>
      <c r="DJO1" s="301"/>
      <c r="DJP1" s="301"/>
      <c r="DJQ1" s="301"/>
      <c r="DJR1" s="301"/>
      <c r="DJS1" s="301"/>
      <c r="DJT1" s="301"/>
      <c r="DJU1" s="301"/>
      <c r="DJV1" s="301"/>
      <c r="DJW1" s="301"/>
      <c r="DJX1" s="301"/>
      <c r="DJY1" s="301"/>
      <c r="DJZ1" s="301"/>
      <c r="DKA1" s="301"/>
      <c r="DKB1" s="301"/>
      <c r="DKC1" s="301"/>
      <c r="DKD1" s="301"/>
      <c r="DKE1" s="301"/>
      <c r="DKF1" s="301"/>
      <c r="DKG1" s="301"/>
      <c r="DKH1" s="301"/>
      <c r="DKI1" s="301"/>
      <c r="DKJ1" s="301"/>
      <c r="DKK1" s="301"/>
      <c r="DKL1" s="301"/>
      <c r="DKM1" s="301"/>
      <c r="DKN1" s="301"/>
      <c r="DKO1" s="301"/>
      <c r="DKP1" s="301"/>
      <c r="DKQ1" s="301"/>
      <c r="DKR1" s="301"/>
      <c r="DKS1" s="301"/>
      <c r="DKT1" s="301"/>
      <c r="DKU1" s="301"/>
      <c r="DKV1" s="301"/>
      <c r="DKW1" s="301"/>
      <c r="DKX1" s="301"/>
      <c r="DKY1" s="301"/>
      <c r="DKZ1" s="301"/>
      <c r="DLA1" s="301"/>
      <c r="DLB1" s="301"/>
      <c r="DLC1" s="301"/>
      <c r="DLD1" s="301"/>
      <c r="DLE1" s="301"/>
      <c r="DLF1" s="301"/>
      <c r="DLG1" s="301"/>
      <c r="DLH1" s="301"/>
      <c r="DLI1" s="301"/>
      <c r="DLJ1" s="301"/>
      <c r="DLK1" s="301"/>
      <c r="DLL1" s="301"/>
      <c r="DLM1" s="301"/>
      <c r="DLN1" s="301"/>
      <c r="DLO1" s="301"/>
      <c r="DLP1" s="301"/>
      <c r="DLQ1" s="301"/>
      <c r="DLR1" s="301"/>
      <c r="DLS1" s="301"/>
      <c r="DLT1" s="301"/>
      <c r="DLU1" s="301"/>
      <c r="DLV1" s="301"/>
      <c r="DLW1" s="301"/>
      <c r="DLX1" s="301"/>
      <c r="DLY1" s="301"/>
      <c r="DLZ1" s="301"/>
      <c r="DMA1" s="301"/>
      <c r="DMB1" s="301"/>
      <c r="DMC1" s="301"/>
      <c r="DMD1" s="301"/>
      <c r="DME1" s="301"/>
      <c r="DMF1" s="301"/>
      <c r="DMG1" s="301"/>
      <c r="DMH1" s="301"/>
      <c r="DMI1" s="301"/>
      <c r="DMJ1" s="301"/>
      <c r="DMK1" s="301"/>
      <c r="DML1" s="301"/>
      <c r="DMM1" s="301"/>
      <c r="DMN1" s="301"/>
      <c r="DMO1" s="301"/>
      <c r="DMP1" s="301"/>
      <c r="DMQ1" s="301"/>
      <c r="DMR1" s="301"/>
      <c r="DMS1" s="301"/>
      <c r="DMT1" s="301"/>
      <c r="DMU1" s="301"/>
      <c r="DMV1" s="301"/>
      <c r="DMW1" s="301"/>
      <c r="DMX1" s="301"/>
      <c r="DMY1" s="301"/>
      <c r="DMZ1" s="301"/>
      <c r="DNA1" s="301"/>
      <c r="DNB1" s="301"/>
      <c r="DNC1" s="301"/>
      <c r="DND1" s="301"/>
      <c r="DNE1" s="301"/>
      <c r="DNF1" s="301"/>
      <c r="DNG1" s="301"/>
      <c r="DNH1" s="301"/>
      <c r="DNI1" s="301"/>
      <c r="DNJ1" s="301"/>
      <c r="DNK1" s="301"/>
      <c r="DNL1" s="301"/>
      <c r="DNM1" s="301"/>
      <c r="DNN1" s="301"/>
      <c r="DNO1" s="301"/>
      <c r="DNP1" s="301"/>
      <c r="DNQ1" s="301"/>
      <c r="DNR1" s="301"/>
      <c r="DNS1" s="301"/>
      <c r="DNT1" s="301"/>
      <c r="DNU1" s="301"/>
      <c r="DNV1" s="301"/>
      <c r="DNW1" s="301"/>
      <c r="DNX1" s="301"/>
      <c r="DNY1" s="301"/>
      <c r="DNZ1" s="301"/>
      <c r="DOA1" s="301"/>
      <c r="DOB1" s="301"/>
      <c r="DOC1" s="301"/>
      <c r="DOD1" s="301"/>
      <c r="DOE1" s="301"/>
      <c r="DOF1" s="301"/>
      <c r="DOG1" s="301"/>
      <c r="DOH1" s="301"/>
      <c r="DOI1" s="301"/>
      <c r="DOJ1" s="301"/>
      <c r="DOK1" s="301"/>
      <c r="DOL1" s="301"/>
      <c r="DOM1" s="301"/>
      <c r="DON1" s="301"/>
      <c r="DOO1" s="301"/>
      <c r="DOP1" s="301"/>
      <c r="DOQ1" s="301"/>
      <c r="DOR1" s="301"/>
      <c r="DOS1" s="301"/>
      <c r="DOT1" s="301"/>
      <c r="DOU1" s="301"/>
      <c r="DOV1" s="301"/>
      <c r="DOW1" s="301"/>
      <c r="DOX1" s="301"/>
      <c r="DOY1" s="301"/>
      <c r="DOZ1" s="301"/>
      <c r="DPA1" s="301"/>
      <c r="DPB1" s="301"/>
      <c r="DPC1" s="301"/>
      <c r="DPD1" s="301"/>
      <c r="DPE1" s="301"/>
      <c r="DPF1" s="301"/>
      <c r="DPG1" s="301"/>
      <c r="DPH1" s="301"/>
      <c r="DPI1" s="301"/>
      <c r="DPJ1" s="301"/>
      <c r="DPK1" s="301"/>
      <c r="DPL1" s="301"/>
      <c r="DPM1" s="301"/>
      <c r="DPN1" s="301"/>
      <c r="DPO1" s="301"/>
      <c r="DPP1" s="301"/>
      <c r="DPQ1" s="301"/>
      <c r="DPR1" s="301"/>
      <c r="DPS1" s="301"/>
      <c r="DPT1" s="301"/>
      <c r="DPU1" s="301"/>
      <c r="DPV1" s="301"/>
      <c r="DPW1" s="301"/>
      <c r="DPX1" s="301"/>
      <c r="DPY1" s="301"/>
      <c r="DPZ1" s="301"/>
      <c r="DQA1" s="301"/>
      <c r="DQB1" s="301"/>
      <c r="DQC1" s="301"/>
      <c r="DQD1" s="301"/>
      <c r="DQE1" s="301"/>
      <c r="DQF1" s="301"/>
      <c r="DQG1" s="301"/>
      <c r="DQH1" s="301"/>
      <c r="DQI1" s="301"/>
      <c r="DQJ1" s="301"/>
      <c r="DQK1" s="301"/>
      <c r="DQL1" s="301"/>
      <c r="DQM1" s="301"/>
      <c r="DQN1" s="301"/>
      <c r="DQO1" s="301"/>
      <c r="DQP1" s="301"/>
      <c r="DQQ1" s="301"/>
      <c r="DQR1" s="301"/>
      <c r="DQS1" s="301"/>
      <c r="DQT1" s="301"/>
      <c r="DQU1" s="301"/>
      <c r="DQV1" s="301"/>
      <c r="DQW1" s="301"/>
      <c r="DQX1" s="301"/>
      <c r="DQY1" s="301"/>
      <c r="DQZ1" s="301"/>
      <c r="DRA1" s="301"/>
      <c r="DRB1" s="301"/>
      <c r="DRC1" s="301"/>
      <c r="DRD1" s="301"/>
      <c r="DRE1" s="301"/>
      <c r="DRF1" s="301"/>
      <c r="DRG1" s="301"/>
      <c r="DRH1" s="301"/>
      <c r="DRI1" s="301"/>
      <c r="DRJ1" s="301"/>
      <c r="DRK1" s="301"/>
      <c r="DRL1" s="301"/>
      <c r="DRM1" s="301"/>
      <c r="DRN1" s="301"/>
      <c r="DRO1" s="301"/>
      <c r="DRP1" s="301"/>
      <c r="DRQ1" s="301"/>
      <c r="DRR1" s="301"/>
      <c r="DRS1" s="301"/>
      <c r="DRT1" s="301"/>
      <c r="DRU1" s="301"/>
      <c r="DRV1" s="301"/>
      <c r="DRW1" s="301"/>
      <c r="DRX1" s="301"/>
      <c r="DRY1" s="301"/>
      <c r="DRZ1" s="301"/>
      <c r="DSA1" s="301"/>
      <c r="DSB1" s="301"/>
      <c r="DSC1" s="301"/>
      <c r="DSD1" s="301"/>
      <c r="DSE1" s="301"/>
      <c r="DSF1" s="301"/>
      <c r="DSG1" s="301"/>
      <c r="DSH1" s="301"/>
      <c r="DSI1" s="301"/>
      <c r="DSJ1" s="301"/>
      <c r="DSK1" s="301"/>
      <c r="DSL1" s="301"/>
      <c r="DSM1" s="301"/>
      <c r="DSN1" s="301"/>
      <c r="DSO1" s="301"/>
      <c r="DSP1" s="301"/>
      <c r="DSQ1" s="301"/>
      <c r="DSR1" s="301"/>
      <c r="DSS1" s="301"/>
      <c r="DST1" s="301"/>
      <c r="DSU1" s="301"/>
      <c r="DSV1" s="301"/>
      <c r="DSW1" s="301"/>
      <c r="DSX1" s="301"/>
      <c r="DSY1" s="301"/>
      <c r="DSZ1" s="301"/>
      <c r="DTA1" s="301"/>
      <c r="DTB1" s="301"/>
      <c r="DTC1" s="301"/>
      <c r="DTD1" s="301"/>
      <c r="DTE1" s="301"/>
      <c r="DTF1" s="301"/>
      <c r="DTG1" s="301"/>
      <c r="DTH1" s="301"/>
      <c r="DTI1" s="301"/>
      <c r="DTJ1" s="301"/>
      <c r="DTK1" s="301"/>
      <c r="DTL1" s="301"/>
      <c r="DTM1" s="301"/>
      <c r="DTN1" s="301"/>
      <c r="DTO1" s="301"/>
      <c r="DTP1" s="301"/>
      <c r="DTQ1" s="301"/>
      <c r="DTR1" s="301"/>
      <c r="DTS1" s="301"/>
      <c r="DTT1" s="301"/>
      <c r="DTU1" s="301"/>
      <c r="DTV1" s="301"/>
      <c r="DTW1" s="301"/>
      <c r="DTX1" s="301"/>
      <c r="DTY1" s="301"/>
      <c r="DTZ1" s="301"/>
      <c r="DUA1" s="301"/>
      <c r="DUB1" s="301"/>
      <c r="DUC1" s="301"/>
      <c r="DUD1" s="301"/>
      <c r="DUE1" s="301"/>
      <c r="DUF1" s="301"/>
      <c r="DUG1" s="301"/>
      <c r="DUH1" s="301"/>
      <c r="DUI1" s="301"/>
      <c r="DUJ1" s="301"/>
      <c r="DUK1" s="301"/>
      <c r="DUL1" s="301"/>
      <c r="DUM1" s="301"/>
      <c r="DUN1" s="301"/>
      <c r="DUO1" s="301"/>
      <c r="DUP1" s="301"/>
      <c r="DUQ1" s="301"/>
      <c r="DUR1" s="301"/>
      <c r="DUS1" s="301"/>
      <c r="DUT1" s="301"/>
      <c r="DUU1" s="301"/>
      <c r="DUV1" s="301"/>
      <c r="DUW1" s="301"/>
      <c r="DUX1" s="301"/>
      <c r="DUY1" s="301"/>
      <c r="DUZ1" s="301"/>
      <c r="DVA1" s="301"/>
      <c r="DVB1" s="301"/>
      <c r="DVC1" s="301"/>
      <c r="DVD1" s="301"/>
      <c r="DVE1" s="301"/>
      <c r="DVF1" s="301"/>
      <c r="DVG1" s="301"/>
      <c r="DVH1" s="301"/>
      <c r="DVI1" s="301"/>
      <c r="DVJ1" s="301"/>
      <c r="DVK1" s="301"/>
      <c r="DVL1" s="301"/>
      <c r="DVM1" s="301"/>
      <c r="DVN1" s="301"/>
      <c r="DVO1" s="301"/>
      <c r="DVP1" s="301"/>
      <c r="DVQ1" s="301"/>
      <c r="DVR1" s="301"/>
      <c r="DVS1" s="301"/>
      <c r="DVT1" s="301"/>
      <c r="DVU1" s="301"/>
      <c r="DVV1" s="301"/>
      <c r="DVW1" s="301"/>
      <c r="DVX1" s="301"/>
      <c r="DVY1" s="301"/>
      <c r="DVZ1" s="301"/>
      <c r="DWA1" s="301"/>
      <c r="DWB1" s="301"/>
      <c r="DWC1" s="301"/>
      <c r="DWD1" s="301"/>
      <c r="DWE1" s="301"/>
      <c r="DWF1" s="301"/>
      <c r="DWG1" s="301"/>
      <c r="DWH1" s="301"/>
      <c r="DWI1" s="301"/>
      <c r="DWJ1" s="301"/>
      <c r="DWK1" s="301"/>
      <c r="DWL1" s="301"/>
      <c r="DWM1" s="301"/>
      <c r="DWN1" s="301"/>
      <c r="DWO1" s="301"/>
      <c r="DWP1" s="301"/>
      <c r="DWQ1" s="301"/>
      <c r="DWR1" s="301"/>
      <c r="DWS1" s="301"/>
      <c r="DWT1" s="301"/>
      <c r="DWU1" s="301"/>
      <c r="DWV1" s="301"/>
      <c r="DWW1" s="301"/>
      <c r="DWX1" s="301"/>
      <c r="DWY1" s="301"/>
      <c r="DWZ1" s="301"/>
      <c r="DXA1" s="301"/>
      <c r="DXB1" s="301"/>
      <c r="DXC1" s="301"/>
      <c r="DXD1" s="301"/>
      <c r="DXE1" s="301"/>
      <c r="DXF1" s="301"/>
      <c r="DXG1" s="301"/>
      <c r="DXH1" s="301"/>
      <c r="DXI1" s="301"/>
      <c r="DXJ1" s="301"/>
      <c r="DXK1" s="301"/>
      <c r="DXL1" s="301"/>
      <c r="DXM1" s="301"/>
      <c r="DXN1" s="301"/>
      <c r="DXO1" s="301"/>
      <c r="DXP1" s="301"/>
      <c r="DXQ1" s="301"/>
      <c r="DXR1" s="301"/>
      <c r="DXS1" s="301"/>
      <c r="DXT1" s="301"/>
      <c r="DXU1" s="301"/>
      <c r="DXV1" s="301"/>
      <c r="DXW1" s="301"/>
      <c r="DXX1" s="301"/>
      <c r="DXY1" s="301"/>
      <c r="DXZ1" s="301"/>
      <c r="DYA1" s="301"/>
      <c r="DYB1" s="301"/>
      <c r="DYC1" s="301"/>
      <c r="DYD1" s="301"/>
      <c r="DYE1" s="301"/>
      <c r="DYF1" s="301"/>
      <c r="DYG1" s="301"/>
      <c r="DYH1" s="301"/>
      <c r="DYI1" s="301"/>
      <c r="DYJ1" s="301"/>
      <c r="DYK1" s="301"/>
      <c r="DYL1" s="301"/>
      <c r="DYM1" s="301"/>
      <c r="DYN1" s="301"/>
      <c r="DYO1" s="301"/>
      <c r="DYP1" s="301"/>
      <c r="DYQ1" s="301"/>
      <c r="DYR1" s="301"/>
      <c r="DYS1" s="301"/>
      <c r="DYT1" s="301"/>
      <c r="DYU1" s="301"/>
      <c r="DYV1" s="301"/>
      <c r="DYW1" s="301"/>
      <c r="DYX1" s="301"/>
      <c r="DYY1" s="301"/>
      <c r="DYZ1" s="301"/>
      <c r="DZA1" s="301"/>
      <c r="DZB1" s="301"/>
      <c r="DZC1" s="301"/>
      <c r="DZD1" s="301"/>
      <c r="DZE1" s="301"/>
      <c r="DZF1" s="301"/>
      <c r="DZG1" s="301"/>
      <c r="DZH1" s="301"/>
      <c r="DZI1" s="301"/>
      <c r="DZJ1" s="301"/>
      <c r="DZK1" s="301"/>
      <c r="DZL1" s="301"/>
      <c r="DZM1" s="301"/>
      <c r="DZN1" s="301"/>
      <c r="DZO1" s="301"/>
      <c r="DZP1" s="301"/>
      <c r="DZQ1" s="301"/>
      <c r="DZR1" s="301"/>
      <c r="DZS1" s="301"/>
      <c r="DZT1" s="301"/>
      <c r="DZU1" s="301"/>
      <c r="DZV1" s="301"/>
      <c r="DZW1" s="301"/>
      <c r="DZX1" s="301"/>
      <c r="DZY1" s="301"/>
      <c r="DZZ1" s="301"/>
      <c r="EAA1" s="301"/>
      <c r="EAB1" s="301"/>
      <c r="EAC1" s="301"/>
      <c r="EAD1" s="301"/>
      <c r="EAE1" s="301"/>
      <c r="EAF1" s="301"/>
      <c r="EAG1" s="301"/>
      <c r="EAH1" s="301"/>
      <c r="EAI1" s="301"/>
      <c r="EAJ1" s="301"/>
      <c r="EAK1" s="301"/>
      <c r="EAL1" s="301"/>
      <c r="EAM1" s="301"/>
      <c r="EAN1" s="301"/>
      <c r="EAO1" s="301"/>
      <c r="EAP1" s="301"/>
      <c r="EAQ1" s="301"/>
      <c r="EAR1" s="301"/>
      <c r="EAS1" s="301"/>
      <c r="EAT1" s="301"/>
      <c r="EAU1" s="301"/>
      <c r="EAV1" s="301"/>
      <c r="EAW1" s="301"/>
      <c r="EAX1" s="301"/>
      <c r="EAY1" s="301"/>
      <c r="EAZ1" s="301"/>
      <c r="EBA1" s="301"/>
      <c r="EBB1" s="301"/>
      <c r="EBC1" s="301"/>
      <c r="EBD1" s="301"/>
      <c r="EBE1" s="301"/>
      <c r="EBF1" s="301"/>
      <c r="EBG1" s="301"/>
      <c r="EBH1" s="301"/>
      <c r="EBI1" s="301"/>
      <c r="EBJ1" s="301"/>
      <c r="EBK1" s="301"/>
      <c r="EBL1" s="301"/>
      <c r="EBM1" s="301"/>
      <c r="EBN1" s="301"/>
      <c r="EBO1" s="301"/>
      <c r="EBP1" s="301"/>
      <c r="EBQ1" s="301"/>
      <c r="EBR1" s="301"/>
      <c r="EBS1" s="301"/>
      <c r="EBT1" s="301"/>
      <c r="EBU1" s="301"/>
      <c r="EBV1" s="301"/>
      <c r="EBW1" s="301"/>
      <c r="EBX1" s="301"/>
      <c r="EBY1" s="301"/>
      <c r="EBZ1" s="301"/>
      <c r="ECA1" s="301"/>
      <c r="ECB1" s="301"/>
      <c r="ECC1" s="301"/>
      <c r="ECD1" s="301"/>
      <c r="ECE1" s="301"/>
      <c r="ECF1" s="301"/>
      <c r="ECG1" s="301"/>
      <c r="ECH1" s="301"/>
      <c r="ECI1" s="301"/>
      <c r="ECJ1" s="301"/>
      <c r="ECK1" s="301"/>
      <c r="ECL1" s="301"/>
      <c r="ECM1" s="301"/>
      <c r="ECN1" s="301"/>
      <c r="ECO1" s="301"/>
      <c r="ECP1" s="301"/>
      <c r="ECQ1" s="301"/>
      <c r="ECR1" s="301"/>
      <c r="ECS1" s="301"/>
      <c r="ECT1" s="301"/>
      <c r="ECU1" s="301"/>
      <c r="ECV1" s="301"/>
      <c r="ECW1" s="301"/>
      <c r="ECX1" s="301"/>
      <c r="ECY1" s="301"/>
      <c r="ECZ1" s="301"/>
      <c r="EDA1" s="301"/>
      <c r="EDB1" s="301"/>
      <c r="EDC1" s="301"/>
      <c r="EDD1" s="301"/>
      <c r="EDE1" s="301"/>
      <c r="EDF1" s="301"/>
      <c r="EDG1" s="301"/>
      <c r="EDH1" s="301"/>
      <c r="EDI1" s="301"/>
      <c r="EDJ1" s="301"/>
      <c r="EDK1" s="301"/>
      <c r="EDL1" s="301"/>
      <c r="EDM1" s="301"/>
      <c r="EDN1" s="301"/>
      <c r="EDO1" s="301"/>
      <c r="EDP1" s="301"/>
      <c r="EDQ1" s="301"/>
      <c r="EDR1" s="301"/>
      <c r="EDS1" s="301"/>
      <c r="EDT1" s="301"/>
      <c r="EDU1" s="301"/>
      <c r="EDV1" s="301"/>
      <c r="EDW1" s="301"/>
      <c r="EDX1" s="301"/>
      <c r="EDY1" s="301"/>
      <c r="EDZ1" s="301"/>
      <c r="EEA1" s="301"/>
      <c r="EEB1" s="301"/>
      <c r="EEC1" s="301"/>
      <c r="EED1" s="301"/>
      <c r="EEE1" s="301"/>
      <c r="EEF1" s="301"/>
      <c r="EEG1" s="301"/>
      <c r="EEH1" s="301"/>
      <c r="EEI1" s="301"/>
      <c r="EEJ1" s="301"/>
      <c r="EEK1" s="301"/>
      <c r="EEL1" s="301"/>
      <c r="EEM1" s="301"/>
      <c r="EEN1" s="301"/>
      <c r="EEO1" s="301"/>
      <c r="EEP1" s="301"/>
      <c r="EEQ1" s="301"/>
      <c r="EER1" s="301"/>
      <c r="EES1" s="301"/>
      <c r="EET1" s="301"/>
      <c r="EEU1" s="301"/>
      <c r="EEV1" s="301"/>
      <c r="EEW1" s="301"/>
      <c r="EEX1" s="301"/>
      <c r="EEY1" s="301"/>
      <c r="EEZ1" s="301"/>
      <c r="EFA1" s="301"/>
      <c r="EFB1" s="301"/>
      <c r="EFC1" s="301"/>
      <c r="EFD1" s="301"/>
      <c r="EFE1" s="301"/>
      <c r="EFF1" s="301"/>
      <c r="EFG1" s="301"/>
      <c r="EFH1" s="301"/>
      <c r="EFI1" s="301"/>
      <c r="EFJ1" s="301"/>
      <c r="EFK1" s="301"/>
      <c r="EFL1" s="301"/>
      <c r="EFM1" s="301"/>
      <c r="EFN1" s="301"/>
      <c r="EFO1" s="301"/>
      <c r="EFP1" s="301"/>
      <c r="EFQ1" s="301"/>
      <c r="EFR1" s="301"/>
      <c r="EFS1" s="301"/>
      <c r="EFT1" s="301"/>
      <c r="EFU1" s="301"/>
      <c r="EFV1" s="301"/>
      <c r="EFW1" s="301"/>
      <c r="EFX1" s="301"/>
      <c r="EFY1" s="301"/>
      <c r="EFZ1" s="301"/>
      <c r="EGA1" s="301"/>
      <c r="EGB1" s="301"/>
      <c r="EGC1" s="301"/>
      <c r="EGD1" s="301"/>
      <c r="EGE1" s="301"/>
      <c r="EGF1" s="301"/>
      <c r="EGG1" s="301"/>
      <c r="EGH1" s="301"/>
      <c r="EGI1" s="301"/>
      <c r="EGJ1" s="301"/>
      <c r="EGK1" s="301"/>
      <c r="EGL1" s="301"/>
      <c r="EGM1" s="301"/>
      <c r="EGN1" s="301"/>
      <c r="EGO1" s="301"/>
      <c r="EGP1" s="301"/>
      <c r="EGQ1" s="301"/>
      <c r="EGR1" s="301"/>
      <c r="EGS1" s="301"/>
      <c r="EGT1" s="301"/>
      <c r="EGU1" s="301"/>
      <c r="EGV1" s="301"/>
      <c r="EGW1" s="301"/>
      <c r="EGX1" s="301"/>
      <c r="EGY1" s="301"/>
      <c r="EGZ1" s="301"/>
      <c r="EHA1" s="301"/>
      <c r="EHB1" s="301"/>
      <c r="EHC1" s="301"/>
      <c r="EHD1" s="301"/>
      <c r="EHE1" s="301"/>
      <c r="EHF1" s="301"/>
      <c r="EHG1" s="301"/>
      <c r="EHH1" s="301"/>
      <c r="EHI1" s="301"/>
      <c r="EHJ1" s="301"/>
      <c r="EHK1" s="301"/>
      <c r="EHL1" s="301"/>
      <c r="EHM1" s="301"/>
      <c r="EHN1" s="301"/>
      <c r="EHO1" s="301"/>
      <c r="EHP1" s="301"/>
      <c r="EHQ1" s="301"/>
      <c r="EHR1" s="301"/>
      <c r="EHS1" s="301"/>
      <c r="EHT1" s="301"/>
      <c r="EHU1" s="301"/>
      <c r="EHV1" s="301"/>
      <c r="EHW1" s="301"/>
      <c r="EHX1" s="301"/>
      <c r="EHY1" s="301"/>
      <c r="EHZ1" s="301"/>
      <c r="EIA1" s="301"/>
      <c r="EIB1" s="301"/>
      <c r="EIC1" s="301"/>
      <c r="EID1" s="301"/>
      <c r="EIE1" s="301"/>
      <c r="EIF1" s="301"/>
      <c r="EIG1" s="301"/>
      <c r="EIH1" s="301"/>
      <c r="EII1" s="301"/>
      <c r="EIJ1" s="301"/>
      <c r="EIK1" s="301"/>
      <c r="EIL1" s="301"/>
      <c r="EIM1" s="301"/>
      <c r="EIN1" s="301"/>
      <c r="EIO1" s="301"/>
      <c r="EIP1" s="301"/>
      <c r="EIQ1" s="301"/>
      <c r="EIR1" s="301"/>
      <c r="EIS1" s="301"/>
      <c r="EIT1" s="301"/>
      <c r="EIU1" s="301"/>
      <c r="EIV1" s="301"/>
      <c r="EIW1" s="301"/>
      <c r="EIX1" s="301"/>
      <c r="EIY1" s="301"/>
      <c r="EIZ1" s="301"/>
      <c r="EJA1" s="301"/>
      <c r="EJB1" s="301"/>
      <c r="EJC1" s="301"/>
      <c r="EJD1" s="301"/>
      <c r="EJE1" s="301"/>
      <c r="EJF1" s="301"/>
      <c r="EJG1" s="301"/>
      <c r="EJH1" s="301"/>
      <c r="EJI1" s="301"/>
      <c r="EJJ1" s="301"/>
      <c r="EJK1" s="301"/>
      <c r="EJL1" s="301"/>
      <c r="EJM1" s="301"/>
      <c r="EJN1" s="301"/>
      <c r="EJO1" s="301"/>
      <c r="EJP1" s="301"/>
      <c r="EJQ1" s="301"/>
      <c r="EJR1" s="301"/>
      <c r="EJS1" s="301"/>
      <c r="EJT1" s="301"/>
      <c r="EJU1" s="301"/>
      <c r="EJV1" s="301"/>
      <c r="EJW1" s="301"/>
      <c r="EJX1" s="301"/>
      <c r="EJY1" s="301"/>
      <c r="EJZ1" s="301"/>
      <c r="EKA1" s="301"/>
      <c r="EKB1" s="301"/>
      <c r="EKC1" s="301"/>
      <c r="EKD1" s="301"/>
      <c r="EKE1" s="301"/>
      <c r="EKF1" s="301"/>
      <c r="EKG1" s="301"/>
      <c r="EKH1" s="301"/>
      <c r="EKI1" s="301"/>
      <c r="EKJ1" s="301"/>
      <c r="EKK1" s="301"/>
      <c r="EKL1" s="301"/>
      <c r="EKM1" s="301"/>
      <c r="EKN1" s="301"/>
      <c r="EKO1" s="301"/>
      <c r="EKP1" s="301"/>
      <c r="EKQ1" s="301"/>
      <c r="EKR1" s="301"/>
      <c r="EKS1" s="301"/>
      <c r="EKT1" s="301"/>
      <c r="EKU1" s="301"/>
      <c r="EKV1" s="301"/>
      <c r="EKW1" s="301"/>
      <c r="EKX1" s="301"/>
      <c r="EKY1" s="301"/>
      <c r="EKZ1" s="301"/>
      <c r="ELA1" s="301"/>
      <c r="ELB1" s="301"/>
      <c r="ELC1" s="301"/>
      <c r="ELD1" s="301"/>
      <c r="ELE1" s="301"/>
      <c r="ELF1" s="301"/>
      <c r="ELG1" s="301"/>
      <c r="ELH1" s="301"/>
      <c r="ELI1" s="301"/>
      <c r="ELJ1" s="301"/>
      <c r="ELK1" s="301"/>
      <c r="ELL1" s="301"/>
      <c r="ELM1" s="301"/>
      <c r="ELN1" s="301"/>
      <c r="ELO1" s="301"/>
      <c r="ELP1" s="301"/>
      <c r="ELQ1" s="301"/>
      <c r="ELR1" s="301"/>
      <c r="ELS1" s="301"/>
      <c r="ELT1" s="301"/>
      <c r="ELU1" s="301"/>
      <c r="ELV1" s="301"/>
      <c r="ELW1" s="301"/>
      <c r="ELX1" s="301"/>
      <c r="ELY1" s="301"/>
      <c r="ELZ1" s="301"/>
      <c r="EMA1" s="301"/>
      <c r="EMB1" s="301"/>
      <c r="EMC1" s="301"/>
      <c r="EMD1" s="301"/>
      <c r="EME1" s="301"/>
      <c r="EMF1" s="301"/>
      <c r="EMG1" s="301"/>
      <c r="EMH1" s="301"/>
      <c r="EMI1" s="301"/>
      <c r="EMJ1" s="301"/>
      <c r="EMK1" s="301"/>
      <c r="EML1" s="301"/>
      <c r="EMM1" s="301"/>
      <c r="EMN1" s="301"/>
      <c r="EMO1" s="301"/>
      <c r="EMP1" s="301"/>
      <c r="EMQ1" s="301"/>
      <c r="EMR1" s="301"/>
      <c r="EMS1" s="301"/>
      <c r="EMT1" s="301"/>
      <c r="EMU1" s="301"/>
      <c r="EMV1" s="301"/>
      <c r="EMW1" s="301"/>
      <c r="EMX1" s="301"/>
      <c r="EMY1" s="301"/>
      <c r="EMZ1" s="301"/>
      <c r="ENA1" s="301"/>
      <c r="ENB1" s="301"/>
      <c r="ENC1" s="301"/>
      <c r="END1" s="301"/>
      <c r="ENE1" s="301"/>
      <c r="ENF1" s="301"/>
      <c r="ENG1" s="301"/>
      <c r="ENH1" s="301"/>
      <c r="ENI1" s="301"/>
      <c r="ENJ1" s="301"/>
      <c r="ENK1" s="301"/>
      <c r="ENL1" s="301"/>
      <c r="ENM1" s="301"/>
      <c r="ENN1" s="301"/>
      <c r="ENO1" s="301"/>
      <c r="ENP1" s="301"/>
      <c r="ENQ1" s="301"/>
      <c r="ENR1" s="301"/>
      <c r="ENS1" s="301"/>
      <c r="ENT1" s="301"/>
      <c r="ENU1" s="301"/>
      <c r="ENV1" s="301"/>
      <c r="ENW1" s="301"/>
      <c r="ENX1" s="301"/>
      <c r="ENY1" s="301"/>
      <c r="ENZ1" s="301"/>
      <c r="EOA1" s="301"/>
      <c r="EOB1" s="301"/>
      <c r="EOC1" s="301"/>
      <c r="EOD1" s="301"/>
      <c r="EOE1" s="301"/>
      <c r="EOF1" s="301"/>
      <c r="EOG1" s="301"/>
      <c r="EOH1" s="301"/>
      <c r="EOI1" s="301"/>
      <c r="EOJ1" s="301"/>
      <c r="EOK1" s="301"/>
      <c r="EOL1" s="301"/>
      <c r="EOM1" s="301"/>
      <c r="EON1" s="301"/>
      <c r="EOO1" s="301"/>
      <c r="EOP1" s="301"/>
      <c r="EOQ1" s="301"/>
      <c r="EOR1" s="301"/>
      <c r="EOS1" s="301"/>
      <c r="EOT1" s="301"/>
      <c r="EOU1" s="301"/>
      <c r="EOV1" s="301"/>
      <c r="EOW1" s="301"/>
      <c r="EOX1" s="301"/>
      <c r="EOY1" s="301"/>
      <c r="EOZ1" s="301"/>
      <c r="EPA1" s="301"/>
      <c r="EPB1" s="301"/>
      <c r="EPC1" s="301"/>
      <c r="EPD1" s="301"/>
      <c r="EPE1" s="301"/>
      <c r="EPF1" s="301"/>
      <c r="EPG1" s="301"/>
      <c r="EPH1" s="301"/>
      <c r="EPI1" s="301"/>
      <c r="EPJ1" s="301"/>
      <c r="EPK1" s="301"/>
      <c r="EPL1" s="301"/>
      <c r="EPM1" s="301"/>
      <c r="EPN1" s="301"/>
      <c r="EPO1" s="301"/>
      <c r="EPP1" s="301"/>
      <c r="EPQ1" s="301"/>
      <c r="EPR1" s="301"/>
      <c r="EPS1" s="301"/>
      <c r="EPT1" s="301"/>
      <c r="EPU1" s="301"/>
      <c r="EPV1" s="301"/>
      <c r="EPW1" s="301"/>
      <c r="EPX1" s="301"/>
      <c r="EPY1" s="301"/>
      <c r="EPZ1" s="301"/>
      <c r="EQA1" s="301"/>
      <c r="EQB1" s="301"/>
      <c r="EQC1" s="301"/>
      <c r="EQD1" s="301"/>
      <c r="EQE1" s="301"/>
      <c r="EQF1" s="301"/>
      <c r="EQG1" s="301"/>
      <c r="EQH1" s="301"/>
      <c r="EQI1" s="301"/>
      <c r="EQJ1" s="301"/>
      <c r="EQK1" s="301"/>
      <c r="EQL1" s="301"/>
      <c r="EQM1" s="301"/>
      <c r="EQN1" s="301"/>
      <c r="EQO1" s="301"/>
      <c r="EQP1" s="301"/>
      <c r="EQQ1" s="301"/>
      <c r="EQR1" s="301"/>
      <c r="EQS1" s="301"/>
      <c r="EQT1" s="301"/>
      <c r="EQU1" s="301"/>
      <c r="EQV1" s="301"/>
      <c r="EQW1" s="301"/>
      <c r="EQX1" s="301"/>
      <c r="EQY1" s="301"/>
      <c r="EQZ1" s="301"/>
      <c r="ERA1" s="301"/>
      <c r="ERB1" s="301"/>
      <c r="ERC1" s="301"/>
      <c r="ERD1" s="301"/>
      <c r="ERE1" s="301"/>
      <c r="ERF1" s="301"/>
      <c r="ERG1" s="301"/>
      <c r="ERH1" s="301"/>
      <c r="ERI1" s="301"/>
      <c r="ERJ1" s="301"/>
      <c r="ERK1" s="301"/>
      <c r="ERL1" s="301"/>
      <c r="ERM1" s="301"/>
      <c r="ERN1" s="301"/>
      <c r="ERO1" s="301"/>
      <c r="ERP1" s="301"/>
      <c r="ERQ1" s="301"/>
      <c r="ERR1" s="301"/>
      <c r="ERS1" s="301"/>
      <c r="ERT1" s="301"/>
      <c r="ERU1" s="301"/>
      <c r="ERV1" s="301"/>
      <c r="ERW1" s="301"/>
      <c r="ERX1" s="301"/>
      <c r="ERY1" s="301"/>
      <c r="ERZ1" s="301"/>
      <c r="ESA1" s="301"/>
      <c r="ESB1" s="301"/>
      <c r="ESC1" s="301"/>
      <c r="ESD1" s="301"/>
      <c r="ESE1" s="301"/>
      <c r="ESF1" s="301"/>
      <c r="ESG1" s="301"/>
      <c r="ESH1" s="301"/>
      <c r="ESI1" s="301"/>
      <c r="ESJ1" s="301"/>
      <c r="ESK1" s="301"/>
      <c r="ESL1" s="301"/>
      <c r="ESM1" s="301"/>
      <c r="ESN1" s="301"/>
      <c r="ESO1" s="301"/>
      <c r="ESP1" s="301"/>
      <c r="ESQ1" s="301"/>
      <c r="ESR1" s="301"/>
      <c r="ESS1" s="301"/>
      <c r="EST1" s="301"/>
      <c r="ESU1" s="301"/>
      <c r="ESV1" s="301"/>
      <c r="ESW1" s="301"/>
      <c r="ESX1" s="301"/>
      <c r="ESY1" s="301"/>
      <c r="ESZ1" s="301"/>
      <c r="ETA1" s="301"/>
      <c r="ETB1" s="301"/>
      <c r="ETC1" s="301"/>
      <c r="ETD1" s="301"/>
      <c r="ETE1" s="301"/>
      <c r="ETF1" s="301"/>
      <c r="ETG1" s="301"/>
      <c r="ETH1" s="301"/>
      <c r="ETI1" s="301"/>
      <c r="ETJ1" s="301"/>
      <c r="ETK1" s="301"/>
      <c r="ETL1" s="301"/>
      <c r="ETM1" s="301"/>
      <c r="ETN1" s="301"/>
      <c r="ETO1" s="301"/>
      <c r="ETP1" s="301"/>
      <c r="ETQ1" s="301"/>
      <c r="ETR1" s="301"/>
      <c r="ETS1" s="301"/>
      <c r="ETT1" s="301"/>
      <c r="ETU1" s="301"/>
      <c r="ETV1" s="301"/>
      <c r="ETW1" s="301"/>
      <c r="ETX1" s="301"/>
      <c r="ETY1" s="301"/>
      <c r="ETZ1" s="301"/>
      <c r="EUA1" s="301"/>
      <c r="EUB1" s="301"/>
      <c r="EUC1" s="301"/>
      <c r="EUD1" s="301"/>
      <c r="EUE1" s="301"/>
      <c r="EUF1" s="301"/>
      <c r="EUG1" s="301"/>
      <c r="EUH1" s="301"/>
      <c r="EUI1" s="301"/>
      <c r="EUJ1" s="301"/>
      <c r="EUK1" s="301"/>
      <c r="EUL1" s="301"/>
      <c r="EUM1" s="301"/>
      <c r="EUN1" s="301"/>
      <c r="EUO1" s="301"/>
      <c r="EUP1" s="301"/>
      <c r="EUQ1" s="301"/>
      <c r="EUR1" s="301"/>
      <c r="EUS1" s="301"/>
      <c r="EUT1" s="301"/>
      <c r="EUU1" s="301"/>
      <c r="EUV1" s="301"/>
      <c r="EUW1" s="301"/>
      <c r="EUX1" s="301"/>
      <c r="EUY1" s="301"/>
      <c r="EUZ1" s="301"/>
      <c r="EVA1" s="301"/>
      <c r="EVB1" s="301"/>
      <c r="EVC1" s="301"/>
      <c r="EVD1" s="301"/>
      <c r="EVE1" s="301"/>
      <c r="EVF1" s="301"/>
      <c r="EVG1" s="301"/>
      <c r="EVH1" s="301"/>
      <c r="EVI1" s="301"/>
      <c r="EVJ1" s="301"/>
      <c r="EVK1" s="301"/>
      <c r="EVL1" s="301"/>
      <c r="EVM1" s="301"/>
      <c r="EVN1" s="301"/>
      <c r="EVO1" s="301"/>
      <c r="EVP1" s="301"/>
      <c r="EVQ1" s="301"/>
      <c r="EVR1" s="301"/>
      <c r="EVS1" s="301"/>
      <c r="EVT1" s="301"/>
      <c r="EVU1" s="301"/>
      <c r="EVV1" s="301"/>
      <c r="EVW1" s="301"/>
      <c r="EVX1" s="301"/>
      <c r="EVY1" s="301"/>
      <c r="EVZ1" s="301"/>
      <c r="EWA1" s="301"/>
      <c r="EWB1" s="301"/>
      <c r="EWC1" s="301"/>
      <c r="EWD1" s="301"/>
      <c r="EWE1" s="301"/>
      <c r="EWF1" s="301"/>
      <c r="EWG1" s="301"/>
      <c r="EWH1" s="301"/>
      <c r="EWI1" s="301"/>
      <c r="EWJ1" s="301"/>
      <c r="EWK1" s="301"/>
      <c r="EWL1" s="301"/>
      <c r="EWM1" s="301"/>
      <c r="EWN1" s="301"/>
      <c r="EWO1" s="301"/>
      <c r="EWP1" s="301"/>
      <c r="EWQ1" s="301"/>
      <c r="EWR1" s="301"/>
      <c r="EWS1" s="301"/>
      <c r="EWT1" s="301"/>
      <c r="EWU1" s="301"/>
      <c r="EWV1" s="301"/>
      <c r="EWW1" s="301"/>
      <c r="EWX1" s="301"/>
      <c r="EWY1" s="301"/>
      <c r="EWZ1" s="301"/>
      <c r="EXA1" s="301"/>
      <c r="EXB1" s="301"/>
      <c r="EXC1" s="301"/>
      <c r="EXD1" s="301"/>
      <c r="EXE1" s="301"/>
      <c r="EXF1" s="301"/>
      <c r="EXG1" s="301"/>
      <c r="EXH1" s="301"/>
      <c r="EXI1" s="301"/>
      <c r="EXJ1" s="301"/>
      <c r="EXK1" s="301"/>
      <c r="EXL1" s="301"/>
      <c r="EXM1" s="301"/>
      <c r="EXN1" s="301"/>
      <c r="EXO1" s="301"/>
      <c r="EXP1" s="301"/>
      <c r="EXQ1" s="301"/>
      <c r="EXR1" s="301"/>
      <c r="EXS1" s="301"/>
      <c r="EXT1" s="301"/>
      <c r="EXU1" s="301"/>
      <c r="EXV1" s="301"/>
      <c r="EXW1" s="301"/>
      <c r="EXX1" s="301"/>
      <c r="EXY1" s="301"/>
      <c r="EXZ1" s="301"/>
      <c r="EYA1" s="301"/>
      <c r="EYB1" s="301"/>
      <c r="EYC1" s="301"/>
      <c r="EYD1" s="301"/>
      <c r="EYE1" s="301"/>
      <c r="EYF1" s="301"/>
      <c r="EYG1" s="301"/>
      <c r="EYH1" s="301"/>
      <c r="EYI1" s="301"/>
      <c r="EYJ1" s="301"/>
      <c r="EYK1" s="301"/>
      <c r="EYL1" s="301"/>
      <c r="EYM1" s="301"/>
      <c r="EYN1" s="301"/>
      <c r="EYO1" s="301"/>
      <c r="EYP1" s="301"/>
      <c r="EYQ1" s="301"/>
      <c r="EYR1" s="301"/>
      <c r="EYS1" s="301"/>
      <c r="EYT1" s="301"/>
      <c r="EYU1" s="301"/>
      <c r="EYV1" s="301"/>
      <c r="EYW1" s="301"/>
      <c r="EYX1" s="301"/>
      <c r="EYY1" s="301"/>
      <c r="EYZ1" s="301"/>
      <c r="EZA1" s="301"/>
      <c r="EZB1" s="301"/>
      <c r="EZC1" s="301"/>
      <c r="EZD1" s="301"/>
      <c r="EZE1" s="301"/>
      <c r="EZF1" s="301"/>
      <c r="EZG1" s="301"/>
      <c r="EZH1" s="301"/>
      <c r="EZI1" s="301"/>
      <c r="EZJ1" s="301"/>
      <c r="EZK1" s="301"/>
      <c r="EZL1" s="301"/>
      <c r="EZM1" s="301"/>
      <c r="EZN1" s="301"/>
      <c r="EZO1" s="301"/>
      <c r="EZP1" s="301"/>
      <c r="EZQ1" s="301"/>
      <c r="EZR1" s="301"/>
      <c r="EZS1" s="301"/>
      <c r="EZT1" s="301"/>
      <c r="EZU1" s="301"/>
      <c r="EZV1" s="301"/>
      <c r="EZW1" s="301"/>
      <c r="EZX1" s="301"/>
      <c r="EZY1" s="301"/>
      <c r="EZZ1" s="301"/>
      <c r="FAA1" s="301"/>
      <c r="FAB1" s="301"/>
      <c r="FAC1" s="301"/>
      <c r="FAD1" s="301"/>
      <c r="FAE1" s="301"/>
      <c r="FAF1" s="301"/>
      <c r="FAG1" s="301"/>
      <c r="FAH1" s="301"/>
      <c r="FAI1" s="301"/>
      <c r="FAJ1" s="301"/>
      <c r="FAK1" s="301"/>
      <c r="FAL1" s="301"/>
      <c r="FAM1" s="301"/>
      <c r="FAN1" s="301"/>
      <c r="FAO1" s="301"/>
      <c r="FAP1" s="301"/>
      <c r="FAQ1" s="301"/>
      <c r="FAR1" s="301"/>
      <c r="FAS1" s="301"/>
      <c r="FAT1" s="301"/>
      <c r="FAU1" s="301"/>
      <c r="FAV1" s="301"/>
      <c r="FAW1" s="301"/>
      <c r="FAX1" s="301"/>
      <c r="FAY1" s="301"/>
      <c r="FAZ1" s="301"/>
      <c r="FBA1" s="301"/>
      <c r="FBB1" s="301"/>
      <c r="FBC1" s="301"/>
      <c r="FBD1" s="301"/>
      <c r="FBE1" s="301"/>
      <c r="FBF1" s="301"/>
      <c r="FBG1" s="301"/>
      <c r="FBH1" s="301"/>
      <c r="FBI1" s="301"/>
      <c r="FBJ1" s="301"/>
      <c r="FBK1" s="301"/>
      <c r="FBL1" s="301"/>
      <c r="FBM1" s="301"/>
      <c r="FBN1" s="301"/>
      <c r="FBO1" s="301"/>
      <c r="FBP1" s="301"/>
      <c r="FBQ1" s="301"/>
      <c r="FBR1" s="301"/>
      <c r="FBS1" s="301"/>
      <c r="FBT1" s="301"/>
      <c r="FBU1" s="301"/>
      <c r="FBV1" s="301"/>
      <c r="FBW1" s="301"/>
      <c r="FBX1" s="301"/>
      <c r="FBY1" s="301"/>
      <c r="FBZ1" s="301"/>
      <c r="FCA1" s="301"/>
      <c r="FCB1" s="301"/>
      <c r="FCC1" s="301"/>
      <c r="FCD1" s="301"/>
      <c r="FCE1" s="301"/>
      <c r="FCF1" s="301"/>
      <c r="FCG1" s="301"/>
      <c r="FCH1" s="301"/>
      <c r="FCI1" s="301"/>
      <c r="FCJ1" s="301"/>
      <c r="FCK1" s="301"/>
      <c r="FCL1" s="301"/>
      <c r="FCM1" s="301"/>
      <c r="FCN1" s="301"/>
      <c r="FCO1" s="301"/>
      <c r="FCP1" s="301"/>
      <c r="FCQ1" s="301"/>
      <c r="FCR1" s="301"/>
      <c r="FCS1" s="301"/>
      <c r="FCT1" s="301"/>
      <c r="FCU1" s="301"/>
      <c r="FCV1" s="301"/>
      <c r="FCW1" s="301"/>
      <c r="FCX1" s="301"/>
      <c r="FCY1" s="301"/>
      <c r="FCZ1" s="301"/>
      <c r="FDA1" s="301"/>
      <c r="FDB1" s="301"/>
      <c r="FDC1" s="301"/>
      <c r="FDD1" s="301"/>
      <c r="FDE1" s="301"/>
      <c r="FDF1" s="301"/>
      <c r="FDG1" s="301"/>
      <c r="FDH1" s="301"/>
      <c r="FDI1" s="301"/>
      <c r="FDJ1" s="301"/>
      <c r="FDK1" s="301"/>
      <c r="FDL1" s="301"/>
      <c r="FDM1" s="301"/>
      <c r="FDN1" s="301"/>
      <c r="FDO1" s="301"/>
      <c r="FDP1" s="301"/>
      <c r="FDQ1" s="301"/>
      <c r="FDR1" s="301"/>
      <c r="FDS1" s="301"/>
      <c r="FDT1" s="301"/>
      <c r="FDU1" s="301"/>
      <c r="FDV1" s="301"/>
      <c r="FDW1" s="301"/>
      <c r="FDX1" s="301"/>
      <c r="FDY1" s="301"/>
      <c r="FDZ1" s="301"/>
      <c r="FEA1" s="301"/>
      <c r="FEB1" s="301"/>
      <c r="FEC1" s="301"/>
      <c r="FED1" s="301"/>
      <c r="FEE1" s="301"/>
      <c r="FEF1" s="301"/>
      <c r="FEG1" s="301"/>
      <c r="FEH1" s="301"/>
      <c r="FEI1" s="301"/>
      <c r="FEJ1" s="301"/>
      <c r="FEK1" s="301"/>
      <c r="FEL1" s="301"/>
      <c r="FEM1" s="301"/>
      <c r="FEN1" s="301"/>
      <c r="FEO1" s="301"/>
      <c r="FEP1" s="301"/>
      <c r="FEQ1" s="301"/>
      <c r="FER1" s="301"/>
      <c r="FES1" s="301"/>
      <c r="FET1" s="301"/>
      <c r="FEU1" s="301"/>
      <c r="FEV1" s="301"/>
      <c r="FEW1" s="301"/>
      <c r="FEX1" s="301"/>
      <c r="FEY1" s="301"/>
      <c r="FEZ1" s="301"/>
      <c r="FFA1" s="301"/>
      <c r="FFB1" s="301"/>
      <c r="FFC1" s="301"/>
      <c r="FFD1" s="301"/>
      <c r="FFE1" s="301"/>
      <c r="FFF1" s="301"/>
      <c r="FFG1" s="301"/>
      <c r="FFH1" s="301"/>
      <c r="FFI1" s="301"/>
      <c r="FFJ1" s="301"/>
      <c r="FFK1" s="301"/>
      <c r="FFL1" s="301"/>
      <c r="FFM1" s="301"/>
      <c r="FFN1" s="301"/>
      <c r="FFO1" s="301"/>
      <c r="FFP1" s="301"/>
      <c r="FFQ1" s="301"/>
      <c r="FFR1" s="301"/>
      <c r="FFS1" s="301"/>
      <c r="FFT1" s="301"/>
      <c r="FFU1" s="301"/>
      <c r="FFV1" s="301"/>
      <c r="FFW1" s="301"/>
      <c r="FFX1" s="301"/>
      <c r="FFY1" s="301"/>
      <c r="FFZ1" s="301"/>
      <c r="FGA1" s="301"/>
      <c r="FGB1" s="301"/>
      <c r="FGC1" s="301"/>
      <c r="FGD1" s="301"/>
      <c r="FGE1" s="301"/>
      <c r="FGF1" s="301"/>
      <c r="FGG1" s="301"/>
      <c r="FGH1" s="301"/>
      <c r="FGI1" s="301"/>
      <c r="FGJ1" s="301"/>
      <c r="FGK1" s="301"/>
      <c r="FGL1" s="301"/>
      <c r="FGM1" s="301"/>
      <c r="FGN1" s="301"/>
      <c r="FGO1" s="301"/>
      <c r="FGP1" s="301"/>
      <c r="FGQ1" s="301"/>
      <c r="FGR1" s="301"/>
      <c r="FGS1" s="301"/>
      <c r="FGT1" s="301"/>
      <c r="FGU1" s="301"/>
      <c r="FGV1" s="301"/>
      <c r="FGW1" s="301"/>
      <c r="FGX1" s="301"/>
      <c r="FGY1" s="301"/>
      <c r="FGZ1" s="301"/>
      <c r="FHA1" s="301"/>
      <c r="FHB1" s="301"/>
      <c r="FHC1" s="301"/>
      <c r="FHD1" s="301"/>
      <c r="FHE1" s="301"/>
      <c r="FHF1" s="301"/>
      <c r="FHG1" s="301"/>
      <c r="FHH1" s="301"/>
      <c r="FHI1" s="301"/>
      <c r="FHJ1" s="301"/>
      <c r="FHK1" s="301"/>
      <c r="FHL1" s="301"/>
      <c r="FHM1" s="301"/>
      <c r="FHN1" s="301"/>
      <c r="FHO1" s="301"/>
      <c r="FHP1" s="301"/>
      <c r="FHQ1" s="301"/>
      <c r="FHR1" s="301"/>
      <c r="FHS1" s="301"/>
      <c r="FHT1" s="301"/>
      <c r="FHU1" s="301"/>
      <c r="FHV1" s="301"/>
      <c r="FHW1" s="301"/>
      <c r="FHX1" s="301"/>
      <c r="FHY1" s="301"/>
      <c r="FHZ1" s="301"/>
      <c r="FIA1" s="301"/>
      <c r="FIB1" s="301"/>
      <c r="FIC1" s="301"/>
      <c r="FID1" s="301"/>
      <c r="FIE1" s="301"/>
      <c r="FIF1" s="301"/>
      <c r="FIG1" s="301"/>
      <c r="FIH1" s="301"/>
      <c r="FII1" s="301"/>
      <c r="FIJ1" s="301"/>
      <c r="FIK1" s="301"/>
      <c r="FIL1" s="301"/>
      <c r="FIM1" s="301"/>
      <c r="FIN1" s="301"/>
      <c r="FIO1" s="301"/>
      <c r="FIP1" s="301"/>
      <c r="FIQ1" s="301"/>
      <c r="FIR1" s="301"/>
      <c r="FIS1" s="301"/>
      <c r="FIT1" s="301"/>
      <c r="FIU1" s="301"/>
      <c r="FIV1" s="301"/>
      <c r="FIW1" s="301"/>
      <c r="FIX1" s="301"/>
      <c r="FIY1" s="301"/>
      <c r="FIZ1" s="301"/>
      <c r="FJA1" s="301"/>
      <c r="FJB1" s="301"/>
      <c r="FJC1" s="301"/>
      <c r="FJD1" s="301"/>
      <c r="FJE1" s="301"/>
      <c r="FJF1" s="301"/>
      <c r="FJG1" s="301"/>
      <c r="FJH1" s="301"/>
      <c r="FJI1" s="301"/>
      <c r="FJJ1" s="301"/>
      <c r="FJK1" s="301"/>
      <c r="FJL1" s="301"/>
      <c r="FJM1" s="301"/>
      <c r="FJN1" s="301"/>
      <c r="FJO1" s="301"/>
      <c r="FJP1" s="301"/>
      <c r="FJQ1" s="301"/>
      <c r="FJR1" s="301"/>
      <c r="FJS1" s="301"/>
      <c r="FJT1" s="301"/>
      <c r="FJU1" s="301"/>
      <c r="FJV1" s="301"/>
      <c r="FJW1" s="301"/>
      <c r="FJX1" s="301"/>
      <c r="FJY1" s="301"/>
      <c r="FJZ1" s="301"/>
      <c r="FKA1" s="301"/>
      <c r="FKB1" s="301"/>
      <c r="FKC1" s="301"/>
      <c r="FKD1" s="301"/>
      <c r="FKE1" s="301"/>
      <c r="FKF1" s="301"/>
      <c r="FKG1" s="301"/>
      <c r="FKH1" s="301"/>
      <c r="FKI1" s="301"/>
      <c r="FKJ1" s="301"/>
      <c r="FKK1" s="301"/>
      <c r="FKL1" s="301"/>
      <c r="FKM1" s="301"/>
      <c r="FKN1" s="301"/>
      <c r="FKO1" s="301"/>
      <c r="FKP1" s="301"/>
      <c r="FKQ1" s="301"/>
      <c r="FKR1" s="301"/>
      <c r="FKS1" s="301"/>
      <c r="FKT1" s="301"/>
      <c r="FKU1" s="301"/>
      <c r="FKV1" s="301"/>
      <c r="FKW1" s="301"/>
      <c r="FKX1" s="301"/>
      <c r="FKY1" s="301"/>
      <c r="FKZ1" s="301"/>
      <c r="FLA1" s="301"/>
      <c r="FLB1" s="301"/>
      <c r="FLC1" s="301"/>
      <c r="FLD1" s="301"/>
      <c r="FLE1" s="301"/>
      <c r="FLF1" s="301"/>
      <c r="FLG1" s="301"/>
      <c r="FLH1" s="301"/>
      <c r="FLI1" s="301"/>
      <c r="FLJ1" s="301"/>
      <c r="FLK1" s="301"/>
      <c r="FLL1" s="301"/>
      <c r="FLM1" s="301"/>
      <c r="FLN1" s="301"/>
      <c r="FLO1" s="301"/>
      <c r="FLP1" s="301"/>
      <c r="FLQ1" s="301"/>
      <c r="FLR1" s="301"/>
      <c r="FLS1" s="301"/>
      <c r="FLT1" s="301"/>
      <c r="FLU1" s="301"/>
      <c r="FLV1" s="301"/>
      <c r="FLW1" s="301"/>
      <c r="FLX1" s="301"/>
      <c r="FLY1" s="301"/>
      <c r="FLZ1" s="301"/>
      <c r="FMA1" s="301"/>
      <c r="FMB1" s="301"/>
      <c r="FMC1" s="301"/>
      <c r="FMD1" s="301"/>
      <c r="FME1" s="301"/>
      <c r="FMF1" s="301"/>
      <c r="FMG1" s="301"/>
      <c r="FMH1" s="301"/>
      <c r="FMI1" s="301"/>
      <c r="FMJ1" s="301"/>
      <c r="FMK1" s="301"/>
      <c r="FML1" s="301"/>
      <c r="FMM1" s="301"/>
      <c r="FMN1" s="301"/>
      <c r="FMO1" s="301"/>
      <c r="FMP1" s="301"/>
      <c r="FMQ1" s="301"/>
      <c r="FMR1" s="301"/>
      <c r="FMS1" s="301"/>
      <c r="FMT1" s="301"/>
      <c r="FMU1" s="301"/>
      <c r="FMV1" s="301"/>
      <c r="FMW1" s="301"/>
      <c r="FMX1" s="301"/>
      <c r="FMY1" s="301"/>
      <c r="FMZ1" s="301"/>
      <c r="FNA1" s="301"/>
      <c r="FNB1" s="301"/>
      <c r="FNC1" s="301"/>
      <c r="FND1" s="301"/>
      <c r="FNE1" s="301"/>
      <c r="FNF1" s="301"/>
      <c r="FNG1" s="301"/>
      <c r="FNH1" s="301"/>
      <c r="FNI1" s="301"/>
      <c r="FNJ1" s="301"/>
      <c r="FNK1" s="301"/>
      <c r="FNL1" s="301"/>
      <c r="FNM1" s="301"/>
      <c r="FNN1" s="301"/>
      <c r="FNO1" s="301"/>
      <c r="FNP1" s="301"/>
      <c r="FNQ1" s="301"/>
      <c r="FNR1" s="301"/>
      <c r="FNS1" s="301"/>
      <c r="FNT1" s="301"/>
      <c r="FNU1" s="301"/>
      <c r="FNV1" s="301"/>
      <c r="FNW1" s="301"/>
      <c r="FNX1" s="301"/>
      <c r="FNY1" s="301"/>
      <c r="FNZ1" s="301"/>
      <c r="FOA1" s="301"/>
      <c r="FOB1" s="301"/>
      <c r="FOC1" s="301"/>
      <c r="FOD1" s="301"/>
      <c r="FOE1" s="301"/>
      <c r="FOF1" s="301"/>
      <c r="FOG1" s="301"/>
      <c r="FOH1" s="301"/>
      <c r="FOI1" s="301"/>
      <c r="FOJ1" s="301"/>
      <c r="FOK1" s="301"/>
      <c r="FOL1" s="301"/>
      <c r="FOM1" s="301"/>
      <c r="FON1" s="301"/>
      <c r="FOO1" s="301"/>
      <c r="FOP1" s="301"/>
      <c r="FOQ1" s="301"/>
      <c r="FOR1" s="301"/>
      <c r="FOS1" s="301"/>
      <c r="FOT1" s="301"/>
      <c r="FOU1" s="301"/>
      <c r="FOV1" s="301"/>
      <c r="FOW1" s="301"/>
      <c r="FOX1" s="301"/>
      <c r="FOY1" s="301"/>
      <c r="FOZ1" s="301"/>
      <c r="FPA1" s="301"/>
      <c r="FPB1" s="301"/>
      <c r="FPC1" s="301"/>
      <c r="FPD1" s="301"/>
      <c r="FPE1" s="301"/>
      <c r="FPF1" s="301"/>
      <c r="FPG1" s="301"/>
      <c r="FPH1" s="301"/>
      <c r="FPI1" s="301"/>
      <c r="FPJ1" s="301"/>
      <c r="FPK1" s="301"/>
      <c r="FPL1" s="301"/>
      <c r="FPM1" s="301"/>
      <c r="FPN1" s="301"/>
      <c r="FPO1" s="301"/>
      <c r="FPP1" s="301"/>
      <c r="FPQ1" s="301"/>
      <c r="FPR1" s="301"/>
      <c r="FPS1" s="301"/>
      <c r="FPT1" s="301"/>
      <c r="FPU1" s="301"/>
      <c r="FPV1" s="301"/>
      <c r="FPW1" s="301"/>
      <c r="FPX1" s="301"/>
      <c r="FPY1" s="301"/>
      <c r="FPZ1" s="301"/>
      <c r="FQA1" s="301"/>
      <c r="FQB1" s="301"/>
      <c r="FQC1" s="301"/>
      <c r="FQD1" s="301"/>
      <c r="FQE1" s="301"/>
      <c r="FQF1" s="301"/>
      <c r="FQG1" s="301"/>
      <c r="FQH1" s="301"/>
      <c r="FQI1" s="301"/>
      <c r="FQJ1" s="301"/>
      <c r="FQK1" s="301"/>
      <c r="FQL1" s="301"/>
      <c r="FQM1" s="301"/>
      <c r="FQN1" s="301"/>
      <c r="FQO1" s="301"/>
      <c r="FQP1" s="301"/>
      <c r="FQQ1" s="301"/>
      <c r="FQR1" s="301"/>
      <c r="FQS1" s="301"/>
      <c r="FQT1" s="301"/>
      <c r="FQU1" s="301"/>
      <c r="FQV1" s="301"/>
      <c r="FQW1" s="301"/>
      <c r="FQX1" s="301"/>
      <c r="FQY1" s="301"/>
      <c r="FQZ1" s="301"/>
      <c r="FRA1" s="301"/>
      <c r="FRB1" s="301"/>
      <c r="FRC1" s="301"/>
      <c r="FRD1" s="301"/>
      <c r="FRE1" s="301"/>
      <c r="FRF1" s="301"/>
      <c r="FRG1" s="301"/>
      <c r="FRH1" s="301"/>
      <c r="FRI1" s="301"/>
      <c r="FRJ1" s="301"/>
      <c r="FRK1" s="301"/>
      <c r="FRL1" s="301"/>
      <c r="FRM1" s="301"/>
      <c r="FRN1" s="301"/>
      <c r="FRO1" s="301"/>
      <c r="FRP1" s="301"/>
      <c r="FRQ1" s="301"/>
      <c r="FRR1" s="301"/>
      <c r="FRS1" s="301"/>
      <c r="FRT1" s="301"/>
      <c r="FRU1" s="301"/>
      <c r="FRV1" s="301"/>
      <c r="FRW1" s="301"/>
      <c r="FRX1" s="301"/>
      <c r="FRY1" s="301"/>
      <c r="FRZ1" s="301"/>
      <c r="FSA1" s="301"/>
      <c r="FSB1" s="301"/>
      <c r="FSC1" s="301"/>
      <c r="FSD1" s="301"/>
      <c r="FSE1" s="301"/>
      <c r="FSF1" s="301"/>
      <c r="FSG1" s="301"/>
      <c r="FSH1" s="301"/>
      <c r="FSI1" s="301"/>
      <c r="FSJ1" s="301"/>
      <c r="FSK1" s="301"/>
      <c r="FSL1" s="301"/>
      <c r="FSM1" s="301"/>
      <c r="FSN1" s="301"/>
      <c r="FSO1" s="301"/>
      <c r="FSP1" s="301"/>
      <c r="FSQ1" s="301"/>
      <c r="FSR1" s="301"/>
      <c r="FSS1" s="301"/>
      <c r="FST1" s="301"/>
      <c r="FSU1" s="301"/>
      <c r="FSV1" s="301"/>
      <c r="FSW1" s="301"/>
      <c r="FSX1" s="301"/>
      <c r="FSY1" s="301"/>
      <c r="FSZ1" s="301"/>
      <c r="FTA1" s="301"/>
      <c r="FTB1" s="301"/>
      <c r="FTC1" s="301"/>
      <c r="FTD1" s="301"/>
      <c r="FTE1" s="301"/>
      <c r="FTF1" s="301"/>
      <c r="FTG1" s="301"/>
      <c r="FTH1" s="301"/>
      <c r="FTI1" s="301"/>
      <c r="FTJ1" s="301"/>
      <c r="FTK1" s="301"/>
      <c r="FTL1" s="301"/>
      <c r="FTM1" s="301"/>
      <c r="FTN1" s="301"/>
      <c r="FTO1" s="301"/>
      <c r="FTP1" s="301"/>
      <c r="FTQ1" s="301"/>
      <c r="FTR1" s="301"/>
      <c r="FTS1" s="301"/>
      <c r="FTT1" s="301"/>
      <c r="FTU1" s="301"/>
      <c r="FTV1" s="301"/>
      <c r="FTW1" s="301"/>
      <c r="FTX1" s="301"/>
      <c r="FTY1" s="301"/>
      <c r="FTZ1" s="301"/>
      <c r="FUA1" s="301"/>
      <c r="FUB1" s="301"/>
      <c r="FUC1" s="301"/>
      <c r="FUD1" s="301"/>
      <c r="FUE1" s="301"/>
      <c r="FUF1" s="301"/>
      <c r="FUG1" s="301"/>
      <c r="FUH1" s="301"/>
      <c r="FUI1" s="301"/>
      <c r="FUJ1" s="301"/>
      <c r="FUK1" s="301"/>
      <c r="FUL1" s="301"/>
      <c r="FUM1" s="301"/>
      <c r="FUN1" s="301"/>
      <c r="FUO1" s="301"/>
      <c r="FUP1" s="301"/>
      <c r="FUQ1" s="301"/>
      <c r="FUR1" s="301"/>
      <c r="FUS1" s="301"/>
      <c r="FUT1" s="301"/>
      <c r="FUU1" s="301"/>
      <c r="FUV1" s="301"/>
      <c r="FUW1" s="301"/>
      <c r="FUX1" s="301"/>
      <c r="FUY1" s="301"/>
      <c r="FUZ1" s="301"/>
      <c r="FVA1" s="301"/>
      <c r="FVB1" s="301"/>
      <c r="FVC1" s="301"/>
      <c r="FVD1" s="301"/>
      <c r="FVE1" s="301"/>
      <c r="FVF1" s="301"/>
      <c r="FVG1" s="301"/>
      <c r="FVH1" s="301"/>
      <c r="FVI1" s="301"/>
      <c r="FVJ1" s="301"/>
      <c r="FVK1" s="301"/>
      <c r="FVL1" s="301"/>
      <c r="FVM1" s="301"/>
      <c r="FVN1" s="301"/>
      <c r="FVO1" s="301"/>
      <c r="FVP1" s="301"/>
      <c r="FVQ1" s="301"/>
      <c r="FVR1" s="301"/>
      <c r="FVS1" s="301"/>
      <c r="FVT1" s="301"/>
      <c r="FVU1" s="301"/>
      <c r="FVV1" s="301"/>
      <c r="FVW1" s="301"/>
      <c r="FVX1" s="301"/>
      <c r="FVY1" s="301"/>
      <c r="FVZ1" s="301"/>
      <c r="FWA1" s="301"/>
      <c r="FWB1" s="301"/>
      <c r="FWC1" s="301"/>
      <c r="FWD1" s="301"/>
      <c r="FWE1" s="301"/>
      <c r="FWF1" s="301"/>
      <c r="FWG1" s="301"/>
      <c r="FWH1" s="301"/>
      <c r="FWI1" s="301"/>
      <c r="FWJ1" s="301"/>
      <c r="FWK1" s="301"/>
      <c r="FWL1" s="301"/>
      <c r="FWM1" s="301"/>
      <c r="FWN1" s="301"/>
      <c r="FWO1" s="301"/>
      <c r="FWP1" s="301"/>
      <c r="FWQ1" s="301"/>
      <c r="FWR1" s="301"/>
      <c r="FWS1" s="301"/>
      <c r="FWT1" s="301"/>
      <c r="FWU1" s="301"/>
      <c r="FWV1" s="301"/>
      <c r="FWW1" s="301"/>
      <c r="FWX1" s="301"/>
      <c r="FWY1" s="301"/>
      <c r="FWZ1" s="301"/>
      <c r="FXA1" s="301"/>
      <c r="FXB1" s="301"/>
      <c r="FXC1" s="301"/>
      <c r="FXD1" s="301"/>
      <c r="FXE1" s="301"/>
      <c r="FXF1" s="301"/>
      <c r="FXG1" s="301"/>
      <c r="FXH1" s="301"/>
      <c r="FXI1" s="301"/>
      <c r="FXJ1" s="301"/>
      <c r="FXK1" s="301"/>
      <c r="FXL1" s="301"/>
      <c r="FXM1" s="301"/>
      <c r="FXN1" s="301"/>
      <c r="FXO1" s="301"/>
      <c r="FXP1" s="301"/>
      <c r="FXQ1" s="301"/>
      <c r="FXR1" s="301"/>
      <c r="FXS1" s="301"/>
      <c r="FXT1" s="301"/>
      <c r="FXU1" s="301"/>
      <c r="FXV1" s="301"/>
      <c r="FXW1" s="301"/>
      <c r="FXX1" s="301"/>
      <c r="FXY1" s="301"/>
      <c r="FXZ1" s="301"/>
      <c r="FYA1" s="301"/>
      <c r="FYB1" s="301"/>
      <c r="FYC1" s="301"/>
      <c r="FYD1" s="301"/>
      <c r="FYE1" s="301"/>
      <c r="FYF1" s="301"/>
      <c r="FYG1" s="301"/>
      <c r="FYH1" s="301"/>
      <c r="FYI1" s="301"/>
      <c r="FYJ1" s="301"/>
      <c r="FYK1" s="301"/>
      <c r="FYL1" s="301"/>
      <c r="FYM1" s="301"/>
      <c r="FYN1" s="301"/>
      <c r="FYO1" s="301"/>
      <c r="FYP1" s="301"/>
      <c r="FYQ1" s="301"/>
      <c r="FYR1" s="301"/>
      <c r="FYS1" s="301"/>
      <c r="FYT1" s="301"/>
      <c r="FYU1" s="301"/>
      <c r="FYV1" s="301"/>
      <c r="FYW1" s="301"/>
      <c r="FYX1" s="301"/>
      <c r="FYY1" s="301"/>
      <c r="FYZ1" s="301"/>
      <c r="FZA1" s="301"/>
      <c r="FZB1" s="301"/>
      <c r="FZC1" s="301"/>
      <c r="FZD1" s="301"/>
      <c r="FZE1" s="301"/>
      <c r="FZF1" s="301"/>
      <c r="FZG1" s="301"/>
      <c r="FZH1" s="301"/>
      <c r="FZI1" s="301"/>
      <c r="FZJ1" s="301"/>
      <c r="FZK1" s="301"/>
      <c r="FZL1" s="301"/>
      <c r="FZM1" s="301"/>
      <c r="FZN1" s="301"/>
      <c r="FZO1" s="301"/>
      <c r="FZP1" s="301"/>
      <c r="FZQ1" s="301"/>
      <c r="FZR1" s="301"/>
      <c r="FZS1" s="301"/>
      <c r="FZT1" s="301"/>
      <c r="FZU1" s="301"/>
      <c r="FZV1" s="301"/>
      <c r="FZW1" s="301"/>
      <c r="FZX1" s="301"/>
      <c r="FZY1" s="301"/>
      <c r="FZZ1" s="301"/>
      <c r="GAA1" s="301"/>
      <c r="GAB1" s="301"/>
      <c r="GAC1" s="301"/>
      <c r="GAD1" s="301"/>
      <c r="GAE1" s="301"/>
      <c r="GAF1" s="301"/>
      <c r="GAG1" s="301"/>
      <c r="GAH1" s="301"/>
      <c r="GAI1" s="301"/>
      <c r="GAJ1" s="301"/>
      <c r="GAK1" s="301"/>
      <c r="GAL1" s="301"/>
      <c r="GAM1" s="301"/>
      <c r="GAN1" s="301"/>
      <c r="GAO1" s="301"/>
      <c r="GAP1" s="301"/>
      <c r="GAQ1" s="301"/>
      <c r="GAR1" s="301"/>
      <c r="GAS1" s="301"/>
      <c r="GAT1" s="301"/>
      <c r="GAU1" s="301"/>
      <c r="GAV1" s="301"/>
      <c r="GAW1" s="301"/>
      <c r="GAX1" s="301"/>
      <c r="GAY1" s="301"/>
      <c r="GAZ1" s="301"/>
      <c r="GBA1" s="301"/>
      <c r="GBB1" s="301"/>
      <c r="GBC1" s="301"/>
      <c r="GBD1" s="301"/>
      <c r="GBE1" s="301"/>
      <c r="GBF1" s="301"/>
      <c r="GBG1" s="301"/>
      <c r="GBH1" s="301"/>
      <c r="GBI1" s="301"/>
      <c r="GBJ1" s="301"/>
      <c r="GBK1" s="301"/>
      <c r="GBL1" s="301"/>
      <c r="GBM1" s="301"/>
      <c r="GBN1" s="301"/>
      <c r="GBO1" s="301"/>
      <c r="GBP1" s="301"/>
      <c r="GBQ1" s="301"/>
      <c r="GBR1" s="301"/>
      <c r="GBS1" s="301"/>
      <c r="GBT1" s="301"/>
      <c r="GBU1" s="301"/>
      <c r="GBV1" s="301"/>
      <c r="GBW1" s="301"/>
      <c r="GBX1" s="301"/>
      <c r="GBY1" s="301"/>
      <c r="GBZ1" s="301"/>
      <c r="GCA1" s="301"/>
      <c r="GCB1" s="301"/>
      <c r="GCC1" s="301"/>
      <c r="GCD1" s="301"/>
      <c r="GCE1" s="301"/>
      <c r="GCF1" s="301"/>
      <c r="GCG1" s="301"/>
      <c r="GCH1" s="301"/>
      <c r="GCI1" s="301"/>
      <c r="GCJ1" s="301"/>
      <c r="GCK1" s="301"/>
      <c r="GCL1" s="301"/>
      <c r="GCM1" s="301"/>
      <c r="GCN1" s="301"/>
      <c r="GCO1" s="301"/>
      <c r="GCP1" s="301"/>
      <c r="GCQ1" s="301"/>
      <c r="GCR1" s="301"/>
      <c r="GCS1" s="301"/>
      <c r="GCT1" s="301"/>
      <c r="GCU1" s="301"/>
      <c r="GCV1" s="301"/>
      <c r="GCW1" s="301"/>
      <c r="GCX1" s="301"/>
      <c r="GCY1" s="301"/>
      <c r="GCZ1" s="301"/>
      <c r="GDA1" s="301"/>
      <c r="GDB1" s="301"/>
      <c r="GDC1" s="301"/>
      <c r="GDD1" s="301"/>
      <c r="GDE1" s="301"/>
      <c r="GDF1" s="301"/>
      <c r="GDG1" s="301"/>
      <c r="GDH1" s="301"/>
      <c r="GDI1" s="301"/>
      <c r="GDJ1" s="301"/>
      <c r="GDK1" s="301"/>
      <c r="GDL1" s="301"/>
      <c r="GDM1" s="301"/>
      <c r="GDN1" s="301"/>
      <c r="GDO1" s="301"/>
      <c r="GDP1" s="301"/>
      <c r="GDQ1" s="301"/>
      <c r="GDR1" s="301"/>
      <c r="GDS1" s="301"/>
      <c r="GDT1" s="301"/>
      <c r="GDU1" s="301"/>
      <c r="GDV1" s="301"/>
      <c r="GDW1" s="301"/>
      <c r="GDX1" s="301"/>
      <c r="GDY1" s="301"/>
      <c r="GDZ1" s="301"/>
      <c r="GEA1" s="301"/>
      <c r="GEB1" s="301"/>
      <c r="GEC1" s="301"/>
      <c r="GED1" s="301"/>
      <c r="GEE1" s="301"/>
      <c r="GEF1" s="301"/>
      <c r="GEG1" s="301"/>
      <c r="GEH1" s="301"/>
      <c r="GEI1" s="301"/>
      <c r="GEJ1" s="301"/>
      <c r="GEK1" s="301"/>
      <c r="GEL1" s="301"/>
      <c r="GEM1" s="301"/>
      <c r="GEN1" s="301"/>
      <c r="GEO1" s="301"/>
      <c r="GEP1" s="301"/>
      <c r="GEQ1" s="301"/>
      <c r="GER1" s="301"/>
      <c r="GES1" s="301"/>
      <c r="GET1" s="301"/>
      <c r="GEU1" s="301"/>
      <c r="GEV1" s="301"/>
      <c r="GEW1" s="301"/>
      <c r="GEX1" s="301"/>
      <c r="GEY1" s="301"/>
      <c r="GEZ1" s="301"/>
      <c r="GFA1" s="301"/>
      <c r="GFB1" s="301"/>
      <c r="GFC1" s="301"/>
      <c r="GFD1" s="301"/>
      <c r="GFE1" s="301"/>
      <c r="GFF1" s="301"/>
      <c r="GFG1" s="301"/>
      <c r="GFH1" s="301"/>
      <c r="GFI1" s="301"/>
      <c r="GFJ1" s="301"/>
      <c r="GFK1" s="301"/>
      <c r="GFL1" s="301"/>
      <c r="GFM1" s="301"/>
      <c r="GFN1" s="301"/>
      <c r="GFO1" s="301"/>
      <c r="GFP1" s="301"/>
      <c r="GFQ1" s="301"/>
      <c r="GFR1" s="301"/>
      <c r="GFS1" s="301"/>
      <c r="GFT1" s="301"/>
      <c r="GFU1" s="301"/>
      <c r="GFV1" s="301"/>
      <c r="GFW1" s="301"/>
      <c r="GFX1" s="301"/>
      <c r="GFY1" s="301"/>
      <c r="GFZ1" s="301"/>
      <c r="GGA1" s="301"/>
      <c r="GGB1" s="301"/>
      <c r="GGC1" s="301"/>
      <c r="GGD1" s="301"/>
      <c r="GGE1" s="301"/>
      <c r="GGF1" s="301"/>
      <c r="GGG1" s="301"/>
      <c r="GGH1" s="301"/>
      <c r="GGI1" s="301"/>
      <c r="GGJ1" s="301"/>
      <c r="GGK1" s="301"/>
      <c r="GGL1" s="301"/>
      <c r="GGM1" s="301"/>
      <c r="GGN1" s="301"/>
      <c r="GGO1" s="301"/>
      <c r="GGP1" s="301"/>
      <c r="GGQ1" s="301"/>
      <c r="GGR1" s="301"/>
      <c r="GGS1" s="301"/>
      <c r="GGT1" s="301"/>
      <c r="GGU1" s="301"/>
      <c r="GGV1" s="301"/>
      <c r="GGW1" s="301"/>
      <c r="GGX1" s="301"/>
      <c r="GGY1" s="301"/>
      <c r="GGZ1" s="301"/>
      <c r="GHA1" s="301"/>
      <c r="GHB1" s="301"/>
      <c r="GHC1" s="301"/>
      <c r="GHD1" s="301"/>
      <c r="GHE1" s="301"/>
      <c r="GHF1" s="301"/>
      <c r="GHG1" s="301"/>
      <c r="GHH1" s="301"/>
      <c r="GHI1" s="301"/>
      <c r="GHJ1" s="301"/>
      <c r="GHK1" s="301"/>
      <c r="GHL1" s="301"/>
      <c r="GHM1" s="301"/>
      <c r="GHN1" s="301"/>
      <c r="GHO1" s="301"/>
      <c r="GHP1" s="301"/>
      <c r="GHQ1" s="301"/>
      <c r="GHR1" s="301"/>
      <c r="GHS1" s="301"/>
      <c r="GHT1" s="301"/>
      <c r="GHU1" s="301"/>
      <c r="GHV1" s="301"/>
      <c r="GHW1" s="301"/>
      <c r="GHX1" s="301"/>
      <c r="GHY1" s="301"/>
      <c r="GHZ1" s="301"/>
      <c r="GIA1" s="301"/>
      <c r="GIB1" s="301"/>
      <c r="GIC1" s="301"/>
      <c r="GID1" s="301"/>
      <c r="GIE1" s="301"/>
      <c r="GIF1" s="301"/>
      <c r="GIG1" s="301"/>
      <c r="GIH1" s="301"/>
      <c r="GII1" s="301"/>
      <c r="GIJ1" s="301"/>
      <c r="GIK1" s="301"/>
      <c r="GIL1" s="301"/>
      <c r="GIM1" s="301"/>
      <c r="GIN1" s="301"/>
      <c r="GIO1" s="301"/>
      <c r="GIP1" s="301"/>
      <c r="GIQ1" s="301"/>
      <c r="GIR1" s="301"/>
      <c r="GIS1" s="301"/>
      <c r="GIT1" s="301"/>
      <c r="GIU1" s="301"/>
      <c r="GIV1" s="301"/>
      <c r="GIW1" s="301"/>
      <c r="GIX1" s="301"/>
      <c r="GIY1" s="301"/>
      <c r="GIZ1" s="301"/>
      <c r="GJA1" s="301"/>
      <c r="GJB1" s="301"/>
      <c r="GJC1" s="301"/>
      <c r="GJD1" s="301"/>
      <c r="GJE1" s="301"/>
      <c r="GJF1" s="301"/>
      <c r="GJG1" s="301"/>
      <c r="GJH1" s="301"/>
      <c r="GJI1" s="301"/>
      <c r="GJJ1" s="301"/>
      <c r="GJK1" s="301"/>
      <c r="GJL1" s="301"/>
      <c r="GJM1" s="301"/>
      <c r="GJN1" s="301"/>
      <c r="GJO1" s="301"/>
      <c r="GJP1" s="301"/>
      <c r="GJQ1" s="301"/>
      <c r="GJR1" s="301"/>
      <c r="GJS1" s="301"/>
      <c r="GJT1" s="301"/>
      <c r="GJU1" s="301"/>
      <c r="GJV1" s="301"/>
      <c r="GJW1" s="301"/>
      <c r="GJX1" s="301"/>
      <c r="GJY1" s="301"/>
      <c r="GJZ1" s="301"/>
      <c r="GKA1" s="301"/>
      <c r="GKB1" s="301"/>
      <c r="GKC1" s="301"/>
      <c r="GKD1" s="301"/>
      <c r="GKE1" s="301"/>
      <c r="GKF1" s="301"/>
      <c r="GKG1" s="301"/>
      <c r="GKH1" s="301"/>
      <c r="GKI1" s="301"/>
      <c r="GKJ1" s="301"/>
      <c r="GKK1" s="301"/>
      <c r="GKL1" s="301"/>
      <c r="GKM1" s="301"/>
      <c r="GKN1" s="301"/>
      <c r="GKO1" s="301"/>
      <c r="GKP1" s="301"/>
      <c r="GKQ1" s="301"/>
      <c r="GKR1" s="301"/>
      <c r="GKS1" s="301"/>
      <c r="GKT1" s="301"/>
      <c r="GKU1" s="301"/>
      <c r="GKV1" s="301"/>
      <c r="GKW1" s="301"/>
      <c r="GKX1" s="301"/>
      <c r="GKY1" s="301"/>
      <c r="GKZ1" s="301"/>
      <c r="GLA1" s="301"/>
      <c r="GLB1" s="301"/>
      <c r="GLC1" s="301"/>
      <c r="GLD1" s="301"/>
      <c r="GLE1" s="301"/>
      <c r="GLF1" s="301"/>
      <c r="GLG1" s="301"/>
      <c r="GLH1" s="301"/>
      <c r="GLI1" s="301"/>
      <c r="GLJ1" s="301"/>
      <c r="GLK1" s="301"/>
      <c r="GLL1" s="301"/>
      <c r="GLM1" s="301"/>
      <c r="GLN1" s="301"/>
      <c r="GLO1" s="301"/>
      <c r="GLP1" s="301"/>
      <c r="GLQ1" s="301"/>
      <c r="GLR1" s="301"/>
      <c r="GLS1" s="301"/>
      <c r="GLT1" s="301"/>
      <c r="GLU1" s="301"/>
      <c r="GLV1" s="301"/>
      <c r="GLW1" s="301"/>
      <c r="GLX1" s="301"/>
      <c r="GLY1" s="301"/>
      <c r="GLZ1" s="301"/>
      <c r="GMA1" s="301"/>
      <c r="GMB1" s="301"/>
      <c r="GMC1" s="301"/>
      <c r="GMD1" s="301"/>
      <c r="GME1" s="301"/>
      <c r="GMF1" s="301"/>
      <c r="GMG1" s="301"/>
      <c r="GMH1" s="301"/>
      <c r="GMI1" s="301"/>
      <c r="GMJ1" s="301"/>
      <c r="GMK1" s="301"/>
      <c r="GML1" s="301"/>
      <c r="GMM1" s="301"/>
      <c r="GMN1" s="301"/>
      <c r="GMO1" s="301"/>
      <c r="GMP1" s="301"/>
      <c r="GMQ1" s="301"/>
      <c r="GMR1" s="301"/>
      <c r="GMS1" s="301"/>
      <c r="GMT1" s="301"/>
      <c r="GMU1" s="301"/>
      <c r="GMV1" s="301"/>
      <c r="GMW1" s="301"/>
      <c r="GMX1" s="301"/>
      <c r="GMY1" s="301"/>
      <c r="GMZ1" s="301"/>
      <c r="GNA1" s="301"/>
      <c r="GNB1" s="301"/>
      <c r="GNC1" s="301"/>
      <c r="GND1" s="301"/>
      <c r="GNE1" s="301"/>
      <c r="GNF1" s="301"/>
      <c r="GNG1" s="301"/>
      <c r="GNH1" s="301"/>
      <c r="GNI1" s="301"/>
      <c r="GNJ1" s="301"/>
      <c r="GNK1" s="301"/>
      <c r="GNL1" s="301"/>
      <c r="GNM1" s="301"/>
      <c r="GNN1" s="301"/>
      <c r="GNO1" s="301"/>
      <c r="GNP1" s="301"/>
      <c r="GNQ1" s="301"/>
      <c r="GNR1" s="301"/>
      <c r="GNS1" s="301"/>
      <c r="GNT1" s="301"/>
      <c r="GNU1" s="301"/>
      <c r="GNV1" s="301"/>
      <c r="GNW1" s="301"/>
      <c r="GNX1" s="301"/>
      <c r="GNY1" s="301"/>
      <c r="GNZ1" s="301"/>
      <c r="GOA1" s="301"/>
      <c r="GOB1" s="301"/>
      <c r="GOC1" s="301"/>
      <c r="GOD1" s="301"/>
      <c r="GOE1" s="301"/>
      <c r="GOF1" s="301"/>
      <c r="GOG1" s="301"/>
      <c r="GOH1" s="301"/>
      <c r="GOI1" s="301"/>
      <c r="GOJ1" s="301"/>
      <c r="GOK1" s="301"/>
      <c r="GOL1" s="301"/>
      <c r="GOM1" s="301"/>
      <c r="GON1" s="301"/>
      <c r="GOO1" s="301"/>
      <c r="GOP1" s="301"/>
      <c r="GOQ1" s="301"/>
      <c r="GOR1" s="301"/>
      <c r="GOS1" s="301"/>
      <c r="GOT1" s="301"/>
      <c r="GOU1" s="301"/>
      <c r="GOV1" s="301"/>
      <c r="GOW1" s="301"/>
      <c r="GOX1" s="301"/>
      <c r="GOY1" s="301"/>
      <c r="GOZ1" s="301"/>
      <c r="GPA1" s="301"/>
      <c r="GPB1" s="301"/>
      <c r="GPC1" s="301"/>
      <c r="GPD1" s="301"/>
      <c r="GPE1" s="301"/>
      <c r="GPF1" s="301"/>
      <c r="GPG1" s="301"/>
      <c r="GPH1" s="301"/>
      <c r="GPI1" s="301"/>
      <c r="GPJ1" s="301"/>
      <c r="GPK1" s="301"/>
      <c r="GPL1" s="301"/>
      <c r="GPM1" s="301"/>
      <c r="GPN1" s="301"/>
      <c r="GPO1" s="301"/>
      <c r="GPP1" s="301"/>
      <c r="GPQ1" s="301"/>
      <c r="GPR1" s="301"/>
      <c r="GPS1" s="301"/>
      <c r="GPT1" s="301"/>
      <c r="GPU1" s="301"/>
      <c r="GPV1" s="301"/>
      <c r="GPW1" s="301"/>
      <c r="GPX1" s="301"/>
      <c r="GPY1" s="301"/>
      <c r="GPZ1" s="301"/>
      <c r="GQA1" s="301"/>
      <c r="GQB1" s="301"/>
      <c r="GQC1" s="301"/>
      <c r="GQD1" s="301"/>
      <c r="GQE1" s="301"/>
      <c r="GQF1" s="301"/>
      <c r="GQG1" s="301"/>
      <c r="GQH1" s="301"/>
      <c r="GQI1" s="301"/>
      <c r="GQJ1" s="301"/>
      <c r="GQK1" s="301"/>
      <c r="GQL1" s="301"/>
      <c r="GQM1" s="301"/>
      <c r="GQN1" s="301"/>
      <c r="GQO1" s="301"/>
      <c r="GQP1" s="301"/>
      <c r="GQQ1" s="301"/>
      <c r="GQR1" s="301"/>
      <c r="GQS1" s="301"/>
      <c r="GQT1" s="301"/>
      <c r="GQU1" s="301"/>
      <c r="GQV1" s="301"/>
      <c r="GQW1" s="301"/>
      <c r="GQX1" s="301"/>
      <c r="GQY1" s="301"/>
      <c r="GQZ1" s="301"/>
      <c r="GRA1" s="301"/>
      <c r="GRB1" s="301"/>
      <c r="GRC1" s="301"/>
      <c r="GRD1" s="301"/>
      <c r="GRE1" s="301"/>
      <c r="GRF1" s="301"/>
      <c r="GRG1" s="301"/>
      <c r="GRH1" s="301"/>
      <c r="GRI1" s="301"/>
      <c r="GRJ1" s="301"/>
      <c r="GRK1" s="301"/>
      <c r="GRL1" s="301"/>
      <c r="GRM1" s="301"/>
      <c r="GRN1" s="301"/>
      <c r="GRO1" s="301"/>
      <c r="GRP1" s="301"/>
      <c r="GRQ1" s="301"/>
      <c r="GRR1" s="301"/>
      <c r="GRS1" s="301"/>
      <c r="GRT1" s="301"/>
      <c r="GRU1" s="301"/>
      <c r="GRV1" s="301"/>
      <c r="GRW1" s="301"/>
      <c r="GRX1" s="301"/>
      <c r="GRY1" s="301"/>
      <c r="GRZ1" s="301"/>
      <c r="GSA1" s="301"/>
      <c r="GSB1" s="301"/>
      <c r="GSC1" s="301"/>
      <c r="GSD1" s="301"/>
      <c r="GSE1" s="301"/>
      <c r="GSF1" s="301"/>
      <c r="GSG1" s="301"/>
      <c r="GSH1" s="301"/>
      <c r="GSI1" s="301"/>
      <c r="GSJ1" s="301"/>
      <c r="GSK1" s="301"/>
      <c r="GSL1" s="301"/>
      <c r="GSM1" s="301"/>
      <c r="GSN1" s="301"/>
      <c r="GSO1" s="301"/>
      <c r="GSP1" s="301"/>
      <c r="GSQ1" s="301"/>
      <c r="GSR1" s="301"/>
      <c r="GSS1" s="301"/>
      <c r="GST1" s="301"/>
      <c r="GSU1" s="301"/>
      <c r="GSV1" s="301"/>
      <c r="GSW1" s="301"/>
      <c r="GSX1" s="301"/>
      <c r="GSY1" s="301"/>
      <c r="GSZ1" s="301"/>
      <c r="GTA1" s="301"/>
      <c r="GTB1" s="301"/>
      <c r="GTC1" s="301"/>
      <c r="GTD1" s="301"/>
      <c r="GTE1" s="301"/>
      <c r="GTF1" s="301"/>
      <c r="GTG1" s="301"/>
      <c r="GTH1" s="301"/>
      <c r="GTI1" s="301"/>
      <c r="GTJ1" s="301"/>
      <c r="GTK1" s="301"/>
      <c r="GTL1" s="301"/>
      <c r="GTM1" s="301"/>
      <c r="GTN1" s="301"/>
      <c r="GTO1" s="301"/>
      <c r="GTP1" s="301"/>
      <c r="GTQ1" s="301"/>
      <c r="GTR1" s="301"/>
      <c r="GTS1" s="301"/>
      <c r="GTT1" s="301"/>
      <c r="GTU1" s="301"/>
      <c r="GTV1" s="301"/>
      <c r="GTW1" s="301"/>
      <c r="GTX1" s="301"/>
      <c r="GTY1" s="301"/>
      <c r="GTZ1" s="301"/>
      <c r="GUA1" s="301"/>
      <c r="GUB1" s="301"/>
      <c r="GUC1" s="301"/>
      <c r="GUD1" s="301"/>
      <c r="GUE1" s="301"/>
      <c r="GUF1" s="301"/>
      <c r="GUG1" s="301"/>
      <c r="GUH1" s="301"/>
      <c r="GUI1" s="301"/>
      <c r="GUJ1" s="301"/>
      <c r="GUK1" s="301"/>
      <c r="GUL1" s="301"/>
      <c r="GUM1" s="301"/>
      <c r="GUN1" s="301"/>
      <c r="GUO1" s="301"/>
      <c r="GUP1" s="301"/>
      <c r="GUQ1" s="301"/>
      <c r="GUR1" s="301"/>
      <c r="GUS1" s="301"/>
      <c r="GUT1" s="301"/>
      <c r="GUU1" s="301"/>
      <c r="GUV1" s="301"/>
      <c r="GUW1" s="301"/>
      <c r="GUX1" s="301"/>
      <c r="GUY1" s="301"/>
      <c r="GUZ1" s="301"/>
      <c r="GVA1" s="301"/>
      <c r="GVB1" s="301"/>
      <c r="GVC1" s="301"/>
      <c r="GVD1" s="301"/>
      <c r="GVE1" s="301"/>
      <c r="GVF1" s="301"/>
      <c r="GVG1" s="301"/>
      <c r="GVH1" s="301"/>
      <c r="GVI1" s="301"/>
      <c r="GVJ1" s="301"/>
      <c r="GVK1" s="301"/>
      <c r="GVL1" s="301"/>
      <c r="GVM1" s="301"/>
      <c r="GVN1" s="301"/>
      <c r="GVO1" s="301"/>
      <c r="GVP1" s="301"/>
      <c r="GVQ1" s="301"/>
      <c r="GVR1" s="301"/>
      <c r="GVS1" s="301"/>
      <c r="GVT1" s="301"/>
      <c r="GVU1" s="301"/>
      <c r="GVV1" s="301"/>
      <c r="GVW1" s="301"/>
      <c r="GVX1" s="301"/>
      <c r="GVY1" s="301"/>
      <c r="GVZ1" s="301"/>
      <c r="GWA1" s="301"/>
      <c r="GWB1" s="301"/>
      <c r="GWC1" s="301"/>
      <c r="GWD1" s="301"/>
      <c r="GWE1" s="301"/>
      <c r="GWF1" s="301"/>
      <c r="GWG1" s="301"/>
      <c r="GWH1" s="301"/>
      <c r="GWI1" s="301"/>
      <c r="GWJ1" s="301"/>
      <c r="GWK1" s="301"/>
      <c r="GWL1" s="301"/>
      <c r="GWM1" s="301"/>
      <c r="GWN1" s="301"/>
      <c r="GWO1" s="301"/>
      <c r="GWP1" s="301"/>
      <c r="GWQ1" s="301"/>
      <c r="GWR1" s="301"/>
      <c r="GWS1" s="301"/>
      <c r="GWT1" s="301"/>
      <c r="GWU1" s="301"/>
      <c r="GWV1" s="301"/>
      <c r="GWW1" s="301"/>
      <c r="GWX1" s="301"/>
      <c r="GWY1" s="301"/>
      <c r="GWZ1" s="301"/>
      <c r="GXA1" s="301"/>
      <c r="GXB1" s="301"/>
      <c r="GXC1" s="301"/>
      <c r="GXD1" s="301"/>
      <c r="GXE1" s="301"/>
      <c r="GXF1" s="301"/>
      <c r="GXG1" s="301"/>
      <c r="GXH1" s="301"/>
      <c r="GXI1" s="301"/>
      <c r="GXJ1" s="301"/>
      <c r="GXK1" s="301"/>
      <c r="GXL1" s="301"/>
      <c r="GXM1" s="301"/>
      <c r="GXN1" s="301"/>
      <c r="GXO1" s="301"/>
      <c r="GXP1" s="301"/>
      <c r="GXQ1" s="301"/>
      <c r="GXR1" s="301"/>
      <c r="GXS1" s="301"/>
      <c r="GXT1" s="301"/>
      <c r="GXU1" s="301"/>
      <c r="GXV1" s="301"/>
      <c r="GXW1" s="301"/>
      <c r="GXX1" s="301"/>
      <c r="GXY1" s="301"/>
      <c r="GXZ1" s="301"/>
      <c r="GYA1" s="301"/>
      <c r="GYB1" s="301"/>
      <c r="GYC1" s="301"/>
      <c r="GYD1" s="301"/>
      <c r="GYE1" s="301"/>
      <c r="GYF1" s="301"/>
      <c r="GYG1" s="301"/>
      <c r="GYH1" s="301"/>
      <c r="GYI1" s="301"/>
      <c r="GYJ1" s="301"/>
      <c r="GYK1" s="301"/>
      <c r="GYL1" s="301"/>
      <c r="GYM1" s="301"/>
      <c r="GYN1" s="301"/>
      <c r="GYO1" s="301"/>
      <c r="GYP1" s="301"/>
      <c r="GYQ1" s="301"/>
      <c r="GYR1" s="301"/>
      <c r="GYS1" s="301"/>
      <c r="GYT1" s="301"/>
      <c r="GYU1" s="301"/>
      <c r="GYV1" s="301"/>
      <c r="GYW1" s="301"/>
      <c r="GYX1" s="301"/>
      <c r="GYY1" s="301"/>
      <c r="GYZ1" s="301"/>
      <c r="GZA1" s="301"/>
      <c r="GZB1" s="301"/>
      <c r="GZC1" s="301"/>
      <c r="GZD1" s="301"/>
      <c r="GZE1" s="301"/>
      <c r="GZF1" s="301"/>
      <c r="GZG1" s="301"/>
      <c r="GZH1" s="301"/>
      <c r="GZI1" s="301"/>
      <c r="GZJ1" s="301"/>
      <c r="GZK1" s="301"/>
      <c r="GZL1" s="301"/>
      <c r="GZM1" s="301"/>
      <c r="GZN1" s="301"/>
      <c r="GZO1" s="301"/>
      <c r="GZP1" s="301"/>
      <c r="GZQ1" s="301"/>
      <c r="GZR1" s="301"/>
      <c r="GZS1" s="301"/>
      <c r="GZT1" s="301"/>
      <c r="GZU1" s="301"/>
      <c r="GZV1" s="301"/>
      <c r="GZW1" s="301"/>
      <c r="GZX1" s="301"/>
      <c r="GZY1" s="301"/>
      <c r="GZZ1" s="301"/>
      <c r="HAA1" s="301"/>
      <c r="HAB1" s="301"/>
      <c r="HAC1" s="301"/>
      <c r="HAD1" s="301"/>
      <c r="HAE1" s="301"/>
      <c r="HAF1" s="301"/>
      <c r="HAG1" s="301"/>
      <c r="HAH1" s="301"/>
      <c r="HAI1" s="301"/>
      <c r="HAJ1" s="301"/>
      <c r="HAK1" s="301"/>
      <c r="HAL1" s="301"/>
      <c r="HAM1" s="301"/>
      <c r="HAN1" s="301"/>
      <c r="HAO1" s="301"/>
      <c r="HAP1" s="301"/>
      <c r="HAQ1" s="301"/>
      <c r="HAR1" s="301"/>
      <c r="HAS1" s="301"/>
      <c r="HAT1" s="301"/>
      <c r="HAU1" s="301"/>
      <c r="HAV1" s="301"/>
      <c r="HAW1" s="301"/>
      <c r="HAX1" s="301"/>
      <c r="HAY1" s="301"/>
      <c r="HAZ1" s="301"/>
      <c r="HBA1" s="301"/>
      <c r="HBB1" s="301"/>
      <c r="HBC1" s="301"/>
      <c r="HBD1" s="301"/>
      <c r="HBE1" s="301"/>
      <c r="HBF1" s="301"/>
      <c r="HBG1" s="301"/>
      <c r="HBH1" s="301"/>
      <c r="HBI1" s="301"/>
      <c r="HBJ1" s="301"/>
      <c r="HBK1" s="301"/>
      <c r="HBL1" s="301"/>
      <c r="HBM1" s="301"/>
      <c r="HBN1" s="301"/>
      <c r="HBO1" s="301"/>
      <c r="HBP1" s="301"/>
      <c r="HBQ1" s="301"/>
      <c r="HBR1" s="301"/>
      <c r="HBS1" s="301"/>
      <c r="HBT1" s="301"/>
      <c r="HBU1" s="301"/>
      <c r="HBV1" s="301"/>
      <c r="HBW1" s="301"/>
      <c r="HBX1" s="301"/>
      <c r="HBY1" s="301"/>
      <c r="HBZ1" s="301"/>
      <c r="HCA1" s="301"/>
      <c r="HCB1" s="301"/>
      <c r="HCC1" s="301"/>
      <c r="HCD1" s="301"/>
      <c r="HCE1" s="301"/>
      <c r="HCF1" s="301"/>
      <c r="HCG1" s="301"/>
      <c r="HCH1" s="301"/>
      <c r="HCI1" s="301"/>
      <c r="HCJ1" s="301"/>
      <c r="HCK1" s="301"/>
      <c r="HCL1" s="301"/>
      <c r="HCM1" s="301"/>
      <c r="HCN1" s="301"/>
      <c r="HCO1" s="301"/>
      <c r="HCP1" s="301"/>
      <c r="HCQ1" s="301"/>
      <c r="HCR1" s="301"/>
      <c r="HCS1" s="301"/>
      <c r="HCT1" s="301"/>
      <c r="HCU1" s="301"/>
      <c r="HCV1" s="301"/>
      <c r="HCW1" s="301"/>
      <c r="HCX1" s="301"/>
      <c r="HCY1" s="301"/>
      <c r="HCZ1" s="301"/>
      <c r="HDA1" s="301"/>
      <c r="HDB1" s="301"/>
      <c r="HDC1" s="301"/>
      <c r="HDD1" s="301"/>
      <c r="HDE1" s="301"/>
      <c r="HDF1" s="301"/>
      <c r="HDG1" s="301"/>
      <c r="HDH1" s="301"/>
      <c r="HDI1" s="301"/>
      <c r="HDJ1" s="301"/>
      <c r="HDK1" s="301"/>
      <c r="HDL1" s="301"/>
      <c r="HDM1" s="301"/>
      <c r="HDN1" s="301"/>
      <c r="HDO1" s="301"/>
      <c r="HDP1" s="301"/>
      <c r="HDQ1" s="301"/>
      <c r="HDR1" s="301"/>
      <c r="HDS1" s="301"/>
      <c r="HDT1" s="301"/>
      <c r="HDU1" s="301"/>
      <c r="HDV1" s="301"/>
      <c r="HDW1" s="301"/>
      <c r="HDX1" s="301"/>
      <c r="HDY1" s="301"/>
      <c r="HDZ1" s="301"/>
      <c r="HEA1" s="301"/>
      <c r="HEB1" s="301"/>
      <c r="HEC1" s="301"/>
      <c r="HED1" s="301"/>
      <c r="HEE1" s="301"/>
      <c r="HEF1" s="301"/>
      <c r="HEG1" s="301"/>
      <c r="HEH1" s="301"/>
      <c r="HEI1" s="301"/>
      <c r="HEJ1" s="301"/>
      <c r="HEK1" s="301"/>
      <c r="HEL1" s="301"/>
      <c r="HEM1" s="301"/>
      <c r="HEN1" s="301"/>
      <c r="HEO1" s="301"/>
      <c r="HEP1" s="301"/>
      <c r="HEQ1" s="301"/>
      <c r="HER1" s="301"/>
      <c r="HES1" s="301"/>
      <c r="HET1" s="301"/>
      <c r="HEU1" s="301"/>
      <c r="HEV1" s="301"/>
      <c r="HEW1" s="301"/>
      <c r="HEX1" s="301"/>
      <c r="HEY1" s="301"/>
      <c r="HEZ1" s="301"/>
      <c r="HFA1" s="301"/>
      <c r="HFB1" s="301"/>
      <c r="HFC1" s="301"/>
      <c r="HFD1" s="301"/>
      <c r="HFE1" s="301"/>
      <c r="HFF1" s="301"/>
      <c r="HFG1" s="301"/>
      <c r="HFH1" s="301"/>
      <c r="HFI1" s="301"/>
      <c r="HFJ1" s="301"/>
      <c r="HFK1" s="301"/>
      <c r="HFL1" s="301"/>
      <c r="HFM1" s="301"/>
      <c r="HFN1" s="301"/>
      <c r="HFO1" s="301"/>
      <c r="HFP1" s="301"/>
      <c r="HFQ1" s="301"/>
      <c r="HFR1" s="301"/>
      <c r="HFS1" s="301"/>
      <c r="HFT1" s="301"/>
      <c r="HFU1" s="301"/>
      <c r="HFV1" s="301"/>
      <c r="HFW1" s="301"/>
      <c r="HFX1" s="301"/>
      <c r="HFY1" s="301"/>
      <c r="HFZ1" s="301"/>
      <c r="HGA1" s="301"/>
      <c r="HGB1" s="301"/>
      <c r="HGC1" s="301"/>
      <c r="HGD1" s="301"/>
      <c r="HGE1" s="301"/>
      <c r="HGF1" s="301"/>
      <c r="HGG1" s="301"/>
      <c r="HGH1" s="301"/>
      <c r="HGI1" s="301"/>
      <c r="HGJ1" s="301"/>
      <c r="HGK1" s="301"/>
      <c r="HGL1" s="301"/>
      <c r="HGM1" s="301"/>
      <c r="HGN1" s="301"/>
      <c r="HGO1" s="301"/>
      <c r="HGP1" s="301"/>
      <c r="HGQ1" s="301"/>
      <c r="HGR1" s="301"/>
      <c r="HGS1" s="301"/>
      <c r="HGT1" s="301"/>
      <c r="HGU1" s="301"/>
      <c r="HGV1" s="301"/>
      <c r="HGW1" s="301"/>
      <c r="HGX1" s="301"/>
      <c r="HGY1" s="301"/>
      <c r="HGZ1" s="301"/>
      <c r="HHA1" s="301"/>
      <c r="HHB1" s="301"/>
      <c r="HHC1" s="301"/>
      <c r="HHD1" s="301"/>
      <c r="HHE1" s="301"/>
      <c r="HHF1" s="301"/>
      <c r="HHG1" s="301"/>
      <c r="HHH1" s="301"/>
      <c r="HHI1" s="301"/>
      <c r="HHJ1" s="301"/>
      <c r="HHK1" s="301"/>
      <c r="HHL1" s="301"/>
      <c r="HHM1" s="301"/>
      <c r="HHN1" s="301"/>
      <c r="HHO1" s="301"/>
      <c r="HHP1" s="301"/>
      <c r="HHQ1" s="301"/>
      <c r="HHR1" s="301"/>
      <c r="HHS1" s="301"/>
      <c r="HHT1" s="301"/>
      <c r="HHU1" s="301"/>
      <c r="HHV1" s="301"/>
      <c r="HHW1" s="301"/>
      <c r="HHX1" s="301"/>
      <c r="HHY1" s="301"/>
      <c r="HHZ1" s="301"/>
      <c r="HIA1" s="301"/>
      <c r="HIB1" s="301"/>
      <c r="HIC1" s="301"/>
      <c r="HID1" s="301"/>
      <c r="HIE1" s="301"/>
      <c r="HIF1" s="301"/>
      <c r="HIG1" s="301"/>
      <c r="HIH1" s="301"/>
      <c r="HII1" s="301"/>
      <c r="HIJ1" s="301"/>
      <c r="HIK1" s="301"/>
      <c r="HIL1" s="301"/>
      <c r="HIM1" s="301"/>
      <c r="HIN1" s="301"/>
      <c r="HIO1" s="301"/>
      <c r="HIP1" s="301"/>
      <c r="HIQ1" s="301"/>
      <c r="HIR1" s="301"/>
      <c r="HIS1" s="301"/>
      <c r="HIT1" s="301"/>
      <c r="HIU1" s="301"/>
      <c r="HIV1" s="301"/>
      <c r="HIW1" s="301"/>
      <c r="HIX1" s="301"/>
      <c r="HIY1" s="301"/>
      <c r="HIZ1" s="301"/>
      <c r="HJA1" s="301"/>
      <c r="HJB1" s="301"/>
      <c r="HJC1" s="301"/>
      <c r="HJD1" s="301"/>
      <c r="HJE1" s="301"/>
      <c r="HJF1" s="301"/>
      <c r="HJG1" s="301"/>
      <c r="HJH1" s="301"/>
      <c r="HJI1" s="301"/>
      <c r="HJJ1" s="301"/>
      <c r="HJK1" s="301"/>
      <c r="HJL1" s="301"/>
      <c r="HJM1" s="301"/>
      <c r="HJN1" s="301"/>
      <c r="HJO1" s="301"/>
      <c r="HJP1" s="301"/>
      <c r="HJQ1" s="301"/>
      <c r="HJR1" s="301"/>
      <c r="HJS1" s="301"/>
      <c r="HJT1" s="301"/>
      <c r="HJU1" s="301"/>
      <c r="HJV1" s="301"/>
      <c r="HJW1" s="301"/>
      <c r="HJX1" s="301"/>
      <c r="HJY1" s="301"/>
      <c r="HJZ1" s="301"/>
      <c r="HKA1" s="301"/>
      <c r="HKB1" s="301"/>
      <c r="HKC1" s="301"/>
      <c r="HKD1" s="301"/>
      <c r="HKE1" s="301"/>
      <c r="HKF1" s="301"/>
      <c r="HKG1" s="301"/>
      <c r="HKH1" s="301"/>
      <c r="HKI1" s="301"/>
      <c r="HKJ1" s="301"/>
      <c r="HKK1" s="301"/>
      <c r="HKL1" s="301"/>
      <c r="HKM1" s="301"/>
      <c r="HKN1" s="301"/>
      <c r="HKO1" s="301"/>
      <c r="HKP1" s="301"/>
      <c r="HKQ1" s="301"/>
      <c r="HKR1" s="301"/>
      <c r="HKS1" s="301"/>
      <c r="HKT1" s="301"/>
      <c r="HKU1" s="301"/>
      <c r="HKV1" s="301"/>
      <c r="HKW1" s="301"/>
      <c r="HKX1" s="301"/>
      <c r="HKY1" s="301"/>
      <c r="HKZ1" s="301"/>
      <c r="HLA1" s="301"/>
      <c r="HLB1" s="301"/>
      <c r="HLC1" s="301"/>
      <c r="HLD1" s="301"/>
      <c r="HLE1" s="301"/>
      <c r="HLF1" s="301"/>
      <c r="HLG1" s="301"/>
      <c r="HLH1" s="301"/>
      <c r="HLI1" s="301"/>
      <c r="HLJ1" s="301"/>
      <c r="HLK1" s="301"/>
      <c r="HLL1" s="301"/>
      <c r="HLM1" s="301"/>
      <c r="HLN1" s="301"/>
      <c r="HLO1" s="301"/>
      <c r="HLP1" s="301"/>
      <c r="HLQ1" s="301"/>
      <c r="HLR1" s="301"/>
      <c r="HLS1" s="301"/>
      <c r="HLT1" s="301"/>
      <c r="HLU1" s="301"/>
      <c r="HLV1" s="301"/>
      <c r="HLW1" s="301"/>
      <c r="HLX1" s="301"/>
      <c r="HLY1" s="301"/>
      <c r="HLZ1" s="301"/>
      <c r="HMA1" s="301"/>
      <c r="HMB1" s="301"/>
      <c r="HMC1" s="301"/>
      <c r="HMD1" s="301"/>
      <c r="HME1" s="301"/>
      <c r="HMF1" s="301"/>
      <c r="HMG1" s="301"/>
      <c r="HMH1" s="301"/>
      <c r="HMI1" s="301"/>
      <c r="HMJ1" s="301"/>
      <c r="HMK1" s="301"/>
      <c r="HML1" s="301"/>
      <c r="HMM1" s="301"/>
      <c r="HMN1" s="301"/>
      <c r="HMO1" s="301"/>
      <c r="HMP1" s="301"/>
      <c r="HMQ1" s="301"/>
      <c r="HMR1" s="301"/>
      <c r="HMS1" s="301"/>
      <c r="HMT1" s="301"/>
      <c r="HMU1" s="301"/>
      <c r="HMV1" s="301"/>
      <c r="HMW1" s="301"/>
      <c r="HMX1" s="301"/>
      <c r="HMY1" s="301"/>
      <c r="HMZ1" s="301"/>
      <c r="HNA1" s="301"/>
      <c r="HNB1" s="301"/>
      <c r="HNC1" s="301"/>
      <c r="HND1" s="301"/>
      <c r="HNE1" s="301"/>
      <c r="HNF1" s="301"/>
      <c r="HNG1" s="301"/>
      <c r="HNH1" s="301"/>
      <c r="HNI1" s="301"/>
      <c r="HNJ1" s="301"/>
      <c r="HNK1" s="301"/>
      <c r="HNL1" s="301"/>
      <c r="HNM1" s="301"/>
      <c r="HNN1" s="301"/>
      <c r="HNO1" s="301"/>
      <c r="HNP1" s="301"/>
      <c r="HNQ1" s="301"/>
      <c r="HNR1" s="301"/>
      <c r="HNS1" s="301"/>
      <c r="HNT1" s="301"/>
      <c r="HNU1" s="301"/>
      <c r="HNV1" s="301"/>
      <c r="HNW1" s="301"/>
      <c r="HNX1" s="301"/>
      <c r="HNY1" s="301"/>
      <c r="HNZ1" s="301"/>
      <c r="HOA1" s="301"/>
      <c r="HOB1" s="301"/>
      <c r="HOC1" s="301"/>
      <c r="HOD1" s="301"/>
      <c r="HOE1" s="301"/>
      <c r="HOF1" s="301"/>
      <c r="HOG1" s="301"/>
      <c r="HOH1" s="301"/>
      <c r="HOI1" s="301"/>
      <c r="HOJ1" s="301"/>
      <c r="HOK1" s="301"/>
      <c r="HOL1" s="301"/>
      <c r="HOM1" s="301"/>
      <c r="HON1" s="301"/>
      <c r="HOO1" s="301"/>
      <c r="HOP1" s="301"/>
      <c r="HOQ1" s="301"/>
      <c r="HOR1" s="301"/>
      <c r="HOS1" s="301"/>
      <c r="HOT1" s="301"/>
      <c r="HOU1" s="301"/>
      <c r="HOV1" s="301"/>
      <c r="HOW1" s="301"/>
      <c r="HOX1" s="301"/>
      <c r="HOY1" s="301"/>
      <c r="HOZ1" s="301"/>
      <c r="HPA1" s="301"/>
      <c r="HPB1" s="301"/>
      <c r="HPC1" s="301"/>
      <c r="HPD1" s="301"/>
      <c r="HPE1" s="301"/>
      <c r="HPF1" s="301"/>
      <c r="HPG1" s="301"/>
      <c r="HPH1" s="301"/>
      <c r="HPI1" s="301"/>
      <c r="HPJ1" s="301"/>
      <c r="HPK1" s="301"/>
      <c r="HPL1" s="301"/>
      <c r="HPM1" s="301"/>
      <c r="HPN1" s="301"/>
      <c r="HPO1" s="301"/>
      <c r="HPP1" s="301"/>
      <c r="HPQ1" s="301"/>
      <c r="HPR1" s="301"/>
      <c r="HPS1" s="301"/>
      <c r="HPT1" s="301"/>
      <c r="HPU1" s="301"/>
      <c r="HPV1" s="301"/>
      <c r="HPW1" s="301"/>
      <c r="HPX1" s="301"/>
      <c r="HPY1" s="301"/>
      <c r="HPZ1" s="301"/>
      <c r="HQA1" s="301"/>
      <c r="HQB1" s="301"/>
      <c r="HQC1" s="301"/>
      <c r="HQD1" s="301"/>
      <c r="HQE1" s="301"/>
      <c r="HQF1" s="301"/>
      <c r="HQG1" s="301"/>
      <c r="HQH1" s="301"/>
      <c r="HQI1" s="301"/>
      <c r="HQJ1" s="301"/>
      <c r="HQK1" s="301"/>
      <c r="HQL1" s="301"/>
      <c r="HQM1" s="301"/>
      <c r="HQN1" s="301"/>
      <c r="HQO1" s="301"/>
      <c r="HQP1" s="301"/>
      <c r="HQQ1" s="301"/>
      <c r="HQR1" s="301"/>
      <c r="HQS1" s="301"/>
      <c r="HQT1" s="301"/>
      <c r="HQU1" s="301"/>
      <c r="HQV1" s="301"/>
      <c r="HQW1" s="301"/>
      <c r="HQX1" s="301"/>
      <c r="HQY1" s="301"/>
      <c r="HQZ1" s="301"/>
      <c r="HRA1" s="301"/>
      <c r="HRB1" s="301"/>
      <c r="HRC1" s="301"/>
      <c r="HRD1" s="301"/>
      <c r="HRE1" s="301"/>
      <c r="HRF1" s="301"/>
      <c r="HRG1" s="301"/>
      <c r="HRH1" s="301"/>
      <c r="HRI1" s="301"/>
      <c r="HRJ1" s="301"/>
      <c r="HRK1" s="301"/>
      <c r="HRL1" s="301"/>
      <c r="HRM1" s="301"/>
      <c r="HRN1" s="301"/>
      <c r="HRO1" s="301"/>
      <c r="HRP1" s="301"/>
      <c r="HRQ1" s="301"/>
      <c r="HRR1" s="301"/>
      <c r="HRS1" s="301"/>
      <c r="HRT1" s="301"/>
      <c r="HRU1" s="301"/>
      <c r="HRV1" s="301"/>
      <c r="HRW1" s="301"/>
      <c r="HRX1" s="301"/>
      <c r="HRY1" s="301"/>
      <c r="HRZ1" s="301"/>
      <c r="HSA1" s="301"/>
      <c r="HSB1" s="301"/>
      <c r="HSC1" s="301"/>
      <c r="HSD1" s="301"/>
      <c r="HSE1" s="301"/>
      <c r="HSF1" s="301"/>
      <c r="HSG1" s="301"/>
      <c r="HSH1" s="301"/>
      <c r="HSI1" s="301"/>
      <c r="HSJ1" s="301"/>
      <c r="HSK1" s="301"/>
      <c r="HSL1" s="301"/>
      <c r="HSM1" s="301"/>
      <c r="HSN1" s="301"/>
      <c r="HSO1" s="301"/>
      <c r="HSP1" s="301"/>
      <c r="HSQ1" s="301"/>
      <c r="HSR1" s="301"/>
      <c r="HSS1" s="301"/>
      <c r="HST1" s="301"/>
      <c r="HSU1" s="301"/>
      <c r="HSV1" s="301"/>
      <c r="HSW1" s="301"/>
      <c r="HSX1" s="301"/>
      <c r="HSY1" s="301"/>
      <c r="HSZ1" s="301"/>
      <c r="HTA1" s="301"/>
      <c r="HTB1" s="301"/>
      <c r="HTC1" s="301"/>
      <c r="HTD1" s="301"/>
      <c r="HTE1" s="301"/>
      <c r="HTF1" s="301"/>
      <c r="HTG1" s="301"/>
      <c r="HTH1" s="301"/>
      <c r="HTI1" s="301"/>
      <c r="HTJ1" s="301"/>
      <c r="HTK1" s="301"/>
      <c r="HTL1" s="301"/>
      <c r="HTM1" s="301"/>
      <c r="HTN1" s="301"/>
      <c r="HTO1" s="301"/>
      <c r="HTP1" s="301"/>
      <c r="HTQ1" s="301"/>
      <c r="HTR1" s="301"/>
      <c r="HTS1" s="301"/>
      <c r="HTT1" s="301"/>
      <c r="HTU1" s="301"/>
      <c r="HTV1" s="301"/>
      <c r="HTW1" s="301"/>
      <c r="HTX1" s="301"/>
      <c r="HTY1" s="301"/>
      <c r="HTZ1" s="301"/>
      <c r="HUA1" s="301"/>
      <c r="HUB1" s="301"/>
      <c r="HUC1" s="301"/>
      <c r="HUD1" s="301"/>
      <c r="HUE1" s="301"/>
      <c r="HUF1" s="301"/>
      <c r="HUG1" s="301"/>
      <c r="HUH1" s="301"/>
      <c r="HUI1" s="301"/>
      <c r="HUJ1" s="301"/>
      <c r="HUK1" s="301"/>
      <c r="HUL1" s="301"/>
      <c r="HUM1" s="301"/>
      <c r="HUN1" s="301"/>
      <c r="HUO1" s="301"/>
      <c r="HUP1" s="301"/>
      <c r="HUQ1" s="301"/>
      <c r="HUR1" s="301"/>
      <c r="HUS1" s="301"/>
      <c r="HUT1" s="301"/>
      <c r="HUU1" s="301"/>
      <c r="HUV1" s="301"/>
      <c r="HUW1" s="301"/>
      <c r="HUX1" s="301"/>
      <c r="HUY1" s="301"/>
      <c r="HUZ1" s="301"/>
      <c r="HVA1" s="301"/>
      <c r="HVB1" s="301"/>
      <c r="HVC1" s="301"/>
      <c r="HVD1" s="301"/>
      <c r="HVE1" s="301"/>
      <c r="HVF1" s="301"/>
      <c r="HVG1" s="301"/>
      <c r="HVH1" s="301"/>
      <c r="HVI1" s="301"/>
      <c r="HVJ1" s="301"/>
      <c r="HVK1" s="301"/>
      <c r="HVL1" s="301"/>
      <c r="HVM1" s="301"/>
      <c r="HVN1" s="301"/>
      <c r="HVO1" s="301"/>
      <c r="HVP1" s="301"/>
      <c r="HVQ1" s="301"/>
      <c r="HVR1" s="301"/>
      <c r="HVS1" s="301"/>
      <c r="HVT1" s="301"/>
      <c r="HVU1" s="301"/>
      <c r="HVV1" s="301"/>
      <c r="HVW1" s="301"/>
      <c r="HVX1" s="301"/>
      <c r="HVY1" s="301"/>
      <c r="HVZ1" s="301"/>
      <c r="HWA1" s="301"/>
      <c r="HWB1" s="301"/>
      <c r="HWC1" s="301"/>
      <c r="HWD1" s="301"/>
      <c r="HWE1" s="301"/>
      <c r="HWF1" s="301"/>
      <c r="HWG1" s="301"/>
      <c r="HWH1" s="301"/>
      <c r="HWI1" s="301"/>
      <c r="HWJ1" s="301"/>
      <c r="HWK1" s="301"/>
      <c r="HWL1" s="301"/>
      <c r="HWM1" s="301"/>
      <c r="HWN1" s="301"/>
      <c r="HWO1" s="301"/>
      <c r="HWP1" s="301"/>
      <c r="HWQ1" s="301"/>
      <c r="HWR1" s="301"/>
      <c r="HWS1" s="301"/>
      <c r="HWT1" s="301"/>
      <c r="HWU1" s="301"/>
      <c r="HWV1" s="301"/>
      <c r="HWW1" s="301"/>
      <c r="HWX1" s="301"/>
      <c r="HWY1" s="301"/>
      <c r="HWZ1" s="301"/>
      <c r="HXA1" s="301"/>
      <c r="HXB1" s="301"/>
      <c r="HXC1" s="301"/>
      <c r="HXD1" s="301"/>
      <c r="HXE1" s="301"/>
      <c r="HXF1" s="301"/>
      <c r="HXG1" s="301"/>
      <c r="HXH1" s="301"/>
      <c r="HXI1" s="301"/>
      <c r="HXJ1" s="301"/>
      <c r="HXK1" s="301"/>
      <c r="HXL1" s="301"/>
      <c r="HXM1" s="301"/>
      <c r="HXN1" s="301"/>
      <c r="HXO1" s="301"/>
      <c r="HXP1" s="301"/>
      <c r="HXQ1" s="301"/>
      <c r="HXR1" s="301"/>
      <c r="HXS1" s="301"/>
      <c r="HXT1" s="301"/>
      <c r="HXU1" s="301"/>
      <c r="HXV1" s="301"/>
      <c r="HXW1" s="301"/>
      <c r="HXX1" s="301"/>
      <c r="HXY1" s="301"/>
      <c r="HXZ1" s="301"/>
      <c r="HYA1" s="301"/>
      <c r="HYB1" s="301"/>
      <c r="HYC1" s="301"/>
      <c r="HYD1" s="301"/>
      <c r="HYE1" s="301"/>
      <c r="HYF1" s="301"/>
      <c r="HYG1" s="301"/>
      <c r="HYH1" s="301"/>
      <c r="HYI1" s="301"/>
      <c r="HYJ1" s="301"/>
      <c r="HYK1" s="301"/>
      <c r="HYL1" s="301"/>
      <c r="HYM1" s="301"/>
      <c r="HYN1" s="301"/>
      <c r="HYO1" s="301"/>
      <c r="HYP1" s="301"/>
      <c r="HYQ1" s="301"/>
      <c r="HYR1" s="301"/>
      <c r="HYS1" s="301"/>
      <c r="HYT1" s="301"/>
      <c r="HYU1" s="301"/>
      <c r="HYV1" s="301"/>
      <c r="HYW1" s="301"/>
      <c r="HYX1" s="301"/>
      <c r="HYY1" s="301"/>
      <c r="HYZ1" s="301"/>
      <c r="HZA1" s="301"/>
      <c r="HZB1" s="301"/>
      <c r="HZC1" s="301"/>
      <c r="HZD1" s="301"/>
      <c r="HZE1" s="301"/>
      <c r="HZF1" s="301"/>
      <c r="HZG1" s="301"/>
      <c r="HZH1" s="301"/>
      <c r="HZI1" s="301"/>
      <c r="HZJ1" s="301"/>
      <c r="HZK1" s="301"/>
      <c r="HZL1" s="301"/>
      <c r="HZM1" s="301"/>
      <c r="HZN1" s="301"/>
      <c r="HZO1" s="301"/>
      <c r="HZP1" s="301"/>
      <c r="HZQ1" s="301"/>
      <c r="HZR1" s="301"/>
      <c r="HZS1" s="301"/>
      <c r="HZT1" s="301"/>
      <c r="HZU1" s="301"/>
      <c r="HZV1" s="301"/>
      <c r="HZW1" s="301"/>
      <c r="HZX1" s="301"/>
      <c r="HZY1" s="301"/>
      <c r="HZZ1" s="301"/>
      <c r="IAA1" s="301"/>
      <c r="IAB1" s="301"/>
      <c r="IAC1" s="301"/>
      <c r="IAD1" s="301"/>
      <c r="IAE1" s="301"/>
      <c r="IAF1" s="301"/>
      <c r="IAG1" s="301"/>
      <c r="IAH1" s="301"/>
      <c r="IAI1" s="301"/>
      <c r="IAJ1" s="301"/>
      <c r="IAK1" s="301"/>
      <c r="IAL1" s="301"/>
      <c r="IAM1" s="301"/>
      <c r="IAN1" s="301"/>
      <c r="IAO1" s="301"/>
      <c r="IAP1" s="301"/>
      <c r="IAQ1" s="301"/>
      <c r="IAR1" s="301"/>
      <c r="IAS1" s="301"/>
      <c r="IAT1" s="301"/>
      <c r="IAU1" s="301"/>
      <c r="IAV1" s="301"/>
      <c r="IAW1" s="301"/>
      <c r="IAX1" s="301"/>
      <c r="IAY1" s="301"/>
      <c r="IAZ1" s="301"/>
      <c r="IBA1" s="301"/>
      <c r="IBB1" s="301"/>
      <c r="IBC1" s="301"/>
      <c r="IBD1" s="301"/>
      <c r="IBE1" s="301"/>
      <c r="IBF1" s="301"/>
      <c r="IBG1" s="301"/>
      <c r="IBH1" s="301"/>
      <c r="IBI1" s="301"/>
      <c r="IBJ1" s="301"/>
      <c r="IBK1" s="301"/>
      <c r="IBL1" s="301"/>
      <c r="IBM1" s="301"/>
      <c r="IBN1" s="301"/>
      <c r="IBO1" s="301"/>
      <c r="IBP1" s="301"/>
      <c r="IBQ1" s="301"/>
      <c r="IBR1" s="301"/>
      <c r="IBS1" s="301"/>
      <c r="IBT1" s="301"/>
      <c r="IBU1" s="301"/>
      <c r="IBV1" s="301"/>
      <c r="IBW1" s="301"/>
      <c r="IBX1" s="301"/>
      <c r="IBY1" s="301"/>
      <c r="IBZ1" s="301"/>
      <c r="ICA1" s="301"/>
      <c r="ICB1" s="301"/>
      <c r="ICC1" s="301"/>
      <c r="ICD1" s="301"/>
      <c r="ICE1" s="301"/>
      <c r="ICF1" s="301"/>
      <c r="ICG1" s="301"/>
      <c r="ICH1" s="301"/>
      <c r="ICI1" s="301"/>
      <c r="ICJ1" s="301"/>
      <c r="ICK1" s="301"/>
      <c r="ICL1" s="301"/>
      <c r="ICM1" s="301"/>
      <c r="ICN1" s="301"/>
      <c r="ICO1" s="301"/>
      <c r="ICP1" s="301"/>
      <c r="ICQ1" s="301"/>
      <c r="ICR1" s="301"/>
      <c r="ICS1" s="301"/>
      <c r="ICT1" s="301"/>
      <c r="ICU1" s="301"/>
      <c r="ICV1" s="301"/>
      <c r="ICW1" s="301"/>
      <c r="ICX1" s="301"/>
      <c r="ICY1" s="301"/>
      <c r="ICZ1" s="301"/>
      <c r="IDA1" s="301"/>
      <c r="IDB1" s="301"/>
      <c r="IDC1" s="301"/>
      <c r="IDD1" s="301"/>
      <c r="IDE1" s="301"/>
      <c r="IDF1" s="301"/>
      <c r="IDG1" s="301"/>
      <c r="IDH1" s="301"/>
      <c r="IDI1" s="301"/>
      <c r="IDJ1" s="301"/>
      <c r="IDK1" s="301"/>
      <c r="IDL1" s="301"/>
      <c r="IDM1" s="301"/>
      <c r="IDN1" s="301"/>
      <c r="IDO1" s="301"/>
      <c r="IDP1" s="301"/>
      <c r="IDQ1" s="301"/>
      <c r="IDR1" s="301"/>
      <c r="IDS1" s="301"/>
      <c r="IDT1" s="301"/>
      <c r="IDU1" s="301"/>
      <c r="IDV1" s="301"/>
      <c r="IDW1" s="301"/>
      <c r="IDX1" s="301"/>
      <c r="IDY1" s="301"/>
      <c r="IDZ1" s="301"/>
      <c r="IEA1" s="301"/>
      <c r="IEB1" s="301"/>
      <c r="IEC1" s="301"/>
      <c r="IED1" s="301"/>
      <c r="IEE1" s="301"/>
      <c r="IEF1" s="301"/>
      <c r="IEG1" s="301"/>
      <c r="IEH1" s="301"/>
      <c r="IEI1" s="301"/>
      <c r="IEJ1" s="301"/>
      <c r="IEK1" s="301"/>
      <c r="IEL1" s="301"/>
      <c r="IEM1" s="301"/>
      <c r="IEN1" s="301"/>
      <c r="IEO1" s="301"/>
      <c r="IEP1" s="301"/>
      <c r="IEQ1" s="301"/>
      <c r="IER1" s="301"/>
      <c r="IES1" s="301"/>
      <c r="IET1" s="301"/>
      <c r="IEU1" s="301"/>
      <c r="IEV1" s="301"/>
      <c r="IEW1" s="301"/>
      <c r="IEX1" s="301"/>
      <c r="IEY1" s="301"/>
      <c r="IEZ1" s="301"/>
      <c r="IFA1" s="301"/>
      <c r="IFB1" s="301"/>
      <c r="IFC1" s="301"/>
      <c r="IFD1" s="301"/>
      <c r="IFE1" s="301"/>
      <c r="IFF1" s="301"/>
      <c r="IFG1" s="301"/>
      <c r="IFH1" s="301"/>
      <c r="IFI1" s="301"/>
      <c r="IFJ1" s="301"/>
      <c r="IFK1" s="301"/>
      <c r="IFL1" s="301"/>
      <c r="IFM1" s="301"/>
      <c r="IFN1" s="301"/>
      <c r="IFO1" s="301"/>
      <c r="IFP1" s="301"/>
      <c r="IFQ1" s="301"/>
      <c r="IFR1" s="301"/>
      <c r="IFS1" s="301"/>
      <c r="IFT1" s="301"/>
      <c r="IFU1" s="301"/>
      <c r="IFV1" s="301"/>
      <c r="IFW1" s="301"/>
      <c r="IFX1" s="301"/>
      <c r="IFY1" s="301"/>
      <c r="IFZ1" s="301"/>
      <c r="IGA1" s="301"/>
      <c r="IGB1" s="301"/>
      <c r="IGC1" s="301"/>
      <c r="IGD1" s="301"/>
      <c r="IGE1" s="301"/>
      <c r="IGF1" s="301"/>
      <c r="IGG1" s="301"/>
      <c r="IGH1" s="301"/>
      <c r="IGI1" s="301"/>
      <c r="IGJ1" s="301"/>
      <c r="IGK1" s="301"/>
      <c r="IGL1" s="301"/>
      <c r="IGM1" s="301"/>
      <c r="IGN1" s="301"/>
      <c r="IGO1" s="301"/>
      <c r="IGP1" s="301"/>
      <c r="IGQ1" s="301"/>
      <c r="IGR1" s="301"/>
      <c r="IGS1" s="301"/>
      <c r="IGT1" s="301"/>
      <c r="IGU1" s="301"/>
      <c r="IGV1" s="301"/>
      <c r="IGW1" s="301"/>
      <c r="IGX1" s="301"/>
      <c r="IGY1" s="301"/>
      <c r="IGZ1" s="301"/>
      <c r="IHA1" s="301"/>
      <c r="IHB1" s="301"/>
      <c r="IHC1" s="301"/>
      <c r="IHD1" s="301"/>
      <c r="IHE1" s="301"/>
      <c r="IHF1" s="301"/>
      <c r="IHG1" s="301"/>
      <c r="IHH1" s="301"/>
      <c r="IHI1" s="301"/>
      <c r="IHJ1" s="301"/>
      <c r="IHK1" s="301"/>
      <c r="IHL1" s="301"/>
      <c r="IHM1" s="301"/>
      <c r="IHN1" s="301"/>
      <c r="IHO1" s="301"/>
      <c r="IHP1" s="301"/>
      <c r="IHQ1" s="301"/>
      <c r="IHR1" s="301"/>
      <c r="IHS1" s="301"/>
      <c r="IHT1" s="301"/>
      <c r="IHU1" s="301"/>
      <c r="IHV1" s="301"/>
      <c r="IHW1" s="301"/>
      <c r="IHX1" s="301"/>
      <c r="IHY1" s="301"/>
      <c r="IHZ1" s="301"/>
      <c r="IIA1" s="301"/>
      <c r="IIB1" s="301"/>
      <c r="IIC1" s="301"/>
      <c r="IID1" s="301"/>
      <c r="IIE1" s="301"/>
      <c r="IIF1" s="301"/>
      <c r="IIG1" s="301"/>
      <c r="IIH1" s="301"/>
      <c r="III1" s="301"/>
      <c r="IIJ1" s="301"/>
      <c r="IIK1" s="301"/>
      <c r="IIL1" s="301"/>
      <c r="IIM1" s="301"/>
      <c r="IIN1" s="301"/>
      <c r="IIO1" s="301"/>
      <c r="IIP1" s="301"/>
      <c r="IIQ1" s="301"/>
      <c r="IIR1" s="301"/>
      <c r="IIS1" s="301"/>
      <c r="IIT1" s="301"/>
      <c r="IIU1" s="301"/>
      <c r="IIV1" s="301"/>
      <c r="IIW1" s="301"/>
      <c r="IIX1" s="301"/>
      <c r="IIY1" s="301"/>
      <c r="IIZ1" s="301"/>
      <c r="IJA1" s="301"/>
      <c r="IJB1" s="301"/>
      <c r="IJC1" s="301"/>
      <c r="IJD1" s="301"/>
      <c r="IJE1" s="301"/>
      <c r="IJF1" s="301"/>
      <c r="IJG1" s="301"/>
      <c r="IJH1" s="301"/>
      <c r="IJI1" s="301"/>
      <c r="IJJ1" s="301"/>
      <c r="IJK1" s="301"/>
      <c r="IJL1" s="301"/>
      <c r="IJM1" s="301"/>
      <c r="IJN1" s="301"/>
      <c r="IJO1" s="301"/>
      <c r="IJP1" s="301"/>
      <c r="IJQ1" s="301"/>
      <c r="IJR1" s="301"/>
      <c r="IJS1" s="301"/>
      <c r="IJT1" s="301"/>
      <c r="IJU1" s="301"/>
      <c r="IJV1" s="301"/>
      <c r="IJW1" s="301"/>
      <c r="IJX1" s="301"/>
      <c r="IJY1" s="301"/>
      <c r="IJZ1" s="301"/>
      <c r="IKA1" s="301"/>
      <c r="IKB1" s="301"/>
      <c r="IKC1" s="301"/>
      <c r="IKD1" s="301"/>
      <c r="IKE1" s="301"/>
      <c r="IKF1" s="301"/>
      <c r="IKG1" s="301"/>
      <c r="IKH1" s="301"/>
      <c r="IKI1" s="301"/>
      <c r="IKJ1" s="301"/>
      <c r="IKK1" s="301"/>
      <c r="IKL1" s="301"/>
      <c r="IKM1" s="301"/>
      <c r="IKN1" s="301"/>
      <c r="IKO1" s="301"/>
      <c r="IKP1" s="301"/>
      <c r="IKQ1" s="301"/>
      <c r="IKR1" s="301"/>
      <c r="IKS1" s="301"/>
      <c r="IKT1" s="301"/>
      <c r="IKU1" s="301"/>
      <c r="IKV1" s="301"/>
      <c r="IKW1" s="301"/>
      <c r="IKX1" s="301"/>
      <c r="IKY1" s="301"/>
      <c r="IKZ1" s="301"/>
      <c r="ILA1" s="301"/>
      <c r="ILB1" s="301"/>
      <c r="ILC1" s="301"/>
      <c r="ILD1" s="301"/>
      <c r="ILE1" s="301"/>
      <c r="ILF1" s="301"/>
      <c r="ILG1" s="301"/>
      <c r="ILH1" s="301"/>
      <c r="ILI1" s="301"/>
      <c r="ILJ1" s="301"/>
      <c r="ILK1" s="301"/>
      <c r="ILL1" s="301"/>
      <c r="ILM1" s="301"/>
      <c r="ILN1" s="301"/>
      <c r="ILO1" s="301"/>
      <c r="ILP1" s="301"/>
      <c r="ILQ1" s="301"/>
      <c r="ILR1" s="301"/>
      <c r="ILS1" s="301"/>
      <c r="ILT1" s="301"/>
      <c r="ILU1" s="301"/>
      <c r="ILV1" s="301"/>
      <c r="ILW1" s="301"/>
      <c r="ILX1" s="301"/>
      <c r="ILY1" s="301"/>
      <c r="ILZ1" s="301"/>
      <c r="IMA1" s="301"/>
      <c r="IMB1" s="301"/>
      <c r="IMC1" s="301"/>
      <c r="IMD1" s="301"/>
      <c r="IME1" s="301"/>
      <c r="IMF1" s="301"/>
      <c r="IMG1" s="301"/>
      <c r="IMH1" s="301"/>
      <c r="IMI1" s="301"/>
      <c r="IMJ1" s="301"/>
      <c r="IMK1" s="301"/>
      <c r="IML1" s="301"/>
      <c r="IMM1" s="301"/>
      <c r="IMN1" s="301"/>
      <c r="IMO1" s="301"/>
      <c r="IMP1" s="301"/>
      <c r="IMQ1" s="301"/>
      <c r="IMR1" s="301"/>
      <c r="IMS1" s="301"/>
      <c r="IMT1" s="301"/>
      <c r="IMU1" s="301"/>
      <c r="IMV1" s="301"/>
      <c r="IMW1" s="301"/>
      <c r="IMX1" s="301"/>
      <c r="IMY1" s="301"/>
      <c r="IMZ1" s="301"/>
      <c r="INA1" s="301"/>
      <c r="INB1" s="301"/>
      <c r="INC1" s="301"/>
      <c r="IND1" s="301"/>
      <c r="INE1" s="301"/>
      <c r="INF1" s="301"/>
      <c r="ING1" s="301"/>
      <c r="INH1" s="301"/>
      <c r="INI1" s="301"/>
      <c r="INJ1" s="301"/>
      <c r="INK1" s="301"/>
      <c r="INL1" s="301"/>
      <c r="INM1" s="301"/>
      <c r="INN1" s="301"/>
      <c r="INO1" s="301"/>
      <c r="INP1" s="301"/>
      <c r="INQ1" s="301"/>
      <c r="INR1" s="301"/>
      <c r="INS1" s="301"/>
      <c r="INT1" s="301"/>
      <c r="INU1" s="301"/>
      <c r="INV1" s="301"/>
      <c r="INW1" s="301"/>
      <c r="INX1" s="301"/>
      <c r="INY1" s="301"/>
      <c r="INZ1" s="301"/>
      <c r="IOA1" s="301"/>
      <c r="IOB1" s="301"/>
      <c r="IOC1" s="301"/>
      <c r="IOD1" s="301"/>
      <c r="IOE1" s="301"/>
      <c r="IOF1" s="301"/>
      <c r="IOG1" s="301"/>
      <c r="IOH1" s="301"/>
      <c r="IOI1" s="301"/>
      <c r="IOJ1" s="301"/>
      <c r="IOK1" s="301"/>
      <c r="IOL1" s="301"/>
      <c r="IOM1" s="301"/>
      <c r="ION1" s="301"/>
      <c r="IOO1" s="301"/>
      <c r="IOP1" s="301"/>
      <c r="IOQ1" s="301"/>
      <c r="IOR1" s="301"/>
      <c r="IOS1" s="301"/>
      <c r="IOT1" s="301"/>
      <c r="IOU1" s="301"/>
      <c r="IOV1" s="301"/>
      <c r="IOW1" s="301"/>
      <c r="IOX1" s="301"/>
      <c r="IOY1" s="301"/>
      <c r="IOZ1" s="301"/>
      <c r="IPA1" s="301"/>
      <c r="IPB1" s="301"/>
      <c r="IPC1" s="301"/>
      <c r="IPD1" s="301"/>
      <c r="IPE1" s="301"/>
      <c r="IPF1" s="301"/>
      <c r="IPG1" s="301"/>
      <c r="IPH1" s="301"/>
      <c r="IPI1" s="301"/>
      <c r="IPJ1" s="301"/>
      <c r="IPK1" s="301"/>
      <c r="IPL1" s="301"/>
      <c r="IPM1" s="301"/>
      <c r="IPN1" s="301"/>
      <c r="IPO1" s="301"/>
      <c r="IPP1" s="301"/>
      <c r="IPQ1" s="301"/>
      <c r="IPR1" s="301"/>
      <c r="IPS1" s="301"/>
      <c r="IPT1" s="301"/>
      <c r="IPU1" s="301"/>
      <c r="IPV1" s="301"/>
      <c r="IPW1" s="301"/>
      <c r="IPX1" s="301"/>
      <c r="IPY1" s="301"/>
      <c r="IPZ1" s="301"/>
      <c r="IQA1" s="301"/>
      <c r="IQB1" s="301"/>
      <c r="IQC1" s="301"/>
      <c r="IQD1" s="301"/>
      <c r="IQE1" s="301"/>
      <c r="IQF1" s="301"/>
      <c r="IQG1" s="301"/>
      <c r="IQH1" s="301"/>
      <c r="IQI1" s="301"/>
      <c r="IQJ1" s="301"/>
      <c r="IQK1" s="301"/>
      <c r="IQL1" s="301"/>
      <c r="IQM1" s="301"/>
      <c r="IQN1" s="301"/>
      <c r="IQO1" s="301"/>
      <c r="IQP1" s="301"/>
      <c r="IQQ1" s="301"/>
      <c r="IQR1" s="301"/>
      <c r="IQS1" s="301"/>
      <c r="IQT1" s="301"/>
      <c r="IQU1" s="301"/>
      <c r="IQV1" s="301"/>
      <c r="IQW1" s="301"/>
      <c r="IQX1" s="301"/>
      <c r="IQY1" s="301"/>
      <c r="IQZ1" s="301"/>
      <c r="IRA1" s="301"/>
      <c r="IRB1" s="301"/>
      <c r="IRC1" s="301"/>
      <c r="IRD1" s="301"/>
      <c r="IRE1" s="301"/>
      <c r="IRF1" s="301"/>
      <c r="IRG1" s="301"/>
      <c r="IRH1" s="301"/>
      <c r="IRI1" s="301"/>
      <c r="IRJ1" s="301"/>
      <c r="IRK1" s="301"/>
      <c r="IRL1" s="301"/>
      <c r="IRM1" s="301"/>
      <c r="IRN1" s="301"/>
      <c r="IRO1" s="301"/>
      <c r="IRP1" s="301"/>
      <c r="IRQ1" s="301"/>
      <c r="IRR1" s="301"/>
      <c r="IRS1" s="301"/>
      <c r="IRT1" s="301"/>
      <c r="IRU1" s="301"/>
      <c r="IRV1" s="301"/>
      <c r="IRW1" s="301"/>
      <c r="IRX1" s="301"/>
      <c r="IRY1" s="301"/>
      <c r="IRZ1" s="301"/>
      <c r="ISA1" s="301"/>
      <c r="ISB1" s="301"/>
      <c r="ISC1" s="301"/>
      <c r="ISD1" s="301"/>
      <c r="ISE1" s="301"/>
      <c r="ISF1" s="301"/>
      <c r="ISG1" s="301"/>
      <c r="ISH1" s="301"/>
      <c r="ISI1" s="301"/>
      <c r="ISJ1" s="301"/>
      <c r="ISK1" s="301"/>
      <c r="ISL1" s="301"/>
      <c r="ISM1" s="301"/>
      <c r="ISN1" s="301"/>
      <c r="ISO1" s="301"/>
      <c r="ISP1" s="301"/>
      <c r="ISQ1" s="301"/>
      <c r="ISR1" s="301"/>
      <c r="ISS1" s="301"/>
      <c r="IST1" s="301"/>
      <c r="ISU1" s="301"/>
      <c r="ISV1" s="301"/>
      <c r="ISW1" s="301"/>
      <c r="ISX1" s="301"/>
      <c r="ISY1" s="301"/>
      <c r="ISZ1" s="301"/>
      <c r="ITA1" s="301"/>
      <c r="ITB1" s="301"/>
      <c r="ITC1" s="301"/>
      <c r="ITD1" s="301"/>
      <c r="ITE1" s="301"/>
      <c r="ITF1" s="301"/>
      <c r="ITG1" s="301"/>
      <c r="ITH1" s="301"/>
      <c r="ITI1" s="301"/>
      <c r="ITJ1" s="301"/>
      <c r="ITK1" s="301"/>
      <c r="ITL1" s="301"/>
      <c r="ITM1" s="301"/>
      <c r="ITN1" s="301"/>
      <c r="ITO1" s="301"/>
      <c r="ITP1" s="301"/>
      <c r="ITQ1" s="301"/>
      <c r="ITR1" s="301"/>
      <c r="ITS1" s="301"/>
      <c r="ITT1" s="301"/>
      <c r="ITU1" s="301"/>
      <c r="ITV1" s="301"/>
      <c r="ITW1" s="301"/>
      <c r="ITX1" s="301"/>
      <c r="ITY1" s="301"/>
      <c r="ITZ1" s="301"/>
      <c r="IUA1" s="301"/>
      <c r="IUB1" s="301"/>
      <c r="IUC1" s="301"/>
      <c r="IUD1" s="301"/>
      <c r="IUE1" s="301"/>
      <c r="IUF1" s="301"/>
      <c r="IUG1" s="301"/>
      <c r="IUH1" s="301"/>
      <c r="IUI1" s="301"/>
      <c r="IUJ1" s="301"/>
      <c r="IUK1" s="301"/>
      <c r="IUL1" s="301"/>
      <c r="IUM1" s="301"/>
      <c r="IUN1" s="301"/>
      <c r="IUO1" s="301"/>
      <c r="IUP1" s="301"/>
      <c r="IUQ1" s="301"/>
      <c r="IUR1" s="301"/>
      <c r="IUS1" s="301"/>
      <c r="IUT1" s="301"/>
      <c r="IUU1" s="301"/>
      <c r="IUV1" s="301"/>
      <c r="IUW1" s="301"/>
      <c r="IUX1" s="301"/>
      <c r="IUY1" s="301"/>
      <c r="IUZ1" s="301"/>
      <c r="IVA1" s="301"/>
      <c r="IVB1" s="301"/>
      <c r="IVC1" s="301"/>
      <c r="IVD1" s="301"/>
      <c r="IVE1" s="301"/>
      <c r="IVF1" s="301"/>
      <c r="IVG1" s="301"/>
      <c r="IVH1" s="301"/>
      <c r="IVI1" s="301"/>
      <c r="IVJ1" s="301"/>
      <c r="IVK1" s="301"/>
      <c r="IVL1" s="301"/>
      <c r="IVM1" s="301"/>
      <c r="IVN1" s="301"/>
      <c r="IVO1" s="301"/>
      <c r="IVP1" s="301"/>
      <c r="IVQ1" s="301"/>
      <c r="IVR1" s="301"/>
      <c r="IVS1" s="301"/>
      <c r="IVT1" s="301"/>
      <c r="IVU1" s="301"/>
      <c r="IVV1" s="301"/>
      <c r="IVW1" s="301"/>
      <c r="IVX1" s="301"/>
      <c r="IVY1" s="301"/>
      <c r="IVZ1" s="301"/>
      <c r="IWA1" s="301"/>
      <c r="IWB1" s="301"/>
      <c r="IWC1" s="301"/>
      <c r="IWD1" s="301"/>
      <c r="IWE1" s="301"/>
      <c r="IWF1" s="301"/>
      <c r="IWG1" s="301"/>
      <c r="IWH1" s="301"/>
      <c r="IWI1" s="301"/>
      <c r="IWJ1" s="301"/>
      <c r="IWK1" s="301"/>
      <c r="IWL1" s="301"/>
      <c r="IWM1" s="301"/>
      <c r="IWN1" s="301"/>
      <c r="IWO1" s="301"/>
      <c r="IWP1" s="301"/>
      <c r="IWQ1" s="301"/>
      <c r="IWR1" s="301"/>
      <c r="IWS1" s="301"/>
      <c r="IWT1" s="301"/>
      <c r="IWU1" s="301"/>
      <c r="IWV1" s="301"/>
      <c r="IWW1" s="301"/>
      <c r="IWX1" s="301"/>
      <c r="IWY1" s="301"/>
      <c r="IWZ1" s="301"/>
      <c r="IXA1" s="301"/>
      <c r="IXB1" s="301"/>
      <c r="IXC1" s="301"/>
      <c r="IXD1" s="301"/>
      <c r="IXE1" s="301"/>
      <c r="IXF1" s="301"/>
      <c r="IXG1" s="301"/>
      <c r="IXH1" s="301"/>
      <c r="IXI1" s="301"/>
      <c r="IXJ1" s="301"/>
      <c r="IXK1" s="301"/>
      <c r="IXL1" s="301"/>
      <c r="IXM1" s="301"/>
      <c r="IXN1" s="301"/>
      <c r="IXO1" s="301"/>
      <c r="IXP1" s="301"/>
      <c r="IXQ1" s="301"/>
      <c r="IXR1" s="301"/>
      <c r="IXS1" s="301"/>
      <c r="IXT1" s="301"/>
      <c r="IXU1" s="301"/>
      <c r="IXV1" s="301"/>
      <c r="IXW1" s="301"/>
      <c r="IXX1" s="301"/>
      <c r="IXY1" s="301"/>
      <c r="IXZ1" s="301"/>
      <c r="IYA1" s="301"/>
      <c r="IYB1" s="301"/>
      <c r="IYC1" s="301"/>
      <c r="IYD1" s="301"/>
      <c r="IYE1" s="301"/>
      <c r="IYF1" s="301"/>
      <c r="IYG1" s="301"/>
      <c r="IYH1" s="301"/>
      <c r="IYI1" s="301"/>
      <c r="IYJ1" s="301"/>
      <c r="IYK1" s="301"/>
      <c r="IYL1" s="301"/>
      <c r="IYM1" s="301"/>
      <c r="IYN1" s="301"/>
      <c r="IYO1" s="301"/>
      <c r="IYP1" s="301"/>
      <c r="IYQ1" s="301"/>
      <c r="IYR1" s="301"/>
      <c r="IYS1" s="301"/>
      <c r="IYT1" s="301"/>
      <c r="IYU1" s="301"/>
      <c r="IYV1" s="301"/>
      <c r="IYW1" s="301"/>
      <c r="IYX1" s="301"/>
      <c r="IYY1" s="301"/>
      <c r="IYZ1" s="301"/>
      <c r="IZA1" s="301"/>
      <c r="IZB1" s="301"/>
      <c r="IZC1" s="301"/>
      <c r="IZD1" s="301"/>
      <c r="IZE1" s="301"/>
      <c r="IZF1" s="301"/>
      <c r="IZG1" s="301"/>
      <c r="IZH1" s="301"/>
      <c r="IZI1" s="301"/>
      <c r="IZJ1" s="301"/>
      <c r="IZK1" s="301"/>
      <c r="IZL1" s="301"/>
      <c r="IZM1" s="301"/>
      <c r="IZN1" s="301"/>
      <c r="IZO1" s="301"/>
      <c r="IZP1" s="301"/>
      <c r="IZQ1" s="301"/>
      <c r="IZR1" s="301"/>
      <c r="IZS1" s="301"/>
      <c r="IZT1" s="301"/>
      <c r="IZU1" s="301"/>
      <c r="IZV1" s="301"/>
      <c r="IZW1" s="301"/>
      <c r="IZX1" s="301"/>
      <c r="IZY1" s="301"/>
      <c r="IZZ1" s="301"/>
      <c r="JAA1" s="301"/>
      <c r="JAB1" s="301"/>
      <c r="JAC1" s="301"/>
      <c r="JAD1" s="301"/>
      <c r="JAE1" s="301"/>
      <c r="JAF1" s="301"/>
      <c r="JAG1" s="301"/>
      <c r="JAH1" s="301"/>
      <c r="JAI1" s="301"/>
      <c r="JAJ1" s="301"/>
      <c r="JAK1" s="301"/>
      <c r="JAL1" s="301"/>
      <c r="JAM1" s="301"/>
      <c r="JAN1" s="301"/>
      <c r="JAO1" s="301"/>
      <c r="JAP1" s="301"/>
      <c r="JAQ1" s="301"/>
      <c r="JAR1" s="301"/>
      <c r="JAS1" s="301"/>
      <c r="JAT1" s="301"/>
      <c r="JAU1" s="301"/>
      <c r="JAV1" s="301"/>
      <c r="JAW1" s="301"/>
      <c r="JAX1" s="301"/>
      <c r="JAY1" s="301"/>
      <c r="JAZ1" s="301"/>
      <c r="JBA1" s="301"/>
      <c r="JBB1" s="301"/>
      <c r="JBC1" s="301"/>
      <c r="JBD1" s="301"/>
      <c r="JBE1" s="301"/>
      <c r="JBF1" s="301"/>
      <c r="JBG1" s="301"/>
      <c r="JBH1" s="301"/>
      <c r="JBI1" s="301"/>
      <c r="JBJ1" s="301"/>
      <c r="JBK1" s="301"/>
      <c r="JBL1" s="301"/>
      <c r="JBM1" s="301"/>
      <c r="JBN1" s="301"/>
      <c r="JBO1" s="301"/>
      <c r="JBP1" s="301"/>
      <c r="JBQ1" s="301"/>
      <c r="JBR1" s="301"/>
      <c r="JBS1" s="301"/>
      <c r="JBT1" s="301"/>
      <c r="JBU1" s="301"/>
      <c r="JBV1" s="301"/>
      <c r="JBW1" s="301"/>
      <c r="JBX1" s="301"/>
      <c r="JBY1" s="301"/>
      <c r="JBZ1" s="301"/>
      <c r="JCA1" s="301"/>
      <c r="JCB1" s="301"/>
      <c r="JCC1" s="301"/>
      <c r="JCD1" s="301"/>
      <c r="JCE1" s="301"/>
      <c r="JCF1" s="301"/>
      <c r="JCG1" s="301"/>
      <c r="JCH1" s="301"/>
      <c r="JCI1" s="301"/>
      <c r="JCJ1" s="301"/>
      <c r="JCK1" s="301"/>
      <c r="JCL1" s="301"/>
      <c r="JCM1" s="301"/>
      <c r="JCN1" s="301"/>
      <c r="JCO1" s="301"/>
      <c r="JCP1" s="301"/>
      <c r="JCQ1" s="301"/>
      <c r="JCR1" s="301"/>
      <c r="JCS1" s="301"/>
      <c r="JCT1" s="301"/>
      <c r="JCU1" s="301"/>
      <c r="JCV1" s="301"/>
      <c r="JCW1" s="301"/>
      <c r="JCX1" s="301"/>
      <c r="JCY1" s="301"/>
      <c r="JCZ1" s="301"/>
      <c r="JDA1" s="301"/>
      <c r="JDB1" s="301"/>
      <c r="JDC1" s="301"/>
      <c r="JDD1" s="301"/>
      <c r="JDE1" s="301"/>
      <c r="JDF1" s="301"/>
      <c r="JDG1" s="301"/>
      <c r="JDH1" s="301"/>
      <c r="JDI1" s="301"/>
      <c r="JDJ1" s="301"/>
      <c r="JDK1" s="301"/>
      <c r="JDL1" s="301"/>
      <c r="JDM1" s="301"/>
      <c r="JDN1" s="301"/>
      <c r="JDO1" s="301"/>
      <c r="JDP1" s="301"/>
      <c r="JDQ1" s="301"/>
      <c r="JDR1" s="301"/>
      <c r="JDS1" s="301"/>
      <c r="JDT1" s="301"/>
      <c r="JDU1" s="301"/>
      <c r="JDV1" s="301"/>
      <c r="JDW1" s="301"/>
      <c r="JDX1" s="301"/>
      <c r="JDY1" s="301"/>
      <c r="JDZ1" s="301"/>
      <c r="JEA1" s="301"/>
      <c r="JEB1" s="301"/>
      <c r="JEC1" s="301"/>
      <c r="JED1" s="301"/>
      <c r="JEE1" s="301"/>
      <c r="JEF1" s="301"/>
      <c r="JEG1" s="301"/>
      <c r="JEH1" s="301"/>
      <c r="JEI1" s="301"/>
      <c r="JEJ1" s="301"/>
      <c r="JEK1" s="301"/>
      <c r="JEL1" s="301"/>
      <c r="JEM1" s="301"/>
      <c r="JEN1" s="301"/>
      <c r="JEO1" s="301"/>
      <c r="JEP1" s="301"/>
      <c r="JEQ1" s="301"/>
      <c r="JER1" s="301"/>
      <c r="JES1" s="301"/>
      <c r="JET1" s="301"/>
      <c r="JEU1" s="301"/>
      <c r="JEV1" s="301"/>
      <c r="JEW1" s="301"/>
      <c r="JEX1" s="301"/>
      <c r="JEY1" s="301"/>
      <c r="JEZ1" s="301"/>
      <c r="JFA1" s="301"/>
      <c r="JFB1" s="301"/>
      <c r="JFC1" s="301"/>
      <c r="JFD1" s="301"/>
      <c r="JFE1" s="301"/>
      <c r="JFF1" s="301"/>
      <c r="JFG1" s="301"/>
      <c r="JFH1" s="301"/>
      <c r="JFI1" s="301"/>
      <c r="JFJ1" s="301"/>
      <c r="JFK1" s="301"/>
      <c r="JFL1" s="301"/>
      <c r="JFM1" s="301"/>
      <c r="JFN1" s="301"/>
      <c r="JFO1" s="301"/>
      <c r="JFP1" s="301"/>
      <c r="JFQ1" s="301"/>
      <c r="JFR1" s="301"/>
      <c r="JFS1" s="301"/>
      <c r="JFT1" s="301"/>
      <c r="JFU1" s="301"/>
      <c r="JFV1" s="301"/>
      <c r="JFW1" s="301"/>
      <c r="JFX1" s="301"/>
      <c r="JFY1" s="301"/>
      <c r="JFZ1" s="301"/>
      <c r="JGA1" s="301"/>
      <c r="JGB1" s="301"/>
      <c r="JGC1" s="301"/>
      <c r="JGD1" s="301"/>
      <c r="JGE1" s="301"/>
      <c r="JGF1" s="301"/>
      <c r="JGG1" s="301"/>
      <c r="JGH1" s="301"/>
      <c r="JGI1" s="301"/>
      <c r="JGJ1" s="301"/>
      <c r="JGK1" s="301"/>
      <c r="JGL1" s="301"/>
      <c r="JGM1" s="301"/>
      <c r="JGN1" s="301"/>
      <c r="JGO1" s="301"/>
      <c r="JGP1" s="301"/>
      <c r="JGQ1" s="301"/>
      <c r="JGR1" s="301"/>
      <c r="JGS1" s="301"/>
      <c r="JGT1" s="301"/>
      <c r="JGU1" s="301"/>
      <c r="JGV1" s="301"/>
      <c r="JGW1" s="301"/>
      <c r="JGX1" s="301"/>
      <c r="JGY1" s="301"/>
      <c r="JGZ1" s="301"/>
      <c r="JHA1" s="301"/>
      <c r="JHB1" s="301"/>
      <c r="JHC1" s="301"/>
      <c r="JHD1" s="301"/>
      <c r="JHE1" s="301"/>
      <c r="JHF1" s="301"/>
      <c r="JHG1" s="301"/>
      <c r="JHH1" s="301"/>
      <c r="JHI1" s="301"/>
      <c r="JHJ1" s="301"/>
      <c r="JHK1" s="301"/>
      <c r="JHL1" s="301"/>
      <c r="JHM1" s="301"/>
      <c r="JHN1" s="301"/>
      <c r="JHO1" s="301"/>
      <c r="JHP1" s="301"/>
      <c r="JHQ1" s="301"/>
      <c r="JHR1" s="301"/>
      <c r="JHS1" s="301"/>
      <c r="JHT1" s="301"/>
      <c r="JHU1" s="301"/>
      <c r="JHV1" s="301"/>
      <c r="JHW1" s="301"/>
      <c r="JHX1" s="301"/>
      <c r="JHY1" s="301"/>
      <c r="JHZ1" s="301"/>
      <c r="JIA1" s="301"/>
      <c r="JIB1" s="301"/>
      <c r="JIC1" s="301"/>
      <c r="JID1" s="301"/>
      <c r="JIE1" s="301"/>
      <c r="JIF1" s="301"/>
      <c r="JIG1" s="301"/>
      <c r="JIH1" s="301"/>
      <c r="JII1" s="301"/>
      <c r="JIJ1" s="301"/>
      <c r="JIK1" s="301"/>
      <c r="JIL1" s="301"/>
      <c r="JIM1" s="301"/>
      <c r="JIN1" s="301"/>
      <c r="JIO1" s="301"/>
      <c r="JIP1" s="301"/>
      <c r="JIQ1" s="301"/>
      <c r="JIR1" s="301"/>
      <c r="JIS1" s="301"/>
      <c r="JIT1" s="301"/>
      <c r="JIU1" s="301"/>
      <c r="JIV1" s="301"/>
      <c r="JIW1" s="301"/>
      <c r="JIX1" s="301"/>
      <c r="JIY1" s="301"/>
      <c r="JIZ1" s="301"/>
      <c r="JJA1" s="301"/>
      <c r="JJB1" s="301"/>
      <c r="JJC1" s="301"/>
      <c r="JJD1" s="301"/>
      <c r="JJE1" s="301"/>
      <c r="JJF1" s="301"/>
      <c r="JJG1" s="301"/>
      <c r="JJH1" s="301"/>
      <c r="JJI1" s="301"/>
      <c r="JJJ1" s="301"/>
      <c r="JJK1" s="301"/>
      <c r="JJL1" s="301"/>
      <c r="JJM1" s="301"/>
      <c r="JJN1" s="301"/>
      <c r="JJO1" s="301"/>
      <c r="JJP1" s="301"/>
      <c r="JJQ1" s="301"/>
      <c r="JJR1" s="301"/>
      <c r="JJS1" s="301"/>
      <c r="JJT1" s="301"/>
      <c r="JJU1" s="301"/>
      <c r="JJV1" s="301"/>
      <c r="JJW1" s="301"/>
      <c r="JJX1" s="301"/>
      <c r="JJY1" s="301"/>
      <c r="JJZ1" s="301"/>
      <c r="JKA1" s="301"/>
      <c r="JKB1" s="301"/>
      <c r="JKC1" s="301"/>
      <c r="JKD1" s="301"/>
      <c r="JKE1" s="301"/>
      <c r="JKF1" s="301"/>
      <c r="JKG1" s="301"/>
      <c r="JKH1" s="301"/>
      <c r="JKI1" s="301"/>
      <c r="JKJ1" s="301"/>
      <c r="JKK1" s="301"/>
      <c r="JKL1" s="301"/>
      <c r="JKM1" s="301"/>
      <c r="JKN1" s="301"/>
      <c r="JKO1" s="301"/>
      <c r="JKP1" s="301"/>
      <c r="JKQ1" s="301"/>
      <c r="JKR1" s="301"/>
      <c r="JKS1" s="301"/>
      <c r="JKT1" s="301"/>
      <c r="JKU1" s="301"/>
      <c r="JKV1" s="301"/>
      <c r="JKW1" s="301"/>
      <c r="JKX1" s="301"/>
      <c r="JKY1" s="301"/>
      <c r="JKZ1" s="301"/>
      <c r="JLA1" s="301"/>
      <c r="JLB1" s="301"/>
      <c r="JLC1" s="301"/>
      <c r="JLD1" s="301"/>
      <c r="JLE1" s="301"/>
      <c r="JLF1" s="301"/>
      <c r="JLG1" s="301"/>
      <c r="JLH1" s="301"/>
      <c r="JLI1" s="301"/>
      <c r="JLJ1" s="301"/>
      <c r="JLK1" s="301"/>
      <c r="JLL1" s="301"/>
      <c r="JLM1" s="301"/>
      <c r="JLN1" s="301"/>
      <c r="JLO1" s="301"/>
      <c r="JLP1" s="301"/>
      <c r="JLQ1" s="301"/>
      <c r="JLR1" s="301"/>
      <c r="JLS1" s="301"/>
      <c r="JLT1" s="301"/>
      <c r="JLU1" s="301"/>
      <c r="JLV1" s="301"/>
      <c r="JLW1" s="301"/>
      <c r="JLX1" s="301"/>
      <c r="JLY1" s="301"/>
      <c r="JLZ1" s="301"/>
      <c r="JMA1" s="301"/>
      <c r="JMB1" s="301"/>
      <c r="JMC1" s="301"/>
      <c r="JMD1" s="301"/>
      <c r="JME1" s="301"/>
      <c r="JMF1" s="301"/>
      <c r="JMG1" s="301"/>
      <c r="JMH1" s="301"/>
      <c r="JMI1" s="301"/>
      <c r="JMJ1" s="301"/>
      <c r="JMK1" s="301"/>
      <c r="JML1" s="301"/>
      <c r="JMM1" s="301"/>
      <c r="JMN1" s="301"/>
      <c r="JMO1" s="301"/>
      <c r="JMP1" s="301"/>
      <c r="JMQ1" s="301"/>
      <c r="JMR1" s="301"/>
      <c r="JMS1" s="301"/>
      <c r="JMT1" s="301"/>
      <c r="JMU1" s="301"/>
      <c r="JMV1" s="301"/>
      <c r="JMW1" s="301"/>
      <c r="JMX1" s="301"/>
      <c r="JMY1" s="301"/>
      <c r="JMZ1" s="301"/>
      <c r="JNA1" s="301"/>
      <c r="JNB1" s="301"/>
      <c r="JNC1" s="301"/>
      <c r="JND1" s="301"/>
      <c r="JNE1" s="301"/>
      <c r="JNF1" s="301"/>
      <c r="JNG1" s="301"/>
      <c r="JNH1" s="301"/>
      <c r="JNI1" s="301"/>
      <c r="JNJ1" s="301"/>
      <c r="JNK1" s="301"/>
      <c r="JNL1" s="301"/>
      <c r="JNM1" s="301"/>
      <c r="JNN1" s="301"/>
      <c r="JNO1" s="301"/>
      <c r="JNP1" s="301"/>
      <c r="JNQ1" s="301"/>
      <c r="JNR1" s="301"/>
      <c r="JNS1" s="301"/>
      <c r="JNT1" s="301"/>
      <c r="JNU1" s="301"/>
      <c r="JNV1" s="301"/>
      <c r="JNW1" s="301"/>
      <c r="JNX1" s="301"/>
      <c r="JNY1" s="301"/>
      <c r="JNZ1" s="301"/>
      <c r="JOA1" s="301"/>
      <c r="JOB1" s="301"/>
      <c r="JOC1" s="301"/>
      <c r="JOD1" s="301"/>
      <c r="JOE1" s="301"/>
      <c r="JOF1" s="301"/>
      <c r="JOG1" s="301"/>
      <c r="JOH1" s="301"/>
      <c r="JOI1" s="301"/>
      <c r="JOJ1" s="301"/>
      <c r="JOK1" s="301"/>
      <c r="JOL1" s="301"/>
      <c r="JOM1" s="301"/>
      <c r="JON1" s="301"/>
      <c r="JOO1" s="301"/>
      <c r="JOP1" s="301"/>
      <c r="JOQ1" s="301"/>
      <c r="JOR1" s="301"/>
      <c r="JOS1" s="301"/>
      <c r="JOT1" s="301"/>
      <c r="JOU1" s="301"/>
      <c r="JOV1" s="301"/>
      <c r="JOW1" s="301"/>
      <c r="JOX1" s="301"/>
      <c r="JOY1" s="301"/>
      <c r="JOZ1" s="301"/>
      <c r="JPA1" s="301"/>
      <c r="JPB1" s="301"/>
      <c r="JPC1" s="301"/>
      <c r="JPD1" s="301"/>
      <c r="JPE1" s="301"/>
      <c r="JPF1" s="301"/>
      <c r="JPG1" s="301"/>
      <c r="JPH1" s="301"/>
      <c r="JPI1" s="301"/>
      <c r="JPJ1" s="301"/>
      <c r="JPK1" s="301"/>
      <c r="JPL1" s="301"/>
      <c r="JPM1" s="301"/>
      <c r="JPN1" s="301"/>
      <c r="JPO1" s="301"/>
      <c r="JPP1" s="301"/>
      <c r="JPQ1" s="301"/>
      <c r="JPR1" s="301"/>
      <c r="JPS1" s="301"/>
      <c r="JPT1" s="301"/>
      <c r="JPU1" s="301"/>
      <c r="JPV1" s="301"/>
      <c r="JPW1" s="301"/>
      <c r="JPX1" s="301"/>
      <c r="JPY1" s="301"/>
      <c r="JPZ1" s="301"/>
      <c r="JQA1" s="301"/>
      <c r="JQB1" s="301"/>
      <c r="JQC1" s="301"/>
      <c r="JQD1" s="301"/>
      <c r="JQE1" s="301"/>
      <c r="JQF1" s="301"/>
      <c r="JQG1" s="301"/>
      <c r="JQH1" s="301"/>
      <c r="JQI1" s="301"/>
      <c r="JQJ1" s="301"/>
      <c r="JQK1" s="301"/>
      <c r="JQL1" s="301"/>
      <c r="JQM1" s="301"/>
      <c r="JQN1" s="301"/>
      <c r="JQO1" s="301"/>
      <c r="JQP1" s="301"/>
      <c r="JQQ1" s="301"/>
      <c r="JQR1" s="301"/>
      <c r="JQS1" s="301"/>
      <c r="JQT1" s="301"/>
      <c r="JQU1" s="301"/>
      <c r="JQV1" s="301"/>
      <c r="JQW1" s="301"/>
      <c r="JQX1" s="301"/>
      <c r="JQY1" s="301"/>
      <c r="JQZ1" s="301"/>
      <c r="JRA1" s="301"/>
      <c r="JRB1" s="301"/>
      <c r="JRC1" s="301"/>
      <c r="JRD1" s="301"/>
      <c r="JRE1" s="301"/>
      <c r="JRF1" s="301"/>
      <c r="JRG1" s="301"/>
      <c r="JRH1" s="301"/>
      <c r="JRI1" s="301"/>
      <c r="JRJ1" s="301"/>
      <c r="JRK1" s="301"/>
      <c r="JRL1" s="301"/>
      <c r="JRM1" s="301"/>
      <c r="JRN1" s="301"/>
      <c r="JRO1" s="301"/>
      <c r="JRP1" s="301"/>
      <c r="JRQ1" s="301"/>
      <c r="JRR1" s="301"/>
      <c r="JRS1" s="301"/>
      <c r="JRT1" s="301"/>
      <c r="JRU1" s="301"/>
      <c r="JRV1" s="301"/>
      <c r="JRW1" s="301"/>
      <c r="JRX1" s="301"/>
      <c r="JRY1" s="301"/>
      <c r="JRZ1" s="301"/>
      <c r="JSA1" s="301"/>
      <c r="JSB1" s="301"/>
      <c r="JSC1" s="301"/>
      <c r="JSD1" s="301"/>
      <c r="JSE1" s="301"/>
      <c r="JSF1" s="301"/>
      <c r="JSG1" s="301"/>
      <c r="JSH1" s="301"/>
      <c r="JSI1" s="301"/>
      <c r="JSJ1" s="301"/>
      <c r="JSK1" s="301"/>
      <c r="JSL1" s="301"/>
      <c r="JSM1" s="301"/>
      <c r="JSN1" s="301"/>
      <c r="JSO1" s="301"/>
      <c r="JSP1" s="301"/>
      <c r="JSQ1" s="301"/>
      <c r="JSR1" s="301"/>
      <c r="JSS1" s="301"/>
      <c r="JST1" s="301"/>
      <c r="JSU1" s="301"/>
      <c r="JSV1" s="301"/>
      <c r="JSW1" s="301"/>
      <c r="JSX1" s="301"/>
      <c r="JSY1" s="301"/>
      <c r="JSZ1" s="301"/>
      <c r="JTA1" s="301"/>
      <c r="JTB1" s="301"/>
      <c r="JTC1" s="301"/>
      <c r="JTD1" s="301"/>
      <c r="JTE1" s="301"/>
      <c r="JTF1" s="301"/>
      <c r="JTG1" s="301"/>
      <c r="JTH1" s="301"/>
      <c r="JTI1" s="301"/>
      <c r="JTJ1" s="301"/>
      <c r="JTK1" s="301"/>
      <c r="JTL1" s="301"/>
      <c r="JTM1" s="301"/>
      <c r="JTN1" s="301"/>
      <c r="JTO1" s="301"/>
      <c r="JTP1" s="301"/>
      <c r="JTQ1" s="301"/>
      <c r="JTR1" s="301"/>
      <c r="JTS1" s="301"/>
      <c r="JTT1" s="301"/>
      <c r="JTU1" s="301"/>
      <c r="JTV1" s="301"/>
      <c r="JTW1" s="301"/>
      <c r="JTX1" s="301"/>
      <c r="JTY1" s="301"/>
      <c r="JTZ1" s="301"/>
      <c r="JUA1" s="301"/>
      <c r="JUB1" s="301"/>
      <c r="JUC1" s="301"/>
      <c r="JUD1" s="301"/>
      <c r="JUE1" s="301"/>
      <c r="JUF1" s="301"/>
      <c r="JUG1" s="301"/>
      <c r="JUH1" s="301"/>
      <c r="JUI1" s="301"/>
      <c r="JUJ1" s="301"/>
      <c r="JUK1" s="301"/>
      <c r="JUL1" s="301"/>
      <c r="JUM1" s="301"/>
      <c r="JUN1" s="301"/>
      <c r="JUO1" s="301"/>
      <c r="JUP1" s="301"/>
      <c r="JUQ1" s="301"/>
      <c r="JUR1" s="301"/>
      <c r="JUS1" s="301"/>
      <c r="JUT1" s="301"/>
      <c r="JUU1" s="301"/>
      <c r="JUV1" s="301"/>
      <c r="JUW1" s="301"/>
      <c r="JUX1" s="301"/>
      <c r="JUY1" s="301"/>
      <c r="JUZ1" s="301"/>
      <c r="JVA1" s="301"/>
      <c r="JVB1" s="301"/>
      <c r="JVC1" s="301"/>
      <c r="JVD1" s="301"/>
      <c r="JVE1" s="301"/>
      <c r="JVF1" s="301"/>
      <c r="JVG1" s="301"/>
      <c r="JVH1" s="301"/>
      <c r="JVI1" s="301"/>
      <c r="JVJ1" s="301"/>
      <c r="JVK1" s="301"/>
      <c r="JVL1" s="301"/>
      <c r="JVM1" s="301"/>
      <c r="JVN1" s="301"/>
      <c r="JVO1" s="301"/>
      <c r="JVP1" s="301"/>
      <c r="JVQ1" s="301"/>
      <c r="JVR1" s="301"/>
      <c r="JVS1" s="301"/>
      <c r="JVT1" s="301"/>
      <c r="JVU1" s="301"/>
      <c r="JVV1" s="301"/>
      <c r="JVW1" s="301"/>
      <c r="JVX1" s="301"/>
      <c r="JVY1" s="301"/>
      <c r="JVZ1" s="301"/>
      <c r="JWA1" s="301"/>
      <c r="JWB1" s="301"/>
      <c r="JWC1" s="301"/>
      <c r="JWD1" s="301"/>
      <c r="JWE1" s="301"/>
      <c r="JWF1" s="301"/>
      <c r="JWG1" s="301"/>
      <c r="JWH1" s="301"/>
      <c r="JWI1" s="301"/>
      <c r="JWJ1" s="301"/>
      <c r="JWK1" s="301"/>
      <c r="JWL1" s="301"/>
      <c r="JWM1" s="301"/>
      <c r="JWN1" s="301"/>
      <c r="JWO1" s="301"/>
      <c r="JWP1" s="301"/>
      <c r="JWQ1" s="301"/>
      <c r="JWR1" s="301"/>
      <c r="JWS1" s="301"/>
      <c r="JWT1" s="301"/>
      <c r="JWU1" s="301"/>
      <c r="JWV1" s="301"/>
      <c r="JWW1" s="301"/>
      <c r="JWX1" s="301"/>
      <c r="JWY1" s="301"/>
      <c r="JWZ1" s="301"/>
      <c r="JXA1" s="301"/>
      <c r="JXB1" s="301"/>
      <c r="JXC1" s="301"/>
      <c r="JXD1" s="301"/>
      <c r="JXE1" s="301"/>
      <c r="JXF1" s="301"/>
      <c r="JXG1" s="301"/>
      <c r="JXH1" s="301"/>
      <c r="JXI1" s="301"/>
      <c r="JXJ1" s="301"/>
      <c r="JXK1" s="301"/>
      <c r="JXL1" s="301"/>
      <c r="JXM1" s="301"/>
      <c r="JXN1" s="301"/>
      <c r="JXO1" s="301"/>
      <c r="JXP1" s="301"/>
      <c r="JXQ1" s="301"/>
      <c r="JXR1" s="301"/>
      <c r="JXS1" s="301"/>
      <c r="JXT1" s="301"/>
      <c r="JXU1" s="301"/>
      <c r="JXV1" s="301"/>
      <c r="JXW1" s="301"/>
      <c r="JXX1" s="301"/>
      <c r="JXY1" s="301"/>
      <c r="JXZ1" s="301"/>
      <c r="JYA1" s="301"/>
      <c r="JYB1" s="301"/>
      <c r="JYC1" s="301"/>
      <c r="JYD1" s="301"/>
      <c r="JYE1" s="301"/>
      <c r="JYF1" s="301"/>
      <c r="JYG1" s="301"/>
      <c r="JYH1" s="301"/>
      <c r="JYI1" s="301"/>
      <c r="JYJ1" s="301"/>
      <c r="JYK1" s="301"/>
      <c r="JYL1" s="301"/>
      <c r="JYM1" s="301"/>
      <c r="JYN1" s="301"/>
      <c r="JYO1" s="301"/>
      <c r="JYP1" s="301"/>
      <c r="JYQ1" s="301"/>
      <c r="JYR1" s="301"/>
      <c r="JYS1" s="301"/>
      <c r="JYT1" s="301"/>
      <c r="JYU1" s="301"/>
      <c r="JYV1" s="301"/>
      <c r="JYW1" s="301"/>
      <c r="JYX1" s="301"/>
      <c r="JYY1" s="301"/>
      <c r="JYZ1" s="301"/>
      <c r="JZA1" s="301"/>
      <c r="JZB1" s="301"/>
      <c r="JZC1" s="301"/>
      <c r="JZD1" s="301"/>
      <c r="JZE1" s="301"/>
      <c r="JZF1" s="301"/>
      <c r="JZG1" s="301"/>
      <c r="JZH1" s="301"/>
      <c r="JZI1" s="301"/>
      <c r="JZJ1" s="301"/>
      <c r="JZK1" s="301"/>
      <c r="JZL1" s="301"/>
      <c r="JZM1" s="301"/>
      <c r="JZN1" s="301"/>
      <c r="JZO1" s="301"/>
      <c r="JZP1" s="301"/>
      <c r="JZQ1" s="301"/>
      <c r="JZR1" s="301"/>
      <c r="JZS1" s="301"/>
      <c r="JZT1" s="301"/>
      <c r="JZU1" s="301"/>
      <c r="JZV1" s="301"/>
      <c r="JZW1" s="301"/>
      <c r="JZX1" s="301"/>
      <c r="JZY1" s="301"/>
      <c r="JZZ1" s="301"/>
      <c r="KAA1" s="301"/>
      <c r="KAB1" s="301"/>
      <c r="KAC1" s="301"/>
      <c r="KAD1" s="301"/>
      <c r="KAE1" s="301"/>
      <c r="KAF1" s="301"/>
      <c r="KAG1" s="301"/>
      <c r="KAH1" s="301"/>
      <c r="KAI1" s="301"/>
      <c r="KAJ1" s="301"/>
      <c r="KAK1" s="301"/>
      <c r="KAL1" s="301"/>
      <c r="KAM1" s="301"/>
      <c r="KAN1" s="301"/>
      <c r="KAO1" s="301"/>
      <c r="KAP1" s="301"/>
      <c r="KAQ1" s="301"/>
      <c r="KAR1" s="301"/>
      <c r="KAS1" s="301"/>
      <c r="KAT1" s="301"/>
      <c r="KAU1" s="301"/>
      <c r="KAV1" s="301"/>
      <c r="KAW1" s="301"/>
      <c r="KAX1" s="301"/>
      <c r="KAY1" s="301"/>
      <c r="KAZ1" s="301"/>
      <c r="KBA1" s="301"/>
      <c r="KBB1" s="301"/>
      <c r="KBC1" s="301"/>
      <c r="KBD1" s="301"/>
      <c r="KBE1" s="301"/>
      <c r="KBF1" s="301"/>
      <c r="KBG1" s="301"/>
      <c r="KBH1" s="301"/>
      <c r="KBI1" s="301"/>
      <c r="KBJ1" s="301"/>
      <c r="KBK1" s="301"/>
      <c r="KBL1" s="301"/>
      <c r="KBM1" s="301"/>
      <c r="KBN1" s="301"/>
      <c r="KBO1" s="301"/>
      <c r="KBP1" s="301"/>
      <c r="KBQ1" s="301"/>
      <c r="KBR1" s="301"/>
      <c r="KBS1" s="301"/>
      <c r="KBT1" s="301"/>
      <c r="KBU1" s="301"/>
      <c r="KBV1" s="301"/>
      <c r="KBW1" s="301"/>
      <c r="KBX1" s="301"/>
      <c r="KBY1" s="301"/>
      <c r="KBZ1" s="301"/>
      <c r="KCA1" s="301"/>
      <c r="KCB1" s="301"/>
      <c r="KCC1" s="301"/>
      <c r="KCD1" s="301"/>
      <c r="KCE1" s="301"/>
      <c r="KCF1" s="301"/>
      <c r="KCG1" s="301"/>
      <c r="KCH1" s="301"/>
      <c r="KCI1" s="301"/>
      <c r="KCJ1" s="301"/>
      <c r="KCK1" s="301"/>
      <c r="KCL1" s="301"/>
      <c r="KCM1" s="301"/>
      <c r="KCN1" s="301"/>
      <c r="KCO1" s="301"/>
      <c r="KCP1" s="301"/>
      <c r="KCQ1" s="301"/>
      <c r="KCR1" s="301"/>
      <c r="KCS1" s="301"/>
      <c r="KCT1" s="301"/>
      <c r="KCU1" s="301"/>
      <c r="KCV1" s="301"/>
      <c r="KCW1" s="301"/>
      <c r="KCX1" s="301"/>
      <c r="KCY1" s="301"/>
      <c r="KCZ1" s="301"/>
      <c r="KDA1" s="301"/>
      <c r="KDB1" s="301"/>
      <c r="KDC1" s="301"/>
      <c r="KDD1" s="301"/>
      <c r="KDE1" s="301"/>
      <c r="KDF1" s="301"/>
      <c r="KDG1" s="301"/>
      <c r="KDH1" s="301"/>
      <c r="KDI1" s="301"/>
      <c r="KDJ1" s="301"/>
      <c r="KDK1" s="301"/>
      <c r="KDL1" s="301"/>
      <c r="KDM1" s="301"/>
      <c r="KDN1" s="301"/>
      <c r="KDO1" s="301"/>
      <c r="KDP1" s="301"/>
      <c r="KDQ1" s="301"/>
      <c r="KDR1" s="301"/>
      <c r="KDS1" s="301"/>
      <c r="KDT1" s="301"/>
      <c r="KDU1" s="301"/>
      <c r="KDV1" s="301"/>
      <c r="KDW1" s="301"/>
      <c r="KDX1" s="301"/>
      <c r="KDY1" s="301"/>
      <c r="KDZ1" s="301"/>
      <c r="KEA1" s="301"/>
      <c r="KEB1" s="301"/>
      <c r="KEC1" s="301"/>
      <c r="KED1" s="301"/>
      <c r="KEE1" s="301"/>
      <c r="KEF1" s="301"/>
      <c r="KEG1" s="301"/>
      <c r="KEH1" s="301"/>
      <c r="KEI1" s="301"/>
      <c r="KEJ1" s="301"/>
      <c r="KEK1" s="301"/>
      <c r="KEL1" s="301"/>
      <c r="KEM1" s="301"/>
      <c r="KEN1" s="301"/>
      <c r="KEO1" s="301"/>
      <c r="KEP1" s="301"/>
      <c r="KEQ1" s="301"/>
      <c r="KER1" s="301"/>
      <c r="KES1" s="301"/>
      <c r="KET1" s="301"/>
      <c r="KEU1" s="301"/>
      <c r="KEV1" s="301"/>
      <c r="KEW1" s="301"/>
      <c r="KEX1" s="301"/>
      <c r="KEY1" s="301"/>
      <c r="KEZ1" s="301"/>
      <c r="KFA1" s="301"/>
      <c r="KFB1" s="301"/>
      <c r="KFC1" s="301"/>
      <c r="KFD1" s="301"/>
      <c r="KFE1" s="301"/>
      <c r="KFF1" s="301"/>
      <c r="KFG1" s="301"/>
      <c r="KFH1" s="301"/>
      <c r="KFI1" s="301"/>
      <c r="KFJ1" s="301"/>
      <c r="KFK1" s="301"/>
      <c r="KFL1" s="301"/>
      <c r="KFM1" s="301"/>
      <c r="KFN1" s="301"/>
      <c r="KFO1" s="301"/>
      <c r="KFP1" s="301"/>
      <c r="KFQ1" s="301"/>
      <c r="KFR1" s="301"/>
      <c r="KFS1" s="301"/>
      <c r="KFT1" s="301"/>
      <c r="KFU1" s="301"/>
      <c r="KFV1" s="301"/>
      <c r="KFW1" s="301"/>
      <c r="KFX1" s="301"/>
      <c r="KFY1" s="301"/>
      <c r="KFZ1" s="301"/>
      <c r="KGA1" s="301"/>
      <c r="KGB1" s="301"/>
      <c r="KGC1" s="301"/>
      <c r="KGD1" s="301"/>
      <c r="KGE1" s="301"/>
      <c r="KGF1" s="301"/>
      <c r="KGG1" s="301"/>
      <c r="KGH1" s="301"/>
      <c r="KGI1" s="301"/>
      <c r="KGJ1" s="301"/>
      <c r="KGK1" s="301"/>
      <c r="KGL1" s="301"/>
      <c r="KGM1" s="301"/>
      <c r="KGN1" s="301"/>
      <c r="KGO1" s="301"/>
      <c r="KGP1" s="301"/>
      <c r="KGQ1" s="301"/>
      <c r="KGR1" s="301"/>
      <c r="KGS1" s="301"/>
      <c r="KGT1" s="301"/>
      <c r="KGU1" s="301"/>
      <c r="KGV1" s="301"/>
      <c r="KGW1" s="301"/>
      <c r="KGX1" s="301"/>
      <c r="KGY1" s="301"/>
      <c r="KGZ1" s="301"/>
      <c r="KHA1" s="301"/>
      <c r="KHB1" s="301"/>
      <c r="KHC1" s="301"/>
      <c r="KHD1" s="301"/>
      <c r="KHE1" s="301"/>
      <c r="KHF1" s="301"/>
      <c r="KHG1" s="301"/>
      <c r="KHH1" s="301"/>
      <c r="KHI1" s="301"/>
      <c r="KHJ1" s="301"/>
      <c r="KHK1" s="301"/>
      <c r="KHL1" s="301"/>
      <c r="KHM1" s="301"/>
      <c r="KHN1" s="301"/>
      <c r="KHO1" s="301"/>
      <c r="KHP1" s="301"/>
      <c r="KHQ1" s="301"/>
      <c r="KHR1" s="301"/>
      <c r="KHS1" s="301"/>
      <c r="KHT1" s="301"/>
      <c r="KHU1" s="301"/>
      <c r="KHV1" s="301"/>
      <c r="KHW1" s="301"/>
      <c r="KHX1" s="301"/>
      <c r="KHY1" s="301"/>
      <c r="KHZ1" s="301"/>
      <c r="KIA1" s="301"/>
      <c r="KIB1" s="301"/>
      <c r="KIC1" s="301"/>
      <c r="KID1" s="301"/>
      <c r="KIE1" s="301"/>
      <c r="KIF1" s="301"/>
      <c r="KIG1" s="301"/>
      <c r="KIH1" s="301"/>
      <c r="KII1" s="301"/>
      <c r="KIJ1" s="301"/>
      <c r="KIK1" s="301"/>
      <c r="KIL1" s="301"/>
      <c r="KIM1" s="301"/>
      <c r="KIN1" s="301"/>
      <c r="KIO1" s="301"/>
      <c r="KIP1" s="301"/>
      <c r="KIQ1" s="301"/>
      <c r="KIR1" s="301"/>
      <c r="KIS1" s="301"/>
      <c r="KIT1" s="301"/>
      <c r="KIU1" s="301"/>
      <c r="KIV1" s="301"/>
      <c r="KIW1" s="301"/>
      <c r="KIX1" s="301"/>
      <c r="KIY1" s="301"/>
      <c r="KIZ1" s="301"/>
      <c r="KJA1" s="301"/>
      <c r="KJB1" s="301"/>
      <c r="KJC1" s="301"/>
      <c r="KJD1" s="301"/>
      <c r="KJE1" s="301"/>
      <c r="KJF1" s="301"/>
      <c r="KJG1" s="301"/>
      <c r="KJH1" s="301"/>
      <c r="KJI1" s="301"/>
      <c r="KJJ1" s="301"/>
      <c r="KJK1" s="301"/>
      <c r="KJL1" s="301"/>
      <c r="KJM1" s="301"/>
      <c r="KJN1" s="301"/>
      <c r="KJO1" s="301"/>
      <c r="KJP1" s="301"/>
      <c r="KJQ1" s="301"/>
      <c r="KJR1" s="301"/>
      <c r="KJS1" s="301"/>
      <c r="KJT1" s="301"/>
      <c r="KJU1" s="301"/>
      <c r="KJV1" s="301"/>
      <c r="KJW1" s="301"/>
      <c r="KJX1" s="301"/>
      <c r="KJY1" s="301"/>
      <c r="KJZ1" s="301"/>
      <c r="KKA1" s="301"/>
      <c r="KKB1" s="301"/>
      <c r="KKC1" s="301"/>
      <c r="KKD1" s="301"/>
      <c r="KKE1" s="301"/>
      <c r="KKF1" s="301"/>
      <c r="KKG1" s="301"/>
      <c r="KKH1" s="301"/>
      <c r="KKI1" s="301"/>
      <c r="KKJ1" s="301"/>
      <c r="KKK1" s="301"/>
      <c r="KKL1" s="301"/>
      <c r="KKM1" s="301"/>
      <c r="KKN1" s="301"/>
      <c r="KKO1" s="301"/>
      <c r="KKP1" s="301"/>
      <c r="KKQ1" s="301"/>
      <c r="KKR1" s="301"/>
      <c r="KKS1" s="301"/>
      <c r="KKT1" s="301"/>
      <c r="KKU1" s="301"/>
      <c r="KKV1" s="301"/>
      <c r="KKW1" s="301"/>
      <c r="KKX1" s="301"/>
      <c r="KKY1" s="301"/>
      <c r="KKZ1" s="301"/>
      <c r="KLA1" s="301"/>
      <c r="KLB1" s="301"/>
      <c r="KLC1" s="301"/>
      <c r="KLD1" s="301"/>
      <c r="KLE1" s="301"/>
      <c r="KLF1" s="301"/>
      <c r="KLG1" s="301"/>
      <c r="KLH1" s="301"/>
      <c r="KLI1" s="301"/>
      <c r="KLJ1" s="301"/>
      <c r="KLK1" s="301"/>
      <c r="KLL1" s="301"/>
      <c r="KLM1" s="301"/>
      <c r="KLN1" s="301"/>
      <c r="KLO1" s="301"/>
      <c r="KLP1" s="301"/>
      <c r="KLQ1" s="301"/>
      <c r="KLR1" s="301"/>
      <c r="KLS1" s="301"/>
      <c r="KLT1" s="301"/>
      <c r="KLU1" s="301"/>
      <c r="KLV1" s="301"/>
      <c r="KLW1" s="301"/>
      <c r="KLX1" s="301"/>
      <c r="KLY1" s="301"/>
      <c r="KLZ1" s="301"/>
      <c r="KMA1" s="301"/>
      <c r="KMB1" s="301"/>
      <c r="KMC1" s="301"/>
      <c r="KMD1" s="301"/>
      <c r="KME1" s="301"/>
      <c r="KMF1" s="301"/>
      <c r="KMG1" s="301"/>
      <c r="KMH1" s="301"/>
      <c r="KMI1" s="301"/>
      <c r="KMJ1" s="301"/>
      <c r="KMK1" s="301"/>
      <c r="KML1" s="301"/>
      <c r="KMM1" s="301"/>
      <c r="KMN1" s="301"/>
      <c r="KMO1" s="301"/>
      <c r="KMP1" s="301"/>
      <c r="KMQ1" s="301"/>
      <c r="KMR1" s="301"/>
      <c r="KMS1" s="301"/>
      <c r="KMT1" s="301"/>
      <c r="KMU1" s="301"/>
      <c r="KMV1" s="301"/>
      <c r="KMW1" s="301"/>
      <c r="KMX1" s="301"/>
      <c r="KMY1" s="301"/>
      <c r="KMZ1" s="301"/>
      <c r="KNA1" s="301"/>
      <c r="KNB1" s="301"/>
      <c r="KNC1" s="301"/>
      <c r="KND1" s="301"/>
      <c r="KNE1" s="301"/>
      <c r="KNF1" s="301"/>
      <c r="KNG1" s="301"/>
      <c r="KNH1" s="301"/>
      <c r="KNI1" s="301"/>
      <c r="KNJ1" s="301"/>
      <c r="KNK1" s="301"/>
      <c r="KNL1" s="301"/>
      <c r="KNM1" s="301"/>
      <c r="KNN1" s="301"/>
      <c r="KNO1" s="301"/>
      <c r="KNP1" s="301"/>
      <c r="KNQ1" s="301"/>
      <c r="KNR1" s="301"/>
      <c r="KNS1" s="301"/>
      <c r="KNT1" s="301"/>
      <c r="KNU1" s="301"/>
      <c r="KNV1" s="301"/>
      <c r="KNW1" s="301"/>
      <c r="KNX1" s="301"/>
      <c r="KNY1" s="301"/>
      <c r="KNZ1" s="301"/>
      <c r="KOA1" s="301"/>
      <c r="KOB1" s="301"/>
      <c r="KOC1" s="301"/>
      <c r="KOD1" s="301"/>
      <c r="KOE1" s="301"/>
      <c r="KOF1" s="301"/>
      <c r="KOG1" s="301"/>
      <c r="KOH1" s="301"/>
      <c r="KOI1" s="301"/>
      <c r="KOJ1" s="301"/>
      <c r="KOK1" s="301"/>
      <c r="KOL1" s="301"/>
      <c r="KOM1" s="301"/>
      <c r="KON1" s="301"/>
      <c r="KOO1" s="301"/>
      <c r="KOP1" s="301"/>
      <c r="KOQ1" s="301"/>
      <c r="KOR1" s="301"/>
      <c r="KOS1" s="301"/>
      <c r="KOT1" s="301"/>
      <c r="KOU1" s="301"/>
      <c r="KOV1" s="301"/>
      <c r="KOW1" s="301"/>
      <c r="KOX1" s="301"/>
      <c r="KOY1" s="301"/>
      <c r="KOZ1" s="301"/>
      <c r="KPA1" s="301"/>
      <c r="KPB1" s="301"/>
      <c r="KPC1" s="301"/>
      <c r="KPD1" s="301"/>
      <c r="KPE1" s="301"/>
      <c r="KPF1" s="301"/>
      <c r="KPG1" s="301"/>
      <c r="KPH1" s="301"/>
      <c r="KPI1" s="301"/>
      <c r="KPJ1" s="301"/>
      <c r="KPK1" s="301"/>
      <c r="KPL1" s="301"/>
      <c r="KPM1" s="301"/>
      <c r="KPN1" s="301"/>
      <c r="KPO1" s="301"/>
      <c r="KPP1" s="301"/>
      <c r="KPQ1" s="301"/>
      <c r="KPR1" s="301"/>
      <c r="KPS1" s="301"/>
      <c r="KPT1" s="301"/>
      <c r="KPU1" s="301"/>
      <c r="KPV1" s="301"/>
      <c r="KPW1" s="301"/>
      <c r="KPX1" s="301"/>
      <c r="KPY1" s="301"/>
      <c r="KPZ1" s="301"/>
      <c r="KQA1" s="301"/>
      <c r="KQB1" s="301"/>
      <c r="KQC1" s="301"/>
      <c r="KQD1" s="301"/>
      <c r="KQE1" s="301"/>
      <c r="KQF1" s="301"/>
      <c r="KQG1" s="301"/>
      <c r="KQH1" s="301"/>
      <c r="KQI1" s="301"/>
      <c r="KQJ1" s="301"/>
      <c r="KQK1" s="301"/>
      <c r="KQL1" s="301"/>
      <c r="KQM1" s="301"/>
      <c r="KQN1" s="301"/>
      <c r="KQO1" s="301"/>
      <c r="KQP1" s="301"/>
      <c r="KQQ1" s="301"/>
      <c r="KQR1" s="301"/>
      <c r="KQS1" s="301"/>
      <c r="KQT1" s="301"/>
      <c r="KQU1" s="301"/>
      <c r="KQV1" s="301"/>
      <c r="KQW1" s="301"/>
      <c r="KQX1" s="301"/>
      <c r="KQY1" s="301"/>
      <c r="KQZ1" s="301"/>
      <c r="KRA1" s="301"/>
      <c r="KRB1" s="301"/>
      <c r="KRC1" s="301"/>
      <c r="KRD1" s="301"/>
      <c r="KRE1" s="301"/>
      <c r="KRF1" s="301"/>
      <c r="KRG1" s="301"/>
      <c r="KRH1" s="301"/>
      <c r="KRI1" s="301"/>
      <c r="KRJ1" s="301"/>
      <c r="KRK1" s="301"/>
      <c r="KRL1" s="301"/>
      <c r="KRM1" s="301"/>
      <c r="KRN1" s="301"/>
      <c r="KRO1" s="301"/>
      <c r="KRP1" s="301"/>
      <c r="KRQ1" s="301"/>
      <c r="KRR1" s="301"/>
      <c r="KRS1" s="301"/>
      <c r="KRT1" s="301"/>
      <c r="KRU1" s="301"/>
      <c r="KRV1" s="301"/>
      <c r="KRW1" s="301"/>
      <c r="KRX1" s="301"/>
      <c r="KRY1" s="301"/>
      <c r="KRZ1" s="301"/>
      <c r="KSA1" s="301"/>
      <c r="KSB1" s="301"/>
      <c r="KSC1" s="301"/>
      <c r="KSD1" s="301"/>
      <c r="KSE1" s="301"/>
      <c r="KSF1" s="301"/>
      <c r="KSG1" s="301"/>
      <c r="KSH1" s="301"/>
      <c r="KSI1" s="301"/>
      <c r="KSJ1" s="301"/>
      <c r="KSK1" s="301"/>
      <c r="KSL1" s="301"/>
      <c r="KSM1" s="301"/>
      <c r="KSN1" s="301"/>
      <c r="KSO1" s="301"/>
      <c r="KSP1" s="301"/>
      <c r="KSQ1" s="301"/>
      <c r="KSR1" s="301"/>
      <c r="KSS1" s="301"/>
      <c r="KST1" s="301"/>
      <c r="KSU1" s="301"/>
      <c r="KSV1" s="301"/>
      <c r="KSW1" s="301"/>
      <c r="KSX1" s="301"/>
      <c r="KSY1" s="301"/>
      <c r="KSZ1" s="301"/>
      <c r="KTA1" s="301"/>
      <c r="KTB1" s="301"/>
      <c r="KTC1" s="301"/>
      <c r="KTD1" s="301"/>
      <c r="KTE1" s="301"/>
      <c r="KTF1" s="301"/>
      <c r="KTG1" s="301"/>
      <c r="KTH1" s="301"/>
      <c r="KTI1" s="301"/>
      <c r="KTJ1" s="301"/>
      <c r="KTK1" s="301"/>
      <c r="KTL1" s="301"/>
      <c r="KTM1" s="301"/>
      <c r="KTN1" s="301"/>
      <c r="KTO1" s="301"/>
      <c r="KTP1" s="301"/>
      <c r="KTQ1" s="301"/>
      <c r="KTR1" s="301"/>
      <c r="KTS1" s="301"/>
      <c r="KTT1" s="301"/>
      <c r="KTU1" s="301"/>
      <c r="KTV1" s="301"/>
      <c r="KTW1" s="301"/>
      <c r="KTX1" s="301"/>
      <c r="KTY1" s="301"/>
      <c r="KTZ1" s="301"/>
      <c r="KUA1" s="301"/>
      <c r="KUB1" s="301"/>
      <c r="KUC1" s="301"/>
      <c r="KUD1" s="301"/>
      <c r="KUE1" s="301"/>
      <c r="KUF1" s="301"/>
      <c r="KUG1" s="301"/>
      <c r="KUH1" s="301"/>
      <c r="KUI1" s="301"/>
      <c r="KUJ1" s="301"/>
      <c r="KUK1" s="301"/>
      <c r="KUL1" s="301"/>
      <c r="KUM1" s="301"/>
      <c r="KUN1" s="301"/>
      <c r="KUO1" s="301"/>
      <c r="KUP1" s="301"/>
      <c r="KUQ1" s="301"/>
      <c r="KUR1" s="301"/>
      <c r="KUS1" s="301"/>
      <c r="KUT1" s="301"/>
      <c r="KUU1" s="301"/>
      <c r="KUV1" s="301"/>
      <c r="KUW1" s="301"/>
      <c r="KUX1" s="301"/>
      <c r="KUY1" s="301"/>
      <c r="KUZ1" s="301"/>
      <c r="KVA1" s="301"/>
      <c r="KVB1" s="301"/>
      <c r="KVC1" s="301"/>
      <c r="KVD1" s="301"/>
      <c r="KVE1" s="301"/>
      <c r="KVF1" s="301"/>
      <c r="KVG1" s="301"/>
      <c r="KVH1" s="301"/>
      <c r="KVI1" s="301"/>
      <c r="KVJ1" s="301"/>
      <c r="KVK1" s="301"/>
      <c r="KVL1" s="301"/>
      <c r="KVM1" s="301"/>
      <c r="KVN1" s="301"/>
      <c r="KVO1" s="301"/>
      <c r="KVP1" s="301"/>
      <c r="KVQ1" s="301"/>
      <c r="KVR1" s="301"/>
      <c r="KVS1" s="301"/>
      <c r="KVT1" s="301"/>
      <c r="KVU1" s="301"/>
      <c r="KVV1" s="301"/>
      <c r="KVW1" s="301"/>
      <c r="KVX1" s="301"/>
      <c r="KVY1" s="301"/>
      <c r="KVZ1" s="301"/>
      <c r="KWA1" s="301"/>
      <c r="KWB1" s="301"/>
      <c r="KWC1" s="301"/>
      <c r="KWD1" s="301"/>
      <c r="KWE1" s="301"/>
      <c r="KWF1" s="301"/>
      <c r="KWG1" s="301"/>
      <c r="KWH1" s="301"/>
      <c r="KWI1" s="301"/>
      <c r="KWJ1" s="301"/>
      <c r="KWK1" s="301"/>
      <c r="KWL1" s="301"/>
      <c r="KWM1" s="301"/>
      <c r="KWN1" s="301"/>
      <c r="KWO1" s="301"/>
      <c r="KWP1" s="301"/>
      <c r="KWQ1" s="301"/>
      <c r="KWR1" s="301"/>
      <c r="KWS1" s="301"/>
      <c r="KWT1" s="301"/>
      <c r="KWU1" s="301"/>
      <c r="KWV1" s="301"/>
      <c r="KWW1" s="301"/>
      <c r="KWX1" s="301"/>
      <c r="KWY1" s="301"/>
      <c r="KWZ1" s="301"/>
      <c r="KXA1" s="301"/>
      <c r="KXB1" s="301"/>
      <c r="KXC1" s="301"/>
      <c r="KXD1" s="301"/>
      <c r="KXE1" s="301"/>
      <c r="KXF1" s="301"/>
      <c r="KXG1" s="301"/>
      <c r="KXH1" s="301"/>
      <c r="KXI1" s="301"/>
      <c r="KXJ1" s="301"/>
      <c r="KXK1" s="301"/>
      <c r="KXL1" s="301"/>
      <c r="KXM1" s="301"/>
      <c r="KXN1" s="301"/>
      <c r="KXO1" s="301"/>
      <c r="KXP1" s="301"/>
      <c r="KXQ1" s="301"/>
      <c r="KXR1" s="301"/>
      <c r="KXS1" s="301"/>
      <c r="KXT1" s="301"/>
      <c r="KXU1" s="301"/>
      <c r="KXV1" s="301"/>
      <c r="KXW1" s="301"/>
      <c r="KXX1" s="301"/>
      <c r="KXY1" s="301"/>
      <c r="KXZ1" s="301"/>
      <c r="KYA1" s="301"/>
      <c r="KYB1" s="301"/>
      <c r="KYC1" s="301"/>
      <c r="KYD1" s="301"/>
      <c r="KYE1" s="301"/>
      <c r="KYF1" s="301"/>
      <c r="KYG1" s="301"/>
      <c r="KYH1" s="301"/>
      <c r="KYI1" s="301"/>
      <c r="KYJ1" s="301"/>
      <c r="KYK1" s="301"/>
      <c r="KYL1" s="301"/>
      <c r="KYM1" s="301"/>
      <c r="KYN1" s="301"/>
      <c r="KYO1" s="301"/>
      <c r="KYP1" s="301"/>
      <c r="KYQ1" s="301"/>
      <c r="KYR1" s="301"/>
      <c r="KYS1" s="301"/>
      <c r="KYT1" s="301"/>
      <c r="KYU1" s="301"/>
      <c r="KYV1" s="301"/>
      <c r="KYW1" s="301"/>
      <c r="KYX1" s="301"/>
      <c r="KYY1" s="301"/>
      <c r="KYZ1" s="301"/>
      <c r="KZA1" s="301"/>
      <c r="KZB1" s="301"/>
      <c r="KZC1" s="301"/>
      <c r="KZD1" s="301"/>
      <c r="KZE1" s="301"/>
      <c r="KZF1" s="301"/>
      <c r="KZG1" s="301"/>
      <c r="KZH1" s="301"/>
      <c r="KZI1" s="301"/>
      <c r="KZJ1" s="301"/>
      <c r="KZK1" s="301"/>
      <c r="KZL1" s="301"/>
      <c r="KZM1" s="301"/>
      <c r="KZN1" s="301"/>
      <c r="KZO1" s="301"/>
      <c r="KZP1" s="301"/>
      <c r="KZQ1" s="301"/>
      <c r="KZR1" s="301"/>
      <c r="KZS1" s="301"/>
      <c r="KZT1" s="301"/>
      <c r="KZU1" s="301"/>
      <c r="KZV1" s="301"/>
      <c r="KZW1" s="301"/>
      <c r="KZX1" s="301"/>
      <c r="KZY1" s="301"/>
      <c r="KZZ1" s="301"/>
      <c r="LAA1" s="301"/>
      <c r="LAB1" s="301"/>
      <c r="LAC1" s="301"/>
      <c r="LAD1" s="301"/>
      <c r="LAE1" s="301"/>
      <c r="LAF1" s="301"/>
      <c r="LAG1" s="301"/>
      <c r="LAH1" s="301"/>
      <c r="LAI1" s="301"/>
      <c r="LAJ1" s="301"/>
      <c r="LAK1" s="301"/>
      <c r="LAL1" s="301"/>
      <c r="LAM1" s="301"/>
      <c r="LAN1" s="301"/>
      <c r="LAO1" s="301"/>
      <c r="LAP1" s="301"/>
      <c r="LAQ1" s="301"/>
      <c r="LAR1" s="301"/>
      <c r="LAS1" s="301"/>
      <c r="LAT1" s="301"/>
      <c r="LAU1" s="301"/>
      <c r="LAV1" s="301"/>
      <c r="LAW1" s="301"/>
      <c r="LAX1" s="301"/>
      <c r="LAY1" s="301"/>
      <c r="LAZ1" s="301"/>
      <c r="LBA1" s="301"/>
      <c r="LBB1" s="301"/>
      <c r="LBC1" s="301"/>
      <c r="LBD1" s="301"/>
      <c r="LBE1" s="301"/>
      <c r="LBF1" s="301"/>
      <c r="LBG1" s="301"/>
      <c r="LBH1" s="301"/>
      <c r="LBI1" s="301"/>
      <c r="LBJ1" s="301"/>
      <c r="LBK1" s="301"/>
      <c r="LBL1" s="301"/>
      <c r="LBM1" s="301"/>
      <c r="LBN1" s="301"/>
      <c r="LBO1" s="301"/>
      <c r="LBP1" s="301"/>
      <c r="LBQ1" s="301"/>
      <c r="LBR1" s="301"/>
      <c r="LBS1" s="301"/>
      <c r="LBT1" s="301"/>
      <c r="LBU1" s="301"/>
      <c r="LBV1" s="301"/>
      <c r="LBW1" s="301"/>
      <c r="LBX1" s="301"/>
      <c r="LBY1" s="301"/>
      <c r="LBZ1" s="301"/>
      <c r="LCA1" s="301"/>
      <c r="LCB1" s="301"/>
      <c r="LCC1" s="301"/>
      <c r="LCD1" s="301"/>
      <c r="LCE1" s="301"/>
      <c r="LCF1" s="301"/>
      <c r="LCG1" s="301"/>
      <c r="LCH1" s="301"/>
      <c r="LCI1" s="301"/>
      <c r="LCJ1" s="301"/>
      <c r="LCK1" s="301"/>
      <c r="LCL1" s="301"/>
      <c r="LCM1" s="301"/>
      <c r="LCN1" s="301"/>
      <c r="LCO1" s="301"/>
      <c r="LCP1" s="301"/>
      <c r="LCQ1" s="301"/>
      <c r="LCR1" s="301"/>
      <c r="LCS1" s="301"/>
      <c r="LCT1" s="301"/>
      <c r="LCU1" s="301"/>
      <c r="LCV1" s="301"/>
      <c r="LCW1" s="301"/>
      <c r="LCX1" s="301"/>
      <c r="LCY1" s="301"/>
      <c r="LCZ1" s="301"/>
      <c r="LDA1" s="301"/>
      <c r="LDB1" s="301"/>
      <c r="LDC1" s="301"/>
      <c r="LDD1" s="301"/>
      <c r="LDE1" s="301"/>
      <c r="LDF1" s="301"/>
      <c r="LDG1" s="301"/>
      <c r="LDH1" s="301"/>
      <c r="LDI1" s="301"/>
      <c r="LDJ1" s="301"/>
      <c r="LDK1" s="301"/>
      <c r="LDL1" s="301"/>
      <c r="LDM1" s="301"/>
      <c r="LDN1" s="301"/>
      <c r="LDO1" s="301"/>
      <c r="LDP1" s="301"/>
      <c r="LDQ1" s="301"/>
      <c r="LDR1" s="301"/>
      <c r="LDS1" s="301"/>
      <c r="LDT1" s="301"/>
      <c r="LDU1" s="301"/>
      <c r="LDV1" s="301"/>
      <c r="LDW1" s="301"/>
      <c r="LDX1" s="301"/>
      <c r="LDY1" s="301"/>
      <c r="LDZ1" s="301"/>
      <c r="LEA1" s="301"/>
      <c r="LEB1" s="301"/>
      <c r="LEC1" s="301"/>
      <c r="LED1" s="301"/>
      <c r="LEE1" s="301"/>
      <c r="LEF1" s="301"/>
      <c r="LEG1" s="301"/>
      <c r="LEH1" s="301"/>
      <c r="LEI1" s="301"/>
      <c r="LEJ1" s="301"/>
      <c r="LEK1" s="301"/>
      <c r="LEL1" s="301"/>
      <c r="LEM1" s="301"/>
      <c r="LEN1" s="301"/>
      <c r="LEO1" s="301"/>
      <c r="LEP1" s="301"/>
      <c r="LEQ1" s="301"/>
      <c r="LER1" s="301"/>
      <c r="LES1" s="301"/>
      <c r="LET1" s="301"/>
      <c r="LEU1" s="301"/>
      <c r="LEV1" s="301"/>
      <c r="LEW1" s="301"/>
      <c r="LEX1" s="301"/>
      <c r="LEY1" s="301"/>
      <c r="LEZ1" s="301"/>
      <c r="LFA1" s="301"/>
      <c r="LFB1" s="301"/>
      <c r="LFC1" s="301"/>
      <c r="LFD1" s="301"/>
      <c r="LFE1" s="301"/>
      <c r="LFF1" s="301"/>
      <c r="LFG1" s="301"/>
      <c r="LFH1" s="301"/>
      <c r="LFI1" s="301"/>
      <c r="LFJ1" s="301"/>
      <c r="LFK1" s="301"/>
      <c r="LFL1" s="301"/>
      <c r="LFM1" s="301"/>
      <c r="LFN1" s="301"/>
      <c r="LFO1" s="301"/>
      <c r="LFP1" s="301"/>
      <c r="LFQ1" s="301"/>
      <c r="LFR1" s="301"/>
      <c r="LFS1" s="301"/>
      <c r="LFT1" s="301"/>
      <c r="LFU1" s="301"/>
      <c r="LFV1" s="301"/>
      <c r="LFW1" s="301"/>
      <c r="LFX1" s="301"/>
      <c r="LFY1" s="301"/>
      <c r="LFZ1" s="301"/>
      <c r="LGA1" s="301"/>
      <c r="LGB1" s="301"/>
      <c r="LGC1" s="301"/>
      <c r="LGD1" s="301"/>
      <c r="LGE1" s="301"/>
      <c r="LGF1" s="301"/>
      <c r="LGG1" s="301"/>
      <c r="LGH1" s="301"/>
      <c r="LGI1" s="301"/>
      <c r="LGJ1" s="301"/>
      <c r="LGK1" s="301"/>
      <c r="LGL1" s="301"/>
      <c r="LGM1" s="301"/>
      <c r="LGN1" s="301"/>
      <c r="LGO1" s="301"/>
      <c r="LGP1" s="301"/>
      <c r="LGQ1" s="301"/>
      <c r="LGR1" s="301"/>
      <c r="LGS1" s="301"/>
      <c r="LGT1" s="301"/>
      <c r="LGU1" s="301"/>
      <c r="LGV1" s="301"/>
      <c r="LGW1" s="301"/>
      <c r="LGX1" s="301"/>
      <c r="LGY1" s="301"/>
      <c r="LGZ1" s="301"/>
      <c r="LHA1" s="301"/>
      <c r="LHB1" s="301"/>
      <c r="LHC1" s="301"/>
      <c r="LHD1" s="301"/>
      <c r="LHE1" s="301"/>
      <c r="LHF1" s="301"/>
      <c r="LHG1" s="301"/>
      <c r="LHH1" s="301"/>
      <c r="LHI1" s="301"/>
      <c r="LHJ1" s="301"/>
      <c r="LHK1" s="301"/>
      <c r="LHL1" s="301"/>
      <c r="LHM1" s="301"/>
      <c r="LHN1" s="301"/>
      <c r="LHO1" s="301"/>
      <c r="LHP1" s="301"/>
      <c r="LHQ1" s="301"/>
      <c r="LHR1" s="301"/>
      <c r="LHS1" s="301"/>
      <c r="LHT1" s="301"/>
      <c r="LHU1" s="301"/>
      <c r="LHV1" s="301"/>
      <c r="LHW1" s="301"/>
      <c r="LHX1" s="301"/>
      <c r="LHY1" s="301"/>
      <c r="LHZ1" s="301"/>
      <c r="LIA1" s="301"/>
      <c r="LIB1" s="301"/>
      <c r="LIC1" s="301"/>
      <c r="LID1" s="301"/>
      <c r="LIE1" s="301"/>
      <c r="LIF1" s="301"/>
      <c r="LIG1" s="301"/>
      <c r="LIH1" s="301"/>
      <c r="LII1" s="301"/>
      <c r="LIJ1" s="301"/>
      <c r="LIK1" s="301"/>
      <c r="LIL1" s="301"/>
      <c r="LIM1" s="301"/>
      <c r="LIN1" s="301"/>
      <c r="LIO1" s="301"/>
      <c r="LIP1" s="301"/>
      <c r="LIQ1" s="301"/>
      <c r="LIR1" s="301"/>
      <c r="LIS1" s="301"/>
      <c r="LIT1" s="301"/>
      <c r="LIU1" s="301"/>
      <c r="LIV1" s="301"/>
      <c r="LIW1" s="301"/>
      <c r="LIX1" s="301"/>
      <c r="LIY1" s="301"/>
      <c r="LIZ1" s="301"/>
      <c r="LJA1" s="301"/>
      <c r="LJB1" s="301"/>
      <c r="LJC1" s="301"/>
      <c r="LJD1" s="301"/>
      <c r="LJE1" s="301"/>
      <c r="LJF1" s="301"/>
      <c r="LJG1" s="301"/>
      <c r="LJH1" s="301"/>
      <c r="LJI1" s="301"/>
      <c r="LJJ1" s="301"/>
      <c r="LJK1" s="301"/>
      <c r="LJL1" s="301"/>
      <c r="LJM1" s="301"/>
      <c r="LJN1" s="301"/>
      <c r="LJO1" s="301"/>
      <c r="LJP1" s="301"/>
      <c r="LJQ1" s="301"/>
      <c r="LJR1" s="301"/>
      <c r="LJS1" s="301"/>
      <c r="LJT1" s="301"/>
      <c r="LJU1" s="301"/>
      <c r="LJV1" s="301"/>
      <c r="LJW1" s="301"/>
      <c r="LJX1" s="301"/>
      <c r="LJY1" s="301"/>
      <c r="LJZ1" s="301"/>
      <c r="LKA1" s="301"/>
      <c r="LKB1" s="301"/>
      <c r="LKC1" s="301"/>
      <c r="LKD1" s="301"/>
      <c r="LKE1" s="301"/>
      <c r="LKF1" s="301"/>
      <c r="LKG1" s="301"/>
      <c r="LKH1" s="301"/>
      <c r="LKI1" s="301"/>
      <c r="LKJ1" s="301"/>
      <c r="LKK1" s="301"/>
      <c r="LKL1" s="301"/>
      <c r="LKM1" s="301"/>
      <c r="LKN1" s="301"/>
      <c r="LKO1" s="301"/>
      <c r="LKP1" s="301"/>
      <c r="LKQ1" s="301"/>
      <c r="LKR1" s="301"/>
      <c r="LKS1" s="301"/>
      <c r="LKT1" s="301"/>
      <c r="LKU1" s="301"/>
      <c r="LKV1" s="301"/>
      <c r="LKW1" s="301"/>
      <c r="LKX1" s="301"/>
      <c r="LKY1" s="301"/>
      <c r="LKZ1" s="301"/>
      <c r="LLA1" s="301"/>
      <c r="LLB1" s="301"/>
      <c r="LLC1" s="301"/>
      <c r="LLD1" s="301"/>
      <c r="LLE1" s="301"/>
      <c r="LLF1" s="301"/>
      <c r="LLG1" s="301"/>
      <c r="LLH1" s="301"/>
      <c r="LLI1" s="301"/>
      <c r="LLJ1" s="301"/>
      <c r="LLK1" s="301"/>
      <c r="LLL1" s="301"/>
      <c r="LLM1" s="301"/>
      <c r="LLN1" s="301"/>
      <c r="LLO1" s="301"/>
      <c r="LLP1" s="301"/>
      <c r="LLQ1" s="301"/>
      <c r="LLR1" s="301"/>
      <c r="LLS1" s="301"/>
      <c r="LLT1" s="301"/>
      <c r="LLU1" s="301"/>
      <c r="LLV1" s="301"/>
      <c r="LLW1" s="301"/>
      <c r="LLX1" s="301"/>
      <c r="LLY1" s="301"/>
      <c r="LLZ1" s="301"/>
      <c r="LMA1" s="301"/>
      <c r="LMB1" s="301"/>
      <c r="LMC1" s="301"/>
      <c r="LMD1" s="301"/>
      <c r="LME1" s="301"/>
      <c r="LMF1" s="301"/>
      <c r="LMG1" s="301"/>
      <c r="LMH1" s="301"/>
      <c r="LMI1" s="301"/>
      <c r="LMJ1" s="301"/>
      <c r="LMK1" s="301"/>
      <c r="LML1" s="301"/>
      <c r="LMM1" s="301"/>
      <c r="LMN1" s="301"/>
      <c r="LMO1" s="301"/>
      <c r="LMP1" s="301"/>
      <c r="LMQ1" s="301"/>
      <c r="LMR1" s="301"/>
      <c r="LMS1" s="301"/>
      <c r="LMT1" s="301"/>
      <c r="LMU1" s="301"/>
      <c r="LMV1" s="301"/>
      <c r="LMW1" s="301"/>
      <c r="LMX1" s="301"/>
      <c r="LMY1" s="301"/>
      <c r="LMZ1" s="301"/>
      <c r="LNA1" s="301"/>
      <c r="LNB1" s="301"/>
      <c r="LNC1" s="301"/>
      <c r="LND1" s="301"/>
      <c r="LNE1" s="301"/>
      <c r="LNF1" s="301"/>
      <c r="LNG1" s="301"/>
      <c r="LNH1" s="301"/>
      <c r="LNI1" s="301"/>
      <c r="LNJ1" s="301"/>
      <c r="LNK1" s="301"/>
      <c r="LNL1" s="301"/>
      <c r="LNM1" s="301"/>
      <c r="LNN1" s="301"/>
      <c r="LNO1" s="301"/>
      <c r="LNP1" s="301"/>
      <c r="LNQ1" s="301"/>
      <c r="LNR1" s="301"/>
      <c r="LNS1" s="301"/>
      <c r="LNT1" s="301"/>
      <c r="LNU1" s="301"/>
      <c r="LNV1" s="301"/>
      <c r="LNW1" s="301"/>
      <c r="LNX1" s="301"/>
      <c r="LNY1" s="301"/>
      <c r="LNZ1" s="301"/>
      <c r="LOA1" s="301"/>
      <c r="LOB1" s="301"/>
      <c r="LOC1" s="301"/>
      <c r="LOD1" s="301"/>
      <c r="LOE1" s="301"/>
      <c r="LOF1" s="301"/>
      <c r="LOG1" s="301"/>
      <c r="LOH1" s="301"/>
      <c r="LOI1" s="301"/>
      <c r="LOJ1" s="301"/>
      <c r="LOK1" s="301"/>
      <c r="LOL1" s="301"/>
      <c r="LOM1" s="301"/>
      <c r="LON1" s="301"/>
      <c r="LOO1" s="301"/>
      <c r="LOP1" s="301"/>
      <c r="LOQ1" s="301"/>
      <c r="LOR1" s="301"/>
      <c r="LOS1" s="301"/>
      <c r="LOT1" s="301"/>
      <c r="LOU1" s="301"/>
      <c r="LOV1" s="301"/>
      <c r="LOW1" s="301"/>
      <c r="LOX1" s="301"/>
      <c r="LOY1" s="301"/>
      <c r="LOZ1" s="301"/>
      <c r="LPA1" s="301"/>
      <c r="LPB1" s="301"/>
      <c r="LPC1" s="301"/>
      <c r="LPD1" s="301"/>
      <c r="LPE1" s="301"/>
      <c r="LPF1" s="301"/>
      <c r="LPG1" s="301"/>
      <c r="LPH1" s="301"/>
      <c r="LPI1" s="301"/>
      <c r="LPJ1" s="301"/>
      <c r="LPK1" s="301"/>
      <c r="LPL1" s="301"/>
      <c r="LPM1" s="301"/>
      <c r="LPN1" s="301"/>
      <c r="LPO1" s="301"/>
      <c r="LPP1" s="301"/>
      <c r="LPQ1" s="301"/>
      <c r="LPR1" s="301"/>
      <c r="LPS1" s="301"/>
      <c r="LPT1" s="301"/>
      <c r="LPU1" s="301"/>
      <c r="LPV1" s="301"/>
      <c r="LPW1" s="301"/>
      <c r="LPX1" s="301"/>
      <c r="LPY1" s="301"/>
      <c r="LPZ1" s="301"/>
      <c r="LQA1" s="301"/>
      <c r="LQB1" s="301"/>
      <c r="LQC1" s="301"/>
      <c r="LQD1" s="301"/>
      <c r="LQE1" s="301"/>
      <c r="LQF1" s="301"/>
      <c r="LQG1" s="301"/>
      <c r="LQH1" s="301"/>
      <c r="LQI1" s="301"/>
      <c r="LQJ1" s="301"/>
      <c r="LQK1" s="301"/>
      <c r="LQL1" s="301"/>
      <c r="LQM1" s="301"/>
      <c r="LQN1" s="301"/>
      <c r="LQO1" s="301"/>
      <c r="LQP1" s="301"/>
      <c r="LQQ1" s="301"/>
      <c r="LQR1" s="301"/>
      <c r="LQS1" s="301"/>
      <c r="LQT1" s="301"/>
      <c r="LQU1" s="301"/>
      <c r="LQV1" s="301"/>
      <c r="LQW1" s="301"/>
      <c r="LQX1" s="301"/>
      <c r="LQY1" s="301"/>
      <c r="LQZ1" s="301"/>
      <c r="LRA1" s="301"/>
      <c r="LRB1" s="301"/>
      <c r="LRC1" s="301"/>
      <c r="LRD1" s="301"/>
      <c r="LRE1" s="301"/>
      <c r="LRF1" s="301"/>
      <c r="LRG1" s="301"/>
      <c r="LRH1" s="301"/>
      <c r="LRI1" s="301"/>
      <c r="LRJ1" s="301"/>
      <c r="LRK1" s="301"/>
      <c r="LRL1" s="301"/>
      <c r="LRM1" s="301"/>
      <c r="LRN1" s="301"/>
      <c r="LRO1" s="301"/>
      <c r="LRP1" s="301"/>
      <c r="LRQ1" s="301"/>
      <c r="LRR1" s="301"/>
      <c r="LRS1" s="301"/>
      <c r="LRT1" s="301"/>
      <c r="LRU1" s="301"/>
      <c r="LRV1" s="301"/>
      <c r="LRW1" s="301"/>
      <c r="LRX1" s="301"/>
      <c r="LRY1" s="301"/>
      <c r="LRZ1" s="301"/>
      <c r="LSA1" s="301"/>
      <c r="LSB1" s="301"/>
      <c r="LSC1" s="301"/>
      <c r="LSD1" s="301"/>
      <c r="LSE1" s="301"/>
      <c r="LSF1" s="301"/>
      <c r="LSG1" s="301"/>
      <c r="LSH1" s="301"/>
      <c r="LSI1" s="301"/>
      <c r="LSJ1" s="301"/>
      <c r="LSK1" s="301"/>
      <c r="LSL1" s="301"/>
      <c r="LSM1" s="301"/>
      <c r="LSN1" s="301"/>
      <c r="LSO1" s="301"/>
      <c r="LSP1" s="301"/>
      <c r="LSQ1" s="301"/>
      <c r="LSR1" s="301"/>
      <c r="LSS1" s="301"/>
      <c r="LST1" s="301"/>
      <c r="LSU1" s="301"/>
      <c r="LSV1" s="301"/>
      <c r="LSW1" s="301"/>
      <c r="LSX1" s="301"/>
      <c r="LSY1" s="301"/>
      <c r="LSZ1" s="301"/>
      <c r="LTA1" s="301"/>
      <c r="LTB1" s="301"/>
      <c r="LTC1" s="301"/>
      <c r="LTD1" s="301"/>
      <c r="LTE1" s="301"/>
      <c r="LTF1" s="301"/>
      <c r="LTG1" s="301"/>
      <c r="LTH1" s="301"/>
      <c r="LTI1" s="301"/>
      <c r="LTJ1" s="301"/>
      <c r="LTK1" s="301"/>
      <c r="LTL1" s="301"/>
      <c r="LTM1" s="301"/>
      <c r="LTN1" s="301"/>
      <c r="LTO1" s="301"/>
      <c r="LTP1" s="301"/>
      <c r="LTQ1" s="301"/>
      <c r="LTR1" s="301"/>
      <c r="LTS1" s="301"/>
      <c r="LTT1" s="301"/>
      <c r="LTU1" s="301"/>
      <c r="LTV1" s="301"/>
      <c r="LTW1" s="301"/>
      <c r="LTX1" s="301"/>
      <c r="LTY1" s="301"/>
      <c r="LTZ1" s="301"/>
      <c r="LUA1" s="301"/>
      <c r="LUB1" s="301"/>
      <c r="LUC1" s="301"/>
      <c r="LUD1" s="301"/>
      <c r="LUE1" s="301"/>
      <c r="LUF1" s="301"/>
      <c r="LUG1" s="301"/>
      <c r="LUH1" s="301"/>
      <c r="LUI1" s="301"/>
      <c r="LUJ1" s="301"/>
      <c r="LUK1" s="301"/>
      <c r="LUL1" s="301"/>
      <c r="LUM1" s="301"/>
      <c r="LUN1" s="301"/>
      <c r="LUO1" s="301"/>
      <c r="LUP1" s="301"/>
      <c r="LUQ1" s="301"/>
      <c r="LUR1" s="301"/>
      <c r="LUS1" s="301"/>
      <c r="LUT1" s="301"/>
      <c r="LUU1" s="301"/>
      <c r="LUV1" s="301"/>
      <c r="LUW1" s="301"/>
      <c r="LUX1" s="301"/>
      <c r="LUY1" s="301"/>
      <c r="LUZ1" s="301"/>
      <c r="LVA1" s="301"/>
      <c r="LVB1" s="301"/>
      <c r="LVC1" s="301"/>
      <c r="LVD1" s="301"/>
      <c r="LVE1" s="301"/>
      <c r="LVF1" s="301"/>
      <c r="LVG1" s="301"/>
      <c r="LVH1" s="301"/>
      <c r="LVI1" s="301"/>
      <c r="LVJ1" s="301"/>
      <c r="LVK1" s="301"/>
      <c r="LVL1" s="301"/>
      <c r="LVM1" s="301"/>
      <c r="LVN1" s="301"/>
      <c r="LVO1" s="301"/>
      <c r="LVP1" s="301"/>
      <c r="LVQ1" s="301"/>
      <c r="LVR1" s="301"/>
      <c r="LVS1" s="301"/>
      <c r="LVT1" s="301"/>
      <c r="LVU1" s="301"/>
      <c r="LVV1" s="301"/>
      <c r="LVW1" s="301"/>
      <c r="LVX1" s="301"/>
      <c r="LVY1" s="301"/>
      <c r="LVZ1" s="301"/>
      <c r="LWA1" s="301"/>
      <c r="LWB1" s="301"/>
      <c r="LWC1" s="301"/>
      <c r="LWD1" s="301"/>
      <c r="LWE1" s="301"/>
      <c r="LWF1" s="301"/>
      <c r="LWG1" s="301"/>
      <c r="LWH1" s="301"/>
      <c r="LWI1" s="301"/>
      <c r="LWJ1" s="301"/>
      <c r="LWK1" s="301"/>
      <c r="LWL1" s="301"/>
      <c r="LWM1" s="301"/>
      <c r="LWN1" s="301"/>
      <c r="LWO1" s="301"/>
      <c r="LWP1" s="301"/>
      <c r="LWQ1" s="301"/>
      <c r="LWR1" s="301"/>
      <c r="LWS1" s="301"/>
      <c r="LWT1" s="301"/>
      <c r="LWU1" s="301"/>
      <c r="LWV1" s="301"/>
      <c r="LWW1" s="301"/>
      <c r="LWX1" s="301"/>
      <c r="LWY1" s="301"/>
      <c r="LWZ1" s="301"/>
      <c r="LXA1" s="301"/>
      <c r="LXB1" s="301"/>
      <c r="LXC1" s="301"/>
      <c r="LXD1" s="301"/>
      <c r="LXE1" s="301"/>
      <c r="LXF1" s="301"/>
      <c r="LXG1" s="301"/>
      <c r="LXH1" s="301"/>
      <c r="LXI1" s="301"/>
      <c r="LXJ1" s="301"/>
      <c r="LXK1" s="301"/>
      <c r="LXL1" s="301"/>
      <c r="LXM1" s="301"/>
      <c r="LXN1" s="301"/>
      <c r="LXO1" s="301"/>
      <c r="LXP1" s="301"/>
      <c r="LXQ1" s="301"/>
      <c r="LXR1" s="301"/>
      <c r="LXS1" s="301"/>
      <c r="LXT1" s="301"/>
      <c r="LXU1" s="301"/>
      <c r="LXV1" s="301"/>
      <c r="LXW1" s="301"/>
      <c r="LXX1" s="301"/>
      <c r="LXY1" s="301"/>
      <c r="LXZ1" s="301"/>
      <c r="LYA1" s="301"/>
      <c r="LYB1" s="301"/>
      <c r="LYC1" s="301"/>
      <c r="LYD1" s="301"/>
      <c r="LYE1" s="301"/>
      <c r="LYF1" s="301"/>
      <c r="LYG1" s="301"/>
      <c r="LYH1" s="301"/>
      <c r="LYI1" s="301"/>
      <c r="LYJ1" s="301"/>
      <c r="LYK1" s="301"/>
      <c r="LYL1" s="301"/>
      <c r="LYM1" s="301"/>
      <c r="LYN1" s="301"/>
      <c r="LYO1" s="301"/>
      <c r="LYP1" s="301"/>
      <c r="LYQ1" s="301"/>
      <c r="LYR1" s="301"/>
      <c r="LYS1" s="301"/>
      <c r="LYT1" s="301"/>
      <c r="LYU1" s="301"/>
      <c r="LYV1" s="301"/>
      <c r="LYW1" s="301"/>
      <c r="LYX1" s="301"/>
      <c r="LYY1" s="301"/>
      <c r="LYZ1" s="301"/>
      <c r="LZA1" s="301"/>
      <c r="LZB1" s="301"/>
      <c r="LZC1" s="301"/>
      <c r="LZD1" s="301"/>
      <c r="LZE1" s="301"/>
      <c r="LZF1" s="301"/>
      <c r="LZG1" s="301"/>
      <c r="LZH1" s="301"/>
      <c r="LZI1" s="301"/>
      <c r="LZJ1" s="301"/>
      <c r="LZK1" s="301"/>
      <c r="LZL1" s="301"/>
      <c r="LZM1" s="301"/>
      <c r="LZN1" s="301"/>
      <c r="LZO1" s="301"/>
      <c r="LZP1" s="301"/>
      <c r="LZQ1" s="301"/>
      <c r="LZR1" s="301"/>
      <c r="LZS1" s="301"/>
      <c r="LZT1" s="301"/>
      <c r="LZU1" s="301"/>
      <c r="LZV1" s="301"/>
      <c r="LZW1" s="301"/>
      <c r="LZX1" s="301"/>
      <c r="LZY1" s="301"/>
      <c r="LZZ1" s="301"/>
      <c r="MAA1" s="301"/>
      <c r="MAB1" s="301"/>
      <c r="MAC1" s="301"/>
      <c r="MAD1" s="301"/>
      <c r="MAE1" s="301"/>
      <c r="MAF1" s="301"/>
      <c r="MAG1" s="301"/>
      <c r="MAH1" s="301"/>
      <c r="MAI1" s="301"/>
      <c r="MAJ1" s="301"/>
      <c r="MAK1" s="301"/>
      <c r="MAL1" s="301"/>
      <c r="MAM1" s="301"/>
      <c r="MAN1" s="301"/>
      <c r="MAO1" s="301"/>
      <c r="MAP1" s="301"/>
      <c r="MAQ1" s="301"/>
      <c r="MAR1" s="301"/>
      <c r="MAS1" s="301"/>
      <c r="MAT1" s="301"/>
      <c r="MAU1" s="301"/>
      <c r="MAV1" s="301"/>
      <c r="MAW1" s="301"/>
      <c r="MAX1" s="301"/>
      <c r="MAY1" s="301"/>
      <c r="MAZ1" s="301"/>
      <c r="MBA1" s="301"/>
      <c r="MBB1" s="301"/>
      <c r="MBC1" s="301"/>
      <c r="MBD1" s="301"/>
      <c r="MBE1" s="301"/>
      <c r="MBF1" s="301"/>
      <c r="MBG1" s="301"/>
      <c r="MBH1" s="301"/>
      <c r="MBI1" s="301"/>
      <c r="MBJ1" s="301"/>
      <c r="MBK1" s="301"/>
      <c r="MBL1" s="301"/>
      <c r="MBM1" s="301"/>
      <c r="MBN1" s="301"/>
      <c r="MBO1" s="301"/>
      <c r="MBP1" s="301"/>
      <c r="MBQ1" s="301"/>
      <c r="MBR1" s="301"/>
      <c r="MBS1" s="301"/>
      <c r="MBT1" s="301"/>
      <c r="MBU1" s="301"/>
      <c r="MBV1" s="301"/>
      <c r="MBW1" s="301"/>
      <c r="MBX1" s="301"/>
      <c r="MBY1" s="301"/>
      <c r="MBZ1" s="301"/>
      <c r="MCA1" s="301"/>
      <c r="MCB1" s="301"/>
      <c r="MCC1" s="301"/>
      <c r="MCD1" s="301"/>
      <c r="MCE1" s="301"/>
      <c r="MCF1" s="301"/>
      <c r="MCG1" s="301"/>
      <c r="MCH1" s="301"/>
      <c r="MCI1" s="301"/>
      <c r="MCJ1" s="301"/>
      <c r="MCK1" s="301"/>
      <c r="MCL1" s="301"/>
      <c r="MCM1" s="301"/>
      <c r="MCN1" s="301"/>
      <c r="MCO1" s="301"/>
      <c r="MCP1" s="301"/>
      <c r="MCQ1" s="301"/>
      <c r="MCR1" s="301"/>
      <c r="MCS1" s="301"/>
      <c r="MCT1" s="301"/>
      <c r="MCU1" s="301"/>
      <c r="MCV1" s="301"/>
      <c r="MCW1" s="301"/>
      <c r="MCX1" s="301"/>
      <c r="MCY1" s="301"/>
      <c r="MCZ1" s="301"/>
      <c r="MDA1" s="301"/>
      <c r="MDB1" s="301"/>
      <c r="MDC1" s="301"/>
      <c r="MDD1" s="301"/>
      <c r="MDE1" s="301"/>
      <c r="MDF1" s="301"/>
      <c r="MDG1" s="301"/>
      <c r="MDH1" s="301"/>
      <c r="MDI1" s="301"/>
      <c r="MDJ1" s="301"/>
      <c r="MDK1" s="301"/>
      <c r="MDL1" s="301"/>
      <c r="MDM1" s="301"/>
      <c r="MDN1" s="301"/>
      <c r="MDO1" s="301"/>
      <c r="MDP1" s="301"/>
      <c r="MDQ1" s="301"/>
      <c r="MDR1" s="301"/>
      <c r="MDS1" s="301"/>
      <c r="MDT1" s="301"/>
      <c r="MDU1" s="301"/>
      <c r="MDV1" s="301"/>
      <c r="MDW1" s="301"/>
      <c r="MDX1" s="301"/>
      <c r="MDY1" s="301"/>
      <c r="MDZ1" s="301"/>
      <c r="MEA1" s="301"/>
      <c r="MEB1" s="301"/>
      <c r="MEC1" s="301"/>
      <c r="MED1" s="301"/>
      <c r="MEE1" s="301"/>
      <c r="MEF1" s="301"/>
      <c r="MEG1" s="301"/>
      <c r="MEH1" s="301"/>
      <c r="MEI1" s="301"/>
      <c r="MEJ1" s="301"/>
      <c r="MEK1" s="301"/>
      <c r="MEL1" s="301"/>
      <c r="MEM1" s="301"/>
      <c r="MEN1" s="301"/>
      <c r="MEO1" s="301"/>
      <c r="MEP1" s="301"/>
      <c r="MEQ1" s="301"/>
      <c r="MER1" s="301"/>
      <c r="MES1" s="301"/>
      <c r="MET1" s="301"/>
      <c r="MEU1" s="301"/>
      <c r="MEV1" s="301"/>
      <c r="MEW1" s="301"/>
      <c r="MEX1" s="301"/>
      <c r="MEY1" s="301"/>
      <c r="MEZ1" s="301"/>
      <c r="MFA1" s="301"/>
      <c r="MFB1" s="301"/>
      <c r="MFC1" s="301"/>
      <c r="MFD1" s="301"/>
      <c r="MFE1" s="301"/>
      <c r="MFF1" s="301"/>
      <c r="MFG1" s="301"/>
      <c r="MFH1" s="301"/>
      <c r="MFI1" s="301"/>
      <c r="MFJ1" s="301"/>
      <c r="MFK1" s="301"/>
      <c r="MFL1" s="301"/>
      <c r="MFM1" s="301"/>
      <c r="MFN1" s="301"/>
      <c r="MFO1" s="301"/>
      <c r="MFP1" s="301"/>
      <c r="MFQ1" s="301"/>
      <c r="MFR1" s="301"/>
      <c r="MFS1" s="301"/>
      <c r="MFT1" s="301"/>
      <c r="MFU1" s="301"/>
      <c r="MFV1" s="301"/>
      <c r="MFW1" s="301"/>
      <c r="MFX1" s="301"/>
      <c r="MFY1" s="301"/>
      <c r="MFZ1" s="301"/>
      <c r="MGA1" s="301"/>
      <c r="MGB1" s="301"/>
      <c r="MGC1" s="301"/>
      <c r="MGD1" s="301"/>
      <c r="MGE1" s="301"/>
      <c r="MGF1" s="301"/>
      <c r="MGG1" s="301"/>
      <c r="MGH1" s="301"/>
      <c r="MGI1" s="301"/>
      <c r="MGJ1" s="301"/>
      <c r="MGK1" s="301"/>
      <c r="MGL1" s="301"/>
      <c r="MGM1" s="301"/>
      <c r="MGN1" s="301"/>
      <c r="MGO1" s="301"/>
      <c r="MGP1" s="301"/>
      <c r="MGQ1" s="301"/>
      <c r="MGR1" s="301"/>
      <c r="MGS1" s="301"/>
      <c r="MGT1" s="301"/>
      <c r="MGU1" s="301"/>
      <c r="MGV1" s="301"/>
      <c r="MGW1" s="301"/>
      <c r="MGX1" s="301"/>
      <c r="MGY1" s="301"/>
      <c r="MGZ1" s="301"/>
      <c r="MHA1" s="301"/>
      <c r="MHB1" s="301"/>
      <c r="MHC1" s="301"/>
      <c r="MHD1" s="301"/>
      <c r="MHE1" s="301"/>
      <c r="MHF1" s="301"/>
      <c r="MHG1" s="301"/>
      <c r="MHH1" s="301"/>
      <c r="MHI1" s="301"/>
      <c r="MHJ1" s="301"/>
      <c r="MHK1" s="301"/>
      <c r="MHL1" s="301"/>
      <c r="MHM1" s="301"/>
      <c r="MHN1" s="301"/>
      <c r="MHO1" s="301"/>
      <c r="MHP1" s="301"/>
      <c r="MHQ1" s="301"/>
      <c r="MHR1" s="301"/>
      <c r="MHS1" s="301"/>
      <c r="MHT1" s="301"/>
      <c r="MHU1" s="301"/>
      <c r="MHV1" s="301"/>
      <c r="MHW1" s="301"/>
      <c r="MHX1" s="301"/>
      <c r="MHY1" s="301"/>
      <c r="MHZ1" s="301"/>
      <c r="MIA1" s="301"/>
      <c r="MIB1" s="301"/>
      <c r="MIC1" s="301"/>
      <c r="MID1" s="301"/>
      <c r="MIE1" s="301"/>
      <c r="MIF1" s="301"/>
      <c r="MIG1" s="301"/>
      <c r="MIH1" s="301"/>
      <c r="MII1" s="301"/>
      <c r="MIJ1" s="301"/>
      <c r="MIK1" s="301"/>
      <c r="MIL1" s="301"/>
      <c r="MIM1" s="301"/>
      <c r="MIN1" s="301"/>
      <c r="MIO1" s="301"/>
      <c r="MIP1" s="301"/>
      <c r="MIQ1" s="301"/>
      <c r="MIR1" s="301"/>
      <c r="MIS1" s="301"/>
      <c r="MIT1" s="301"/>
      <c r="MIU1" s="301"/>
      <c r="MIV1" s="301"/>
      <c r="MIW1" s="301"/>
      <c r="MIX1" s="301"/>
      <c r="MIY1" s="301"/>
      <c r="MIZ1" s="301"/>
      <c r="MJA1" s="301"/>
      <c r="MJB1" s="301"/>
      <c r="MJC1" s="301"/>
      <c r="MJD1" s="301"/>
      <c r="MJE1" s="301"/>
      <c r="MJF1" s="301"/>
      <c r="MJG1" s="301"/>
      <c r="MJH1" s="301"/>
      <c r="MJI1" s="301"/>
      <c r="MJJ1" s="301"/>
      <c r="MJK1" s="301"/>
      <c r="MJL1" s="301"/>
      <c r="MJM1" s="301"/>
      <c r="MJN1" s="301"/>
      <c r="MJO1" s="301"/>
      <c r="MJP1" s="301"/>
      <c r="MJQ1" s="301"/>
      <c r="MJR1" s="301"/>
      <c r="MJS1" s="301"/>
      <c r="MJT1" s="301"/>
      <c r="MJU1" s="301"/>
      <c r="MJV1" s="301"/>
      <c r="MJW1" s="301"/>
      <c r="MJX1" s="301"/>
      <c r="MJY1" s="301"/>
      <c r="MJZ1" s="301"/>
      <c r="MKA1" s="301"/>
      <c r="MKB1" s="301"/>
      <c r="MKC1" s="301"/>
      <c r="MKD1" s="301"/>
      <c r="MKE1" s="301"/>
      <c r="MKF1" s="301"/>
      <c r="MKG1" s="301"/>
      <c r="MKH1" s="301"/>
      <c r="MKI1" s="301"/>
      <c r="MKJ1" s="301"/>
      <c r="MKK1" s="301"/>
      <c r="MKL1" s="301"/>
      <c r="MKM1" s="301"/>
      <c r="MKN1" s="301"/>
      <c r="MKO1" s="301"/>
      <c r="MKP1" s="301"/>
      <c r="MKQ1" s="301"/>
      <c r="MKR1" s="301"/>
      <c r="MKS1" s="301"/>
      <c r="MKT1" s="301"/>
      <c r="MKU1" s="301"/>
      <c r="MKV1" s="301"/>
      <c r="MKW1" s="301"/>
      <c r="MKX1" s="301"/>
      <c r="MKY1" s="301"/>
      <c r="MKZ1" s="301"/>
      <c r="MLA1" s="301"/>
      <c r="MLB1" s="301"/>
      <c r="MLC1" s="301"/>
      <c r="MLD1" s="301"/>
      <c r="MLE1" s="301"/>
      <c r="MLF1" s="301"/>
      <c r="MLG1" s="301"/>
      <c r="MLH1" s="301"/>
      <c r="MLI1" s="301"/>
      <c r="MLJ1" s="301"/>
      <c r="MLK1" s="301"/>
      <c r="MLL1" s="301"/>
      <c r="MLM1" s="301"/>
      <c r="MLN1" s="301"/>
      <c r="MLO1" s="301"/>
      <c r="MLP1" s="301"/>
      <c r="MLQ1" s="301"/>
      <c r="MLR1" s="301"/>
      <c r="MLS1" s="301"/>
      <c r="MLT1" s="301"/>
      <c r="MLU1" s="301"/>
      <c r="MLV1" s="301"/>
      <c r="MLW1" s="301"/>
      <c r="MLX1" s="301"/>
      <c r="MLY1" s="301"/>
      <c r="MLZ1" s="301"/>
      <c r="MMA1" s="301"/>
      <c r="MMB1" s="301"/>
      <c r="MMC1" s="301"/>
      <c r="MMD1" s="301"/>
      <c r="MME1" s="301"/>
      <c r="MMF1" s="301"/>
      <c r="MMG1" s="301"/>
      <c r="MMH1" s="301"/>
      <c r="MMI1" s="301"/>
      <c r="MMJ1" s="301"/>
      <c r="MMK1" s="301"/>
      <c r="MML1" s="301"/>
      <c r="MMM1" s="301"/>
      <c r="MMN1" s="301"/>
      <c r="MMO1" s="301"/>
      <c r="MMP1" s="301"/>
      <c r="MMQ1" s="301"/>
      <c r="MMR1" s="301"/>
      <c r="MMS1" s="301"/>
      <c r="MMT1" s="301"/>
      <c r="MMU1" s="301"/>
      <c r="MMV1" s="301"/>
      <c r="MMW1" s="301"/>
      <c r="MMX1" s="301"/>
      <c r="MMY1" s="301"/>
      <c r="MMZ1" s="301"/>
      <c r="MNA1" s="301"/>
      <c r="MNB1" s="301"/>
      <c r="MNC1" s="301"/>
      <c r="MND1" s="301"/>
      <c r="MNE1" s="301"/>
      <c r="MNF1" s="301"/>
      <c r="MNG1" s="301"/>
      <c r="MNH1" s="301"/>
      <c r="MNI1" s="301"/>
      <c r="MNJ1" s="301"/>
      <c r="MNK1" s="301"/>
      <c r="MNL1" s="301"/>
      <c r="MNM1" s="301"/>
      <c r="MNN1" s="301"/>
      <c r="MNO1" s="301"/>
      <c r="MNP1" s="301"/>
      <c r="MNQ1" s="301"/>
      <c r="MNR1" s="301"/>
      <c r="MNS1" s="301"/>
      <c r="MNT1" s="301"/>
      <c r="MNU1" s="301"/>
      <c r="MNV1" s="301"/>
      <c r="MNW1" s="301"/>
      <c r="MNX1" s="301"/>
      <c r="MNY1" s="301"/>
      <c r="MNZ1" s="301"/>
      <c r="MOA1" s="301"/>
      <c r="MOB1" s="301"/>
      <c r="MOC1" s="301"/>
      <c r="MOD1" s="301"/>
      <c r="MOE1" s="301"/>
      <c r="MOF1" s="301"/>
      <c r="MOG1" s="301"/>
      <c r="MOH1" s="301"/>
      <c r="MOI1" s="301"/>
      <c r="MOJ1" s="301"/>
      <c r="MOK1" s="301"/>
      <c r="MOL1" s="301"/>
      <c r="MOM1" s="301"/>
      <c r="MON1" s="301"/>
      <c r="MOO1" s="301"/>
      <c r="MOP1" s="301"/>
      <c r="MOQ1" s="301"/>
      <c r="MOR1" s="301"/>
      <c r="MOS1" s="301"/>
      <c r="MOT1" s="301"/>
      <c r="MOU1" s="301"/>
      <c r="MOV1" s="301"/>
      <c r="MOW1" s="301"/>
      <c r="MOX1" s="301"/>
      <c r="MOY1" s="301"/>
      <c r="MOZ1" s="301"/>
      <c r="MPA1" s="301"/>
      <c r="MPB1" s="301"/>
      <c r="MPC1" s="301"/>
      <c r="MPD1" s="301"/>
      <c r="MPE1" s="301"/>
      <c r="MPF1" s="301"/>
      <c r="MPG1" s="301"/>
      <c r="MPH1" s="301"/>
      <c r="MPI1" s="301"/>
      <c r="MPJ1" s="301"/>
      <c r="MPK1" s="301"/>
      <c r="MPL1" s="301"/>
      <c r="MPM1" s="301"/>
      <c r="MPN1" s="301"/>
      <c r="MPO1" s="301"/>
      <c r="MPP1" s="301"/>
      <c r="MPQ1" s="301"/>
      <c r="MPR1" s="301"/>
      <c r="MPS1" s="301"/>
      <c r="MPT1" s="301"/>
      <c r="MPU1" s="301"/>
      <c r="MPV1" s="301"/>
      <c r="MPW1" s="301"/>
      <c r="MPX1" s="301"/>
      <c r="MPY1" s="301"/>
      <c r="MPZ1" s="301"/>
      <c r="MQA1" s="301"/>
      <c r="MQB1" s="301"/>
      <c r="MQC1" s="301"/>
      <c r="MQD1" s="301"/>
      <c r="MQE1" s="301"/>
      <c r="MQF1" s="301"/>
      <c r="MQG1" s="301"/>
      <c r="MQH1" s="301"/>
      <c r="MQI1" s="301"/>
      <c r="MQJ1" s="301"/>
      <c r="MQK1" s="301"/>
      <c r="MQL1" s="301"/>
      <c r="MQM1" s="301"/>
      <c r="MQN1" s="301"/>
      <c r="MQO1" s="301"/>
      <c r="MQP1" s="301"/>
      <c r="MQQ1" s="301"/>
      <c r="MQR1" s="301"/>
      <c r="MQS1" s="301"/>
      <c r="MQT1" s="301"/>
      <c r="MQU1" s="301"/>
      <c r="MQV1" s="301"/>
      <c r="MQW1" s="301"/>
      <c r="MQX1" s="301"/>
      <c r="MQY1" s="301"/>
      <c r="MQZ1" s="301"/>
      <c r="MRA1" s="301"/>
      <c r="MRB1" s="301"/>
      <c r="MRC1" s="301"/>
      <c r="MRD1" s="301"/>
      <c r="MRE1" s="301"/>
      <c r="MRF1" s="301"/>
      <c r="MRG1" s="301"/>
      <c r="MRH1" s="301"/>
      <c r="MRI1" s="301"/>
      <c r="MRJ1" s="301"/>
      <c r="MRK1" s="301"/>
      <c r="MRL1" s="301"/>
      <c r="MRM1" s="301"/>
      <c r="MRN1" s="301"/>
      <c r="MRO1" s="301"/>
      <c r="MRP1" s="301"/>
      <c r="MRQ1" s="301"/>
      <c r="MRR1" s="301"/>
      <c r="MRS1" s="301"/>
      <c r="MRT1" s="301"/>
      <c r="MRU1" s="301"/>
      <c r="MRV1" s="301"/>
      <c r="MRW1" s="301"/>
      <c r="MRX1" s="301"/>
      <c r="MRY1" s="301"/>
      <c r="MRZ1" s="301"/>
      <c r="MSA1" s="301"/>
      <c r="MSB1" s="301"/>
      <c r="MSC1" s="301"/>
      <c r="MSD1" s="301"/>
      <c r="MSE1" s="301"/>
      <c r="MSF1" s="301"/>
      <c r="MSG1" s="301"/>
      <c r="MSH1" s="301"/>
      <c r="MSI1" s="301"/>
      <c r="MSJ1" s="301"/>
      <c r="MSK1" s="301"/>
      <c r="MSL1" s="301"/>
      <c r="MSM1" s="301"/>
      <c r="MSN1" s="301"/>
      <c r="MSO1" s="301"/>
      <c r="MSP1" s="301"/>
      <c r="MSQ1" s="301"/>
      <c r="MSR1" s="301"/>
      <c r="MSS1" s="301"/>
      <c r="MST1" s="301"/>
      <c r="MSU1" s="301"/>
      <c r="MSV1" s="301"/>
      <c r="MSW1" s="301"/>
      <c r="MSX1" s="301"/>
      <c r="MSY1" s="301"/>
      <c r="MSZ1" s="301"/>
      <c r="MTA1" s="301"/>
      <c r="MTB1" s="301"/>
      <c r="MTC1" s="301"/>
      <c r="MTD1" s="301"/>
      <c r="MTE1" s="301"/>
      <c r="MTF1" s="301"/>
      <c r="MTG1" s="301"/>
      <c r="MTH1" s="301"/>
      <c r="MTI1" s="301"/>
      <c r="MTJ1" s="301"/>
      <c r="MTK1" s="301"/>
      <c r="MTL1" s="301"/>
      <c r="MTM1" s="301"/>
      <c r="MTN1" s="301"/>
      <c r="MTO1" s="301"/>
      <c r="MTP1" s="301"/>
      <c r="MTQ1" s="301"/>
      <c r="MTR1" s="301"/>
      <c r="MTS1" s="301"/>
      <c r="MTT1" s="301"/>
      <c r="MTU1" s="301"/>
      <c r="MTV1" s="301"/>
      <c r="MTW1" s="301"/>
      <c r="MTX1" s="301"/>
      <c r="MTY1" s="301"/>
      <c r="MTZ1" s="301"/>
      <c r="MUA1" s="301"/>
      <c r="MUB1" s="301"/>
      <c r="MUC1" s="301"/>
      <c r="MUD1" s="301"/>
      <c r="MUE1" s="301"/>
      <c r="MUF1" s="301"/>
      <c r="MUG1" s="301"/>
      <c r="MUH1" s="301"/>
      <c r="MUI1" s="301"/>
      <c r="MUJ1" s="301"/>
      <c r="MUK1" s="301"/>
      <c r="MUL1" s="301"/>
      <c r="MUM1" s="301"/>
      <c r="MUN1" s="301"/>
      <c r="MUO1" s="301"/>
      <c r="MUP1" s="301"/>
      <c r="MUQ1" s="301"/>
      <c r="MUR1" s="301"/>
      <c r="MUS1" s="301"/>
      <c r="MUT1" s="301"/>
      <c r="MUU1" s="301"/>
      <c r="MUV1" s="301"/>
      <c r="MUW1" s="301"/>
      <c r="MUX1" s="301"/>
      <c r="MUY1" s="301"/>
      <c r="MUZ1" s="301"/>
      <c r="MVA1" s="301"/>
      <c r="MVB1" s="301"/>
      <c r="MVC1" s="301"/>
      <c r="MVD1" s="301"/>
      <c r="MVE1" s="301"/>
      <c r="MVF1" s="301"/>
      <c r="MVG1" s="301"/>
      <c r="MVH1" s="301"/>
      <c r="MVI1" s="301"/>
      <c r="MVJ1" s="301"/>
      <c r="MVK1" s="301"/>
      <c r="MVL1" s="301"/>
      <c r="MVM1" s="301"/>
      <c r="MVN1" s="301"/>
      <c r="MVO1" s="301"/>
      <c r="MVP1" s="301"/>
      <c r="MVQ1" s="301"/>
      <c r="MVR1" s="301"/>
      <c r="MVS1" s="301"/>
      <c r="MVT1" s="301"/>
      <c r="MVU1" s="301"/>
      <c r="MVV1" s="301"/>
      <c r="MVW1" s="301"/>
      <c r="MVX1" s="301"/>
      <c r="MVY1" s="301"/>
      <c r="MVZ1" s="301"/>
      <c r="MWA1" s="301"/>
      <c r="MWB1" s="301"/>
      <c r="MWC1" s="301"/>
      <c r="MWD1" s="301"/>
      <c r="MWE1" s="301"/>
      <c r="MWF1" s="301"/>
      <c r="MWG1" s="301"/>
      <c r="MWH1" s="301"/>
      <c r="MWI1" s="301"/>
      <c r="MWJ1" s="301"/>
      <c r="MWK1" s="301"/>
      <c r="MWL1" s="301"/>
      <c r="MWM1" s="301"/>
      <c r="MWN1" s="301"/>
      <c r="MWO1" s="301"/>
      <c r="MWP1" s="301"/>
      <c r="MWQ1" s="301"/>
      <c r="MWR1" s="301"/>
      <c r="MWS1" s="301"/>
      <c r="MWT1" s="301"/>
      <c r="MWU1" s="301"/>
      <c r="MWV1" s="301"/>
      <c r="MWW1" s="301"/>
      <c r="MWX1" s="301"/>
      <c r="MWY1" s="301"/>
      <c r="MWZ1" s="301"/>
      <c r="MXA1" s="301"/>
      <c r="MXB1" s="301"/>
      <c r="MXC1" s="301"/>
      <c r="MXD1" s="301"/>
      <c r="MXE1" s="301"/>
      <c r="MXF1" s="301"/>
      <c r="MXG1" s="301"/>
      <c r="MXH1" s="301"/>
      <c r="MXI1" s="301"/>
      <c r="MXJ1" s="301"/>
      <c r="MXK1" s="301"/>
      <c r="MXL1" s="301"/>
      <c r="MXM1" s="301"/>
      <c r="MXN1" s="301"/>
      <c r="MXO1" s="301"/>
      <c r="MXP1" s="301"/>
      <c r="MXQ1" s="301"/>
      <c r="MXR1" s="301"/>
      <c r="MXS1" s="301"/>
      <c r="MXT1" s="301"/>
      <c r="MXU1" s="301"/>
      <c r="MXV1" s="301"/>
      <c r="MXW1" s="301"/>
      <c r="MXX1" s="301"/>
      <c r="MXY1" s="301"/>
      <c r="MXZ1" s="301"/>
      <c r="MYA1" s="301"/>
      <c r="MYB1" s="301"/>
      <c r="MYC1" s="301"/>
      <c r="MYD1" s="301"/>
      <c r="MYE1" s="301"/>
      <c r="MYF1" s="301"/>
      <c r="MYG1" s="301"/>
      <c r="MYH1" s="301"/>
      <c r="MYI1" s="301"/>
      <c r="MYJ1" s="301"/>
      <c r="MYK1" s="301"/>
      <c r="MYL1" s="301"/>
      <c r="MYM1" s="301"/>
      <c r="MYN1" s="301"/>
      <c r="MYO1" s="301"/>
      <c r="MYP1" s="301"/>
      <c r="MYQ1" s="301"/>
      <c r="MYR1" s="301"/>
      <c r="MYS1" s="301"/>
      <c r="MYT1" s="301"/>
      <c r="MYU1" s="301"/>
      <c r="MYV1" s="301"/>
      <c r="MYW1" s="301"/>
      <c r="MYX1" s="301"/>
      <c r="MYY1" s="301"/>
      <c r="MYZ1" s="301"/>
      <c r="MZA1" s="301"/>
      <c r="MZB1" s="301"/>
      <c r="MZC1" s="301"/>
      <c r="MZD1" s="301"/>
      <c r="MZE1" s="301"/>
      <c r="MZF1" s="301"/>
      <c r="MZG1" s="301"/>
      <c r="MZH1" s="301"/>
      <c r="MZI1" s="301"/>
      <c r="MZJ1" s="301"/>
      <c r="MZK1" s="301"/>
      <c r="MZL1" s="301"/>
      <c r="MZM1" s="301"/>
      <c r="MZN1" s="301"/>
      <c r="MZO1" s="301"/>
      <c r="MZP1" s="301"/>
      <c r="MZQ1" s="301"/>
      <c r="MZR1" s="301"/>
      <c r="MZS1" s="301"/>
      <c r="MZT1" s="301"/>
      <c r="MZU1" s="301"/>
      <c r="MZV1" s="301"/>
      <c r="MZW1" s="301"/>
      <c r="MZX1" s="301"/>
      <c r="MZY1" s="301"/>
      <c r="MZZ1" s="301"/>
      <c r="NAA1" s="301"/>
      <c r="NAB1" s="301"/>
      <c r="NAC1" s="301"/>
      <c r="NAD1" s="301"/>
      <c r="NAE1" s="301"/>
      <c r="NAF1" s="301"/>
      <c r="NAG1" s="301"/>
      <c r="NAH1" s="301"/>
      <c r="NAI1" s="301"/>
      <c r="NAJ1" s="301"/>
      <c r="NAK1" s="301"/>
      <c r="NAL1" s="301"/>
      <c r="NAM1" s="301"/>
      <c r="NAN1" s="301"/>
      <c r="NAO1" s="301"/>
      <c r="NAP1" s="301"/>
      <c r="NAQ1" s="301"/>
      <c r="NAR1" s="301"/>
      <c r="NAS1" s="301"/>
      <c r="NAT1" s="301"/>
      <c r="NAU1" s="301"/>
      <c r="NAV1" s="301"/>
      <c r="NAW1" s="301"/>
      <c r="NAX1" s="301"/>
      <c r="NAY1" s="301"/>
      <c r="NAZ1" s="301"/>
      <c r="NBA1" s="301"/>
      <c r="NBB1" s="301"/>
      <c r="NBC1" s="301"/>
      <c r="NBD1" s="301"/>
      <c r="NBE1" s="301"/>
      <c r="NBF1" s="301"/>
      <c r="NBG1" s="301"/>
      <c r="NBH1" s="301"/>
      <c r="NBI1" s="301"/>
      <c r="NBJ1" s="301"/>
      <c r="NBK1" s="301"/>
      <c r="NBL1" s="301"/>
      <c r="NBM1" s="301"/>
      <c r="NBN1" s="301"/>
      <c r="NBO1" s="301"/>
      <c r="NBP1" s="301"/>
      <c r="NBQ1" s="301"/>
      <c r="NBR1" s="301"/>
      <c r="NBS1" s="301"/>
      <c r="NBT1" s="301"/>
      <c r="NBU1" s="301"/>
      <c r="NBV1" s="301"/>
      <c r="NBW1" s="301"/>
      <c r="NBX1" s="301"/>
      <c r="NBY1" s="301"/>
      <c r="NBZ1" s="301"/>
      <c r="NCA1" s="301"/>
      <c r="NCB1" s="301"/>
      <c r="NCC1" s="301"/>
      <c r="NCD1" s="301"/>
      <c r="NCE1" s="301"/>
      <c r="NCF1" s="301"/>
      <c r="NCG1" s="301"/>
      <c r="NCH1" s="301"/>
      <c r="NCI1" s="301"/>
      <c r="NCJ1" s="301"/>
      <c r="NCK1" s="301"/>
      <c r="NCL1" s="301"/>
      <c r="NCM1" s="301"/>
      <c r="NCN1" s="301"/>
      <c r="NCO1" s="301"/>
      <c r="NCP1" s="301"/>
      <c r="NCQ1" s="301"/>
      <c r="NCR1" s="301"/>
      <c r="NCS1" s="301"/>
      <c r="NCT1" s="301"/>
      <c r="NCU1" s="301"/>
      <c r="NCV1" s="301"/>
      <c r="NCW1" s="301"/>
      <c r="NCX1" s="301"/>
      <c r="NCY1" s="301"/>
      <c r="NCZ1" s="301"/>
      <c r="NDA1" s="301"/>
      <c r="NDB1" s="301"/>
      <c r="NDC1" s="301"/>
      <c r="NDD1" s="301"/>
      <c r="NDE1" s="301"/>
      <c r="NDF1" s="301"/>
      <c r="NDG1" s="301"/>
      <c r="NDH1" s="301"/>
      <c r="NDI1" s="301"/>
      <c r="NDJ1" s="301"/>
      <c r="NDK1" s="301"/>
      <c r="NDL1" s="301"/>
      <c r="NDM1" s="301"/>
      <c r="NDN1" s="301"/>
      <c r="NDO1" s="301"/>
      <c r="NDP1" s="301"/>
      <c r="NDQ1" s="301"/>
      <c r="NDR1" s="301"/>
      <c r="NDS1" s="301"/>
      <c r="NDT1" s="301"/>
      <c r="NDU1" s="301"/>
      <c r="NDV1" s="301"/>
      <c r="NDW1" s="301"/>
      <c r="NDX1" s="301"/>
      <c r="NDY1" s="301"/>
      <c r="NDZ1" s="301"/>
      <c r="NEA1" s="301"/>
      <c r="NEB1" s="301"/>
      <c r="NEC1" s="301"/>
      <c r="NED1" s="301"/>
      <c r="NEE1" s="301"/>
      <c r="NEF1" s="301"/>
      <c r="NEG1" s="301"/>
      <c r="NEH1" s="301"/>
      <c r="NEI1" s="301"/>
      <c r="NEJ1" s="301"/>
      <c r="NEK1" s="301"/>
      <c r="NEL1" s="301"/>
      <c r="NEM1" s="301"/>
      <c r="NEN1" s="301"/>
      <c r="NEO1" s="301"/>
      <c r="NEP1" s="301"/>
      <c r="NEQ1" s="301"/>
      <c r="NER1" s="301"/>
      <c r="NES1" s="301"/>
      <c r="NET1" s="301"/>
      <c r="NEU1" s="301"/>
      <c r="NEV1" s="301"/>
      <c r="NEW1" s="301"/>
      <c r="NEX1" s="301"/>
      <c r="NEY1" s="301"/>
      <c r="NEZ1" s="301"/>
      <c r="NFA1" s="301"/>
      <c r="NFB1" s="301"/>
      <c r="NFC1" s="301"/>
      <c r="NFD1" s="301"/>
      <c r="NFE1" s="301"/>
      <c r="NFF1" s="301"/>
      <c r="NFG1" s="301"/>
      <c r="NFH1" s="301"/>
      <c r="NFI1" s="301"/>
      <c r="NFJ1" s="301"/>
      <c r="NFK1" s="301"/>
      <c r="NFL1" s="301"/>
      <c r="NFM1" s="301"/>
      <c r="NFN1" s="301"/>
      <c r="NFO1" s="301"/>
      <c r="NFP1" s="301"/>
      <c r="NFQ1" s="301"/>
      <c r="NFR1" s="301"/>
      <c r="NFS1" s="301"/>
      <c r="NFT1" s="301"/>
      <c r="NFU1" s="301"/>
      <c r="NFV1" s="301"/>
      <c r="NFW1" s="301"/>
      <c r="NFX1" s="301"/>
      <c r="NFY1" s="301"/>
      <c r="NFZ1" s="301"/>
      <c r="NGA1" s="301"/>
      <c r="NGB1" s="301"/>
      <c r="NGC1" s="301"/>
      <c r="NGD1" s="301"/>
      <c r="NGE1" s="301"/>
      <c r="NGF1" s="301"/>
      <c r="NGG1" s="301"/>
      <c r="NGH1" s="301"/>
      <c r="NGI1" s="301"/>
      <c r="NGJ1" s="301"/>
      <c r="NGK1" s="301"/>
      <c r="NGL1" s="301"/>
      <c r="NGM1" s="301"/>
      <c r="NGN1" s="301"/>
      <c r="NGO1" s="301"/>
      <c r="NGP1" s="301"/>
      <c r="NGQ1" s="301"/>
      <c r="NGR1" s="301"/>
      <c r="NGS1" s="301"/>
      <c r="NGT1" s="301"/>
      <c r="NGU1" s="301"/>
      <c r="NGV1" s="301"/>
      <c r="NGW1" s="301"/>
      <c r="NGX1" s="301"/>
      <c r="NGY1" s="301"/>
      <c r="NGZ1" s="301"/>
      <c r="NHA1" s="301"/>
      <c r="NHB1" s="301"/>
      <c r="NHC1" s="301"/>
      <c r="NHD1" s="301"/>
      <c r="NHE1" s="301"/>
      <c r="NHF1" s="301"/>
      <c r="NHG1" s="301"/>
      <c r="NHH1" s="301"/>
      <c r="NHI1" s="301"/>
      <c r="NHJ1" s="301"/>
      <c r="NHK1" s="301"/>
      <c r="NHL1" s="301"/>
      <c r="NHM1" s="301"/>
      <c r="NHN1" s="301"/>
      <c r="NHO1" s="301"/>
      <c r="NHP1" s="301"/>
      <c r="NHQ1" s="301"/>
      <c r="NHR1" s="301"/>
      <c r="NHS1" s="301"/>
      <c r="NHT1" s="301"/>
      <c r="NHU1" s="301"/>
      <c r="NHV1" s="301"/>
      <c r="NHW1" s="301"/>
      <c r="NHX1" s="301"/>
      <c r="NHY1" s="301"/>
      <c r="NHZ1" s="301"/>
      <c r="NIA1" s="301"/>
      <c r="NIB1" s="301"/>
      <c r="NIC1" s="301"/>
      <c r="NID1" s="301"/>
      <c r="NIE1" s="301"/>
      <c r="NIF1" s="301"/>
      <c r="NIG1" s="301"/>
      <c r="NIH1" s="301"/>
      <c r="NII1" s="301"/>
      <c r="NIJ1" s="301"/>
      <c r="NIK1" s="301"/>
      <c r="NIL1" s="301"/>
      <c r="NIM1" s="301"/>
      <c r="NIN1" s="301"/>
      <c r="NIO1" s="301"/>
      <c r="NIP1" s="301"/>
      <c r="NIQ1" s="301"/>
      <c r="NIR1" s="301"/>
      <c r="NIS1" s="301"/>
      <c r="NIT1" s="301"/>
      <c r="NIU1" s="301"/>
      <c r="NIV1" s="301"/>
      <c r="NIW1" s="301"/>
      <c r="NIX1" s="301"/>
      <c r="NIY1" s="301"/>
      <c r="NIZ1" s="301"/>
      <c r="NJA1" s="301"/>
      <c r="NJB1" s="301"/>
      <c r="NJC1" s="301"/>
      <c r="NJD1" s="301"/>
      <c r="NJE1" s="301"/>
      <c r="NJF1" s="301"/>
      <c r="NJG1" s="301"/>
      <c r="NJH1" s="301"/>
      <c r="NJI1" s="301"/>
      <c r="NJJ1" s="301"/>
      <c r="NJK1" s="301"/>
      <c r="NJL1" s="301"/>
      <c r="NJM1" s="301"/>
      <c r="NJN1" s="301"/>
      <c r="NJO1" s="301"/>
      <c r="NJP1" s="301"/>
      <c r="NJQ1" s="301"/>
      <c r="NJR1" s="301"/>
      <c r="NJS1" s="301"/>
      <c r="NJT1" s="301"/>
      <c r="NJU1" s="301"/>
      <c r="NJV1" s="301"/>
      <c r="NJW1" s="301"/>
      <c r="NJX1" s="301"/>
      <c r="NJY1" s="301"/>
      <c r="NJZ1" s="301"/>
      <c r="NKA1" s="301"/>
      <c r="NKB1" s="301"/>
      <c r="NKC1" s="301"/>
      <c r="NKD1" s="301"/>
      <c r="NKE1" s="301"/>
      <c r="NKF1" s="301"/>
      <c r="NKG1" s="301"/>
      <c r="NKH1" s="301"/>
      <c r="NKI1" s="301"/>
      <c r="NKJ1" s="301"/>
      <c r="NKK1" s="301"/>
      <c r="NKL1" s="301"/>
      <c r="NKM1" s="301"/>
      <c r="NKN1" s="301"/>
      <c r="NKO1" s="301"/>
      <c r="NKP1" s="301"/>
      <c r="NKQ1" s="301"/>
      <c r="NKR1" s="301"/>
      <c r="NKS1" s="301"/>
      <c r="NKT1" s="301"/>
      <c r="NKU1" s="301"/>
      <c r="NKV1" s="301"/>
      <c r="NKW1" s="301"/>
      <c r="NKX1" s="301"/>
      <c r="NKY1" s="301"/>
      <c r="NKZ1" s="301"/>
      <c r="NLA1" s="301"/>
      <c r="NLB1" s="301"/>
      <c r="NLC1" s="301"/>
      <c r="NLD1" s="301"/>
      <c r="NLE1" s="301"/>
      <c r="NLF1" s="301"/>
      <c r="NLG1" s="301"/>
      <c r="NLH1" s="301"/>
      <c r="NLI1" s="301"/>
      <c r="NLJ1" s="301"/>
      <c r="NLK1" s="301"/>
      <c r="NLL1" s="301"/>
      <c r="NLM1" s="301"/>
      <c r="NLN1" s="301"/>
      <c r="NLO1" s="301"/>
      <c r="NLP1" s="301"/>
      <c r="NLQ1" s="301"/>
      <c r="NLR1" s="301"/>
      <c r="NLS1" s="301"/>
      <c r="NLT1" s="301"/>
      <c r="NLU1" s="301"/>
      <c r="NLV1" s="301"/>
      <c r="NLW1" s="301"/>
      <c r="NLX1" s="301"/>
      <c r="NLY1" s="301"/>
      <c r="NLZ1" s="301"/>
      <c r="NMA1" s="301"/>
      <c r="NMB1" s="301"/>
      <c r="NMC1" s="301"/>
      <c r="NMD1" s="301"/>
      <c r="NME1" s="301"/>
      <c r="NMF1" s="301"/>
      <c r="NMG1" s="301"/>
      <c r="NMH1" s="301"/>
      <c r="NMI1" s="301"/>
      <c r="NMJ1" s="301"/>
      <c r="NMK1" s="301"/>
      <c r="NML1" s="301"/>
      <c r="NMM1" s="301"/>
      <c r="NMN1" s="301"/>
      <c r="NMO1" s="301"/>
      <c r="NMP1" s="301"/>
      <c r="NMQ1" s="301"/>
      <c r="NMR1" s="301"/>
      <c r="NMS1" s="301"/>
      <c r="NMT1" s="301"/>
      <c r="NMU1" s="301"/>
      <c r="NMV1" s="301"/>
      <c r="NMW1" s="301"/>
      <c r="NMX1" s="301"/>
      <c r="NMY1" s="301"/>
      <c r="NMZ1" s="301"/>
      <c r="NNA1" s="301"/>
      <c r="NNB1" s="301"/>
      <c r="NNC1" s="301"/>
      <c r="NND1" s="301"/>
      <c r="NNE1" s="301"/>
      <c r="NNF1" s="301"/>
      <c r="NNG1" s="301"/>
      <c r="NNH1" s="301"/>
      <c r="NNI1" s="301"/>
      <c r="NNJ1" s="301"/>
      <c r="NNK1" s="301"/>
      <c r="NNL1" s="301"/>
      <c r="NNM1" s="301"/>
      <c r="NNN1" s="301"/>
      <c r="NNO1" s="301"/>
      <c r="NNP1" s="301"/>
      <c r="NNQ1" s="301"/>
      <c r="NNR1" s="301"/>
      <c r="NNS1" s="301"/>
      <c r="NNT1" s="301"/>
      <c r="NNU1" s="301"/>
      <c r="NNV1" s="301"/>
      <c r="NNW1" s="301"/>
      <c r="NNX1" s="301"/>
      <c r="NNY1" s="301"/>
      <c r="NNZ1" s="301"/>
      <c r="NOA1" s="301"/>
      <c r="NOB1" s="301"/>
      <c r="NOC1" s="301"/>
      <c r="NOD1" s="301"/>
      <c r="NOE1" s="301"/>
      <c r="NOF1" s="301"/>
      <c r="NOG1" s="301"/>
      <c r="NOH1" s="301"/>
      <c r="NOI1" s="301"/>
      <c r="NOJ1" s="301"/>
      <c r="NOK1" s="301"/>
      <c r="NOL1" s="301"/>
      <c r="NOM1" s="301"/>
      <c r="NON1" s="301"/>
      <c r="NOO1" s="301"/>
      <c r="NOP1" s="301"/>
      <c r="NOQ1" s="301"/>
      <c r="NOR1" s="301"/>
      <c r="NOS1" s="301"/>
      <c r="NOT1" s="301"/>
      <c r="NOU1" s="301"/>
      <c r="NOV1" s="301"/>
      <c r="NOW1" s="301"/>
      <c r="NOX1" s="301"/>
      <c r="NOY1" s="301"/>
      <c r="NOZ1" s="301"/>
      <c r="NPA1" s="301"/>
      <c r="NPB1" s="301"/>
      <c r="NPC1" s="301"/>
      <c r="NPD1" s="301"/>
      <c r="NPE1" s="301"/>
      <c r="NPF1" s="301"/>
      <c r="NPG1" s="301"/>
      <c r="NPH1" s="301"/>
      <c r="NPI1" s="301"/>
      <c r="NPJ1" s="301"/>
      <c r="NPK1" s="301"/>
      <c r="NPL1" s="301"/>
      <c r="NPM1" s="301"/>
      <c r="NPN1" s="301"/>
      <c r="NPO1" s="301"/>
      <c r="NPP1" s="301"/>
      <c r="NPQ1" s="301"/>
      <c r="NPR1" s="301"/>
      <c r="NPS1" s="301"/>
      <c r="NPT1" s="301"/>
      <c r="NPU1" s="301"/>
      <c r="NPV1" s="301"/>
      <c r="NPW1" s="301"/>
      <c r="NPX1" s="301"/>
      <c r="NPY1" s="301"/>
      <c r="NPZ1" s="301"/>
      <c r="NQA1" s="301"/>
      <c r="NQB1" s="301"/>
      <c r="NQC1" s="301"/>
      <c r="NQD1" s="301"/>
      <c r="NQE1" s="301"/>
      <c r="NQF1" s="301"/>
      <c r="NQG1" s="301"/>
      <c r="NQH1" s="301"/>
      <c r="NQI1" s="301"/>
      <c r="NQJ1" s="301"/>
      <c r="NQK1" s="301"/>
      <c r="NQL1" s="301"/>
      <c r="NQM1" s="301"/>
      <c r="NQN1" s="301"/>
      <c r="NQO1" s="301"/>
      <c r="NQP1" s="301"/>
      <c r="NQQ1" s="301"/>
      <c r="NQR1" s="301"/>
      <c r="NQS1" s="301"/>
      <c r="NQT1" s="301"/>
      <c r="NQU1" s="301"/>
      <c r="NQV1" s="301"/>
      <c r="NQW1" s="301"/>
      <c r="NQX1" s="301"/>
      <c r="NQY1" s="301"/>
      <c r="NQZ1" s="301"/>
      <c r="NRA1" s="301"/>
      <c r="NRB1" s="301"/>
      <c r="NRC1" s="301"/>
      <c r="NRD1" s="301"/>
      <c r="NRE1" s="301"/>
      <c r="NRF1" s="301"/>
      <c r="NRG1" s="301"/>
      <c r="NRH1" s="301"/>
      <c r="NRI1" s="301"/>
      <c r="NRJ1" s="301"/>
      <c r="NRK1" s="301"/>
      <c r="NRL1" s="301"/>
      <c r="NRM1" s="301"/>
      <c r="NRN1" s="301"/>
      <c r="NRO1" s="301"/>
      <c r="NRP1" s="301"/>
      <c r="NRQ1" s="301"/>
      <c r="NRR1" s="301"/>
      <c r="NRS1" s="301"/>
      <c r="NRT1" s="301"/>
      <c r="NRU1" s="301"/>
      <c r="NRV1" s="301"/>
      <c r="NRW1" s="301"/>
      <c r="NRX1" s="301"/>
      <c r="NRY1" s="301"/>
      <c r="NRZ1" s="301"/>
      <c r="NSA1" s="301"/>
      <c r="NSB1" s="301"/>
      <c r="NSC1" s="301"/>
      <c r="NSD1" s="301"/>
      <c r="NSE1" s="301"/>
      <c r="NSF1" s="301"/>
      <c r="NSG1" s="301"/>
      <c r="NSH1" s="301"/>
      <c r="NSI1" s="301"/>
      <c r="NSJ1" s="301"/>
      <c r="NSK1" s="301"/>
      <c r="NSL1" s="301"/>
      <c r="NSM1" s="301"/>
      <c r="NSN1" s="301"/>
      <c r="NSO1" s="301"/>
      <c r="NSP1" s="301"/>
      <c r="NSQ1" s="301"/>
      <c r="NSR1" s="301"/>
      <c r="NSS1" s="301"/>
      <c r="NST1" s="301"/>
      <c r="NSU1" s="301"/>
      <c r="NSV1" s="301"/>
      <c r="NSW1" s="301"/>
      <c r="NSX1" s="301"/>
      <c r="NSY1" s="301"/>
      <c r="NSZ1" s="301"/>
      <c r="NTA1" s="301"/>
      <c r="NTB1" s="301"/>
      <c r="NTC1" s="301"/>
      <c r="NTD1" s="301"/>
      <c r="NTE1" s="301"/>
      <c r="NTF1" s="301"/>
      <c r="NTG1" s="301"/>
      <c r="NTH1" s="301"/>
      <c r="NTI1" s="301"/>
      <c r="NTJ1" s="301"/>
      <c r="NTK1" s="301"/>
      <c r="NTL1" s="301"/>
      <c r="NTM1" s="301"/>
      <c r="NTN1" s="301"/>
      <c r="NTO1" s="301"/>
      <c r="NTP1" s="301"/>
      <c r="NTQ1" s="301"/>
      <c r="NTR1" s="301"/>
      <c r="NTS1" s="301"/>
      <c r="NTT1" s="301"/>
      <c r="NTU1" s="301"/>
      <c r="NTV1" s="301"/>
      <c r="NTW1" s="301"/>
      <c r="NTX1" s="301"/>
      <c r="NTY1" s="301"/>
      <c r="NTZ1" s="301"/>
      <c r="NUA1" s="301"/>
      <c r="NUB1" s="301"/>
      <c r="NUC1" s="301"/>
      <c r="NUD1" s="301"/>
      <c r="NUE1" s="301"/>
      <c r="NUF1" s="301"/>
      <c r="NUG1" s="301"/>
      <c r="NUH1" s="301"/>
      <c r="NUI1" s="301"/>
      <c r="NUJ1" s="301"/>
      <c r="NUK1" s="301"/>
      <c r="NUL1" s="301"/>
      <c r="NUM1" s="301"/>
      <c r="NUN1" s="301"/>
      <c r="NUO1" s="301"/>
      <c r="NUP1" s="301"/>
      <c r="NUQ1" s="301"/>
      <c r="NUR1" s="301"/>
      <c r="NUS1" s="301"/>
      <c r="NUT1" s="301"/>
      <c r="NUU1" s="301"/>
      <c r="NUV1" s="301"/>
      <c r="NUW1" s="301"/>
      <c r="NUX1" s="301"/>
      <c r="NUY1" s="301"/>
      <c r="NUZ1" s="301"/>
      <c r="NVA1" s="301"/>
      <c r="NVB1" s="301"/>
      <c r="NVC1" s="301"/>
      <c r="NVD1" s="301"/>
      <c r="NVE1" s="301"/>
      <c r="NVF1" s="301"/>
      <c r="NVG1" s="301"/>
      <c r="NVH1" s="301"/>
      <c r="NVI1" s="301"/>
      <c r="NVJ1" s="301"/>
      <c r="NVK1" s="301"/>
      <c r="NVL1" s="301"/>
      <c r="NVM1" s="301"/>
      <c r="NVN1" s="301"/>
      <c r="NVO1" s="301"/>
      <c r="NVP1" s="301"/>
      <c r="NVQ1" s="301"/>
      <c r="NVR1" s="301"/>
      <c r="NVS1" s="301"/>
      <c r="NVT1" s="301"/>
      <c r="NVU1" s="301"/>
      <c r="NVV1" s="301"/>
      <c r="NVW1" s="301"/>
      <c r="NVX1" s="301"/>
      <c r="NVY1" s="301"/>
      <c r="NVZ1" s="301"/>
      <c r="NWA1" s="301"/>
      <c r="NWB1" s="301"/>
      <c r="NWC1" s="301"/>
      <c r="NWD1" s="301"/>
      <c r="NWE1" s="301"/>
      <c r="NWF1" s="301"/>
      <c r="NWG1" s="301"/>
      <c r="NWH1" s="301"/>
      <c r="NWI1" s="301"/>
      <c r="NWJ1" s="301"/>
      <c r="NWK1" s="301"/>
      <c r="NWL1" s="301"/>
      <c r="NWM1" s="301"/>
      <c r="NWN1" s="301"/>
      <c r="NWO1" s="301"/>
      <c r="NWP1" s="301"/>
      <c r="NWQ1" s="301"/>
      <c r="NWR1" s="301"/>
      <c r="NWS1" s="301"/>
      <c r="NWT1" s="301"/>
      <c r="NWU1" s="301"/>
      <c r="NWV1" s="301"/>
      <c r="NWW1" s="301"/>
      <c r="NWX1" s="301"/>
      <c r="NWY1" s="301"/>
      <c r="NWZ1" s="301"/>
      <c r="NXA1" s="301"/>
      <c r="NXB1" s="301"/>
      <c r="NXC1" s="301"/>
      <c r="NXD1" s="301"/>
      <c r="NXE1" s="301"/>
      <c r="NXF1" s="301"/>
      <c r="NXG1" s="301"/>
      <c r="NXH1" s="301"/>
      <c r="NXI1" s="301"/>
      <c r="NXJ1" s="301"/>
      <c r="NXK1" s="301"/>
      <c r="NXL1" s="301"/>
      <c r="NXM1" s="301"/>
      <c r="NXN1" s="301"/>
      <c r="NXO1" s="301"/>
      <c r="NXP1" s="301"/>
      <c r="NXQ1" s="301"/>
      <c r="NXR1" s="301"/>
      <c r="NXS1" s="301"/>
      <c r="NXT1" s="301"/>
      <c r="NXU1" s="301"/>
      <c r="NXV1" s="301"/>
      <c r="NXW1" s="301"/>
      <c r="NXX1" s="301"/>
      <c r="NXY1" s="301"/>
      <c r="NXZ1" s="301"/>
      <c r="NYA1" s="301"/>
      <c r="NYB1" s="301"/>
      <c r="NYC1" s="301"/>
      <c r="NYD1" s="301"/>
      <c r="NYE1" s="301"/>
      <c r="NYF1" s="301"/>
      <c r="NYG1" s="301"/>
      <c r="NYH1" s="301"/>
      <c r="NYI1" s="301"/>
      <c r="NYJ1" s="301"/>
      <c r="NYK1" s="301"/>
      <c r="NYL1" s="301"/>
      <c r="NYM1" s="301"/>
      <c r="NYN1" s="301"/>
      <c r="NYO1" s="301"/>
      <c r="NYP1" s="301"/>
      <c r="NYQ1" s="301"/>
      <c r="NYR1" s="301"/>
      <c r="NYS1" s="301"/>
      <c r="NYT1" s="301"/>
      <c r="NYU1" s="301"/>
      <c r="NYV1" s="301"/>
      <c r="NYW1" s="301"/>
      <c r="NYX1" s="301"/>
      <c r="NYY1" s="301"/>
      <c r="NYZ1" s="301"/>
      <c r="NZA1" s="301"/>
      <c r="NZB1" s="301"/>
      <c r="NZC1" s="301"/>
      <c r="NZD1" s="301"/>
      <c r="NZE1" s="301"/>
      <c r="NZF1" s="301"/>
      <c r="NZG1" s="301"/>
      <c r="NZH1" s="301"/>
      <c r="NZI1" s="301"/>
      <c r="NZJ1" s="301"/>
      <c r="NZK1" s="301"/>
      <c r="NZL1" s="301"/>
      <c r="NZM1" s="301"/>
      <c r="NZN1" s="301"/>
      <c r="NZO1" s="301"/>
      <c r="NZP1" s="301"/>
      <c r="NZQ1" s="301"/>
      <c r="NZR1" s="301"/>
      <c r="NZS1" s="301"/>
      <c r="NZT1" s="301"/>
      <c r="NZU1" s="301"/>
      <c r="NZV1" s="301"/>
      <c r="NZW1" s="301"/>
      <c r="NZX1" s="301"/>
      <c r="NZY1" s="301"/>
      <c r="NZZ1" s="301"/>
      <c r="OAA1" s="301"/>
      <c r="OAB1" s="301"/>
      <c r="OAC1" s="301"/>
      <c r="OAD1" s="301"/>
      <c r="OAE1" s="301"/>
      <c r="OAF1" s="301"/>
      <c r="OAG1" s="301"/>
      <c r="OAH1" s="301"/>
      <c r="OAI1" s="301"/>
      <c r="OAJ1" s="301"/>
      <c r="OAK1" s="301"/>
      <c r="OAL1" s="301"/>
      <c r="OAM1" s="301"/>
      <c r="OAN1" s="301"/>
      <c r="OAO1" s="301"/>
      <c r="OAP1" s="301"/>
      <c r="OAQ1" s="301"/>
      <c r="OAR1" s="301"/>
      <c r="OAS1" s="301"/>
      <c r="OAT1" s="301"/>
      <c r="OAU1" s="301"/>
      <c r="OAV1" s="301"/>
      <c r="OAW1" s="301"/>
      <c r="OAX1" s="301"/>
      <c r="OAY1" s="301"/>
      <c r="OAZ1" s="301"/>
      <c r="OBA1" s="301"/>
      <c r="OBB1" s="301"/>
      <c r="OBC1" s="301"/>
      <c r="OBD1" s="301"/>
      <c r="OBE1" s="301"/>
      <c r="OBF1" s="301"/>
      <c r="OBG1" s="301"/>
      <c r="OBH1" s="301"/>
      <c r="OBI1" s="301"/>
      <c r="OBJ1" s="301"/>
      <c r="OBK1" s="301"/>
      <c r="OBL1" s="301"/>
      <c r="OBM1" s="301"/>
      <c r="OBN1" s="301"/>
      <c r="OBO1" s="301"/>
      <c r="OBP1" s="301"/>
      <c r="OBQ1" s="301"/>
      <c r="OBR1" s="301"/>
      <c r="OBS1" s="301"/>
      <c r="OBT1" s="301"/>
      <c r="OBU1" s="301"/>
      <c r="OBV1" s="301"/>
      <c r="OBW1" s="301"/>
      <c r="OBX1" s="301"/>
      <c r="OBY1" s="301"/>
      <c r="OBZ1" s="301"/>
      <c r="OCA1" s="301"/>
      <c r="OCB1" s="301"/>
      <c r="OCC1" s="301"/>
      <c r="OCD1" s="301"/>
      <c r="OCE1" s="301"/>
      <c r="OCF1" s="301"/>
      <c r="OCG1" s="301"/>
      <c r="OCH1" s="301"/>
      <c r="OCI1" s="301"/>
      <c r="OCJ1" s="301"/>
      <c r="OCK1" s="301"/>
      <c r="OCL1" s="301"/>
      <c r="OCM1" s="301"/>
      <c r="OCN1" s="301"/>
      <c r="OCO1" s="301"/>
      <c r="OCP1" s="301"/>
      <c r="OCQ1" s="301"/>
      <c r="OCR1" s="301"/>
      <c r="OCS1" s="301"/>
      <c r="OCT1" s="301"/>
      <c r="OCU1" s="301"/>
      <c r="OCV1" s="301"/>
      <c r="OCW1" s="301"/>
      <c r="OCX1" s="301"/>
      <c r="OCY1" s="301"/>
      <c r="OCZ1" s="301"/>
      <c r="ODA1" s="301"/>
      <c r="ODB1" s="301"/>
      <c r="ODC1" s="301"/>
      <c r="ODD1" s="301"/>
      <c r="ODE1" s="301"/>
      <c r="ODF1" s="301"/>
      <c r="ODG1" s="301"/>
      <c r="ODH1" s="301"/>
      <c r="ODI1" s="301"/>
      <c r="ODJ1" s="301"/>
      <c r="ODK1" s="301"/>
      <c r="ODL1" s="301"/>
      <c r="ODM1" s="301"/>
      <c r="ODN1" s="301"/>
      <c r="ODO1" s="301"/>
      <c r="ODP1" s="301"/>
      <c r="ODQ1" s="301"/>
      <c r="ODR1" s="301"/>
      <c r="ODS1" s="301"/>
      <c r="ODT1" s="301"/>
      <c r="ODU1" s="301"/>
      <c r="ODV1" s="301"/>
      <c r="ODW1" s="301"/>
      <c r="ODX1" s="301"/>
      <c r="ODY1" s="301"/>
      <c r="ODZ1" s="301"/>
      <c r="OEA1" s="301"/>
      <c r="OEB1" s="301"/>
      <c r="OEC1" s="301"/>
      <c r="OED1" s="301"/>
      <c r="OEE1" s="301"/>
      <c r="OEF1" s="301"/>
      <c r="OEG1" s="301"/>
      <c r="OEH1" s="301"/>
      <c r="OEI1" s="301"/>
      <c r="OEJ1" s="301"/>
      <c r="OEK1" s="301"/>
      <c r="OEL1" s="301"/>
      <c r="OEM1" s="301"/>
      <c r="OEN1" s="301"/>
      <c r="OEO1" s="301"/>
      <c r="OEP1" s="301"/>
      <c r="OEQ1" s="301"/>
      <c r="OER1" s="301"/>
      <c r="OES1" s="301"/>
      <c r="OET1" s="301"/>
      <c r="OEU1" s="301"/>
      <c r="OEV1" s="301"/>
      <c r="OEW1" s="301"/>
      <c r="OEX1" s="301"/>
      <c r="OEY1" s="301"/>
      <c r="OEZ1" s="301"/>
      <c r="OFA1" s="301"/>
      <c r="OFB1" s="301"/>
      <c r="OFC1" s="301"/>
      <c r="OFD1" s="301"/>
      <c r="OFE1" s="301"/>
      <c r="OFF1" s="301"/>
      <c r="OFG1" s="301"/>
      <c r="OFH1" s="301"/>
      <c r="OFI1" s="301"/>
      <c r="OFJ1" s="301"/>
      <c r="OFK1" s="301"/>
      <c r="OFL1" s="301"/>
      <c r="OFM1" s="301"/>
      <c r="OFN1" s="301"/>
      <c r="OFO1" s="301"/>
      <c r="OFP1" s="301"/>
      <c r="OFQ1" s="301"/>
      <c r="OFR1" s="301"/>
      <c r="OFS1" s="301"/>
      <c r="OFT1" s="301"/>
      <c r="OFU1" s="301"/>
      <c r="OFV1" s="301"/>
      <c r="OFW1" s="301"/>
      <c r="OFX1" s="301"/>
      <c r="OFY1" s="301"/>
      <c r="OFZ1" s="301"/>
      <c r="OGA1" s="301"/>
      <c r="OGB1" s="301"/>
      <c r="OGC1" s="301"/>
      <c r="OGD1" s="301"/>
      <c r="OGE1" s="301"/>
      <c r="OGF1" s="301"/>
      <c r="OGG1" s="301"/>
      <c r="OGH1" s="301"/>
      <c r="OGI1" s="301"/>
      <c r="OGJ1" s="301"/>
      <c r="OGK1" s="301"/>
      <c r="OGL1" s="301"/>
      <c r="OGM1" s="301"/>
      <c r="OGN1" s="301"/>
      <c r="OGO1" s="301"/>
      <c r="OGP1" s="301"/>
      <c r="OGQ1" s="301"/>
      <c r="OGR1" s="301"/>
      <c r="OGS1" s="301"/>
      <c r="OGT1" s="301"/>
      <c r="OGU1" s="301"/>
      <c r="OGV1" s="301"/>
      <c r="OGW1" s="301"/>
      <c r="OGX1" s="301"/>
      <c r="OGY1" s="301"/>
      <c r="OGZ1" s="301"/>
      <c r="OHA1" s="301"/>
      <c r="OHB1" s="301"/>
      <c r="OHC1" s="301"/>
      <c r="OHD1" s="301"/>
      <c r="OHE1" s="301"/>
      <c r="OHF1" s="301"/>
      <c r="OHG1" s="301"/>
      <c r="OHH1" s="301"/>
      <c r="OHI1" s="301"/>
      <c r="OHJ1" s="301"/>
      <c r="OHK1" s="301"/>
      <c r="OHL1" s="301"/>
      <c r="OHM1" s="301"/>
      <c r="OHN1" s="301"/>
      <c r="OHO1" s="301"/>
      <c r="OHP1" s="301"/>
      <c r="OHQ1" s="301"/>
      <c r="OHR1" s="301"/>
      <c r="OHS1" s="301"/>
      <c r="OHT1" s="301"/>
      <c r="OHU1" s="301"/>
      <c r="OHV1" s="301"/>
      <c r="OHW1" s="301"/>
      <c r="OHX1" s="301"/>
      <c r="OHY1" s="301"/>
      <c r="OHZ1" s="301"/>
      <c r="OIA1" s="301"/>
      <c r="OIB1" s="301"/>
      <c r="OIC1" s="301"/>
      <c r="OID1" s="301"/>
      <c r="OIE1" s="301"/>
      <c r="OIF1" s="301"/>
      <c r="OIG1" s="301"/>
      <c r="OIH1" s="301"/>
      <c r="OII1" s="301"/>
      <c r="OIJ1" s="301"/>
      <c r="OIK1" s="301"/>
      <c r="OIL1" s="301"/>
      <c r="OIM1" s="301"/>
      <c r="OIN1" s="301"/>
      <c r="OIO1" s="301"/>
      <c r="OIP1" s="301"/>
      <c r="OIQ1" s="301"/>
      <c r="OIR1" s="301"/>
      <c r="OIS1" s="301"/>
      <c r="OIT1" s="301"/>
      <c r="OIU1" s="301"/>
      <c r="OIV1" s="301"/>
      <c r="OIW1" s="301"/>
      <c r="OIX1" s="301"/>
      <c r="OIY1" s="301"/>
      <c r="OIZ1" s="301"/>
      <c r="OJA1" s="301"/>
      <c r="OJB1" s="301"/>
      <c r="OJC1" s="301"/>
      <c r="OJD1" s="301"/>
      <c r="OJE1" s="301"/>
      <c r="OJF1" s="301"/>
      <c r="OJG1" s="301"/>
      <c r="OJH1" s="301"/>
      <c r="OJI1" s="301"/>
      <c r="OJJ1" s="301"/>
      <c r="OJK1" s="301"/>
      <c r="OJL1" s="301"/>
      <c r="OJM1" s="301"/>
      <c r="OJN1" s="301"/>
      <c r="OJO1" s="301"/>
      <c r="OJP1" s="301"/>
      <c r="OJQ1" s="301"/>
      <c r="OJR1" s="301"/>
      <c r="OJS1" s="301"/>
      <c r="OJT1" s="301"/>
      <c r="OJU1" s="301"/>
      <c r="OJV1" s="301"/>
      <c r="OJW1" s="301"/>
      <c r="OJX1" s="301"/>
      <c r="OJY1" s="301"/>
      <c r="OJZ1" s="301"/>
      <c r="OKA1" s="301"/>
      <c r="OKB1" s="301"/>
      <c r="OKC1" s="301"/>
      <c r="OKD1" s="301"/>
      <c r="OKE1" s="301"/>
      <c r="OKF1" s="301"/>
      <c r="OKG1" s="301"/>
      <c r="OKH1" s="301"/>
      <c r="OKI1" s="301"/>
      <c r="OKJ1" s="301"/>
      <c r="OKK1" s="301"/>
      <c r="OKL1" s="301"/>
      <c r="OKM1" s="301"/>
      <c r="OKN1" s="301"/>
      <c r="OKO1" s="301"/>
      <c r="OKP1" s="301"/>
      <c r="OKQ1" s="301"/>
      <c r="OKR1" s="301"/>
      <c r="OKS1" s="301"/>
      <c r="OKT1" s="301"/>
      <c r="OKU1" s="301"/>
      <c r="OKV1" s="301"/>
      <c r="OKW1" s="301"/>
      <c r="OKX1" s="301"/>
      <c r="OKY1" s="301"/>
      <c r="OKZ1" s="301"/>
      <c r="OLA1" s="301"/>
      <c r="OLB1" s="301"/>
      <c r="OLC1" s="301"/>
      <c r="OLD1" s="301"/>
      <c r="OLE1" s="301"/>
      <c r="OLF1" s="301"/>
      <c r="OLG1" s="301"/>
      <c r="OLH1" s="301"/>
      <c r="OLI1" s="301"/>
      <c r="OLJ1" s="301"/>
      <c r="OLK1" s="301"/>
      <c r="OLL1" s="301"/>
      <c r="OLM1" s="301"/>
      <c r="OLN1" s="301"/>
      <c r="OLO1" s="301"/>
      <c r="OLP1" s="301"/>
      <c r="OLQ1" s="301"/>
      <c r="OLR1" s="301"/>
      <c r="OLS1" s="301"/>
      <c r="OLT1" s="301"/>
      <c r="OLU1" s="301"/>
      <c r="OLV1" s="301"/>
      <c r="OLW1" s="301"/>
      <c r="OLX1" s="301"/>
      <c r="OLY1" s="301"/>
      <c r="OLZ1" s="301"/>
      <c r="OMA1" s="301"/>
      <c r="OMB1" s="301"/>
      <c r="OMC1" s="301"/>
      <c r="OMD1" s="301"/>
      <c r="OME1" s="301"/>
      <c r="OMF1" s="301"/>
      <c r="OMG1" s="301"/>
      <c r="OMH1" s="301"/>
      <c r="OMI1" s="301"/>
      <c r="OMJ1" s="301"/>
      <c r="OMK1" s="301"/>
      <c r="OML1" s="301"/>
      <c r="OMM1" s="301"/>
      <c r="OMN1" s="301"/>
      <c r="OMO1" s="301"/>
      <c r="OMP1" s="301"/>
      <c r="OMQ1" s="301"/>
      <c r="OMR1" s="301"/>
      <c r="OMS1" s="301"/>
      <c r="OMT1" s="301"/>
      <c r="OMU1" s="301"/>
      <c r="OMV1" s="301"/>
      <c r="OMW1" s="301"/>
      <c r="OMX1" s="301"/>
      <c r="OMY1" s="301"/>
      <c r="OMZ1" s="301"/>
      <c r="ONA1" s="301"/>
      <c r="ONB1" s="301"/>
      <c r="ONC1" s="301"/>
      <c r="OND1" s="301"/>
      <c r="ONE1" s="301"/>
      <c r="ONF1" s="301"/>
      <c r="ONG1" s="301"/>
      <c r="ONH1" s="301"/>
      <c r="ONI1" s="301"/>
      <c r="ONJ1" s="301"/>
      <c r="ONK1" s="301"/>
      <c r="ONL1" s="301"/>
      <c r="ONM1" s="301"/>
      <c r="ONN1" s="301"/>
      <c r="ONO1" s="301"/>
      <c r="ONP1" s="301"/>
      <c r="ONQ1" s="301"/>
      <c r="ONR1" s="301"/>
      <c r="ONS1" s="301"/>
      <c r="ONT1" s="301"/>
      <c r="ONU1" s="301"/>
      <c r="ONV1" s="301"/>
      <c r="ONW1" s="301"/>
      <c r="ONX1" s="301"/>
      <c r="ONY1" s="301"/>
      <c r="ONZ1" s="301"/>
      <c r="OOA1" s="301"/>
      <c r="OOB1" s="301"/>
      <c r="OOC1" s="301"/>
      <c r="OOD1" s="301"/>
      <c r="OOE1" s="301"/>
      <c r="OOF1" s="301"/>
      <c r="OOG1" s="301"/>
      <c r="OOH1" s="301"/>
      <c r="OOI1" s="301"/>
      <c r="OOJ1" s="301"/>
      <c r="OOK1" s="301"/>
      <c r="OOL1" s="301"/>
      <c r="OOM1" s="301"/>
      <c r="OON1" s="301"/>
      <c r="OOO1" s="301"/>
      <c r="OOP1" s="301"/>
      <c r="OOQ1" s="301"/>
      <c r="OOR1" s="301"/>
      <c r="OOS1" s="301"/>
      <c r="OOT1" s="301"/>
      <c r="OOU1" s="301"/>
      <c r="OOV1" s="301"/>
      <c r="OOW1" s="301"/>
      <c r="OOX1" s="301"/>
      <c r="OOY1" s="301"/>
      <c r="OOZ1" s="301"/>
      <c r="OPA1" s="301"/>
      <c r="OPB1" s="301"/>
      <c r="OPC1" s="301"/>
      <c r="OPD1" s="301"/>
      <c r="OPE1" s="301"/>
      <c r="OPF1" s="301"/>
      <c r="OPG1" s="301"/>
      <c r="OPH1" s="301"/>
      <c r="OPI1" s="301"/>
      <c r="OPJ1" s="301"/>
      <c r="OPK1" s="301"/>
      <c r="OPL1" s="301"/>
      <c r="OPM1" s="301"/>
      <c r="OPN1" s="301"/>
      <c r="OPO1" s="301"/>
      <c r="OPP1" s="301"/>
      <c r="OPQ1" s="301"/>
      <c r="OPR1" s="301"/>
      <c r="OPS1" s="301"/>
      <c r="OPT1" s="301"/>
      <c r="OPU1" s="301"/>
      <c r="OPV1" s="301"/>
      <c r="OPW1" s="301"/>
      <c r="OPX1" s="301"/>
      <c r="OPY1" s="301"/>
      <c r="OPZ1" s="301"/>
      <c r="OQA1" s="301"/>
      <c r="OQB1" s="301"/>
      <c r="OQC1" s="301"/>
      <c r="OQD1" s="301"/>
      <c r="OQE1" s="301"/>
      <c r="OQF1" s="301"/>
      <c r="OQG1" s="301"/>
      <c r="OQH1" s="301"/>
      <c r="OQI1" s="301"/>
      <c r="OQJ1" s="301"/>
      <c r="OQK1" s="301"/>
      <c r="OQL1" s="301"/>
      <c r="OQM1" s="301"/>
      <c r="OQN1" s="301"/>
      <c r="OQO1" s="301"/>
      <c r="OQP1" s="301"/>
      <c r="OQQ1" s="301"/>
      <c r="OQR1" s="301"/>
      <c r="OQS1" s="301"/>
      <c r="OQT1" s="301"/>
      <c r="OQU1" s="301"/>
      <c r="OQV1" s="301"/>
      <c r="OQW1" s="301"/>
      <c r="OQX1" s="301"/>
      <c r="OQY1" s="301"/>
      <c r="OQZ1" s="301"/>
      <c r="ORA1" s="301"/>
      <c r="ORB1" s="301"/>
      <c r="ORC1" s="301"/>
      <c r="ORD1" s="301"/>
      <c r="ORE1" s="301"/>
      <c r="ORF1" s="301"/>
      <c r="ORG1" s="301"/>
      <c r="ORH1" s="301"/>
      <c r="ORI1" s="301"/>
      <c r="ORJ1" s="301"/>
      <c r="ORK1" s="301"/>
      <c r="ORL1" s="301"/>
      <c r="ORM1" s="301"/>
      <c r="ORN1" s="301"/>
      <c r="ORO1" s="301"/>
      <c r="ORP1" s="301"/>
      <c r="ORQ1" s="301"/>
      <c r="ORR1" s="301"/>
      <c r="ORS1" s="301"/>
      <c r="ORT1" s="301"/>
      <c r="ORU1" s="301"/>
      <c r="ORV1" s="301"/>
      <c r="ORW1" s="301"/>
      <c r="ORX1" s="301"/>
      <c r="ORY1" s="301"/>
      <c r="ORZ1" s="301"/>
      <c r="OSA1" s="301"/>
      <c r="OSB1" s="301"/>
      <c r="OSC1" s="301"/>
      <c r="OSD1" s="301"/>
      <c r="OSE1" s="301"/>
      <c r="OSF1" s="301"/>
      <c r="OSG1" s="301"/>
      <c r="OSH1" s="301"/>
      <c r="OSI1" s="301"/>
      <c r="OSJ1" s="301"/>
      <c r="OSK1" s="301"/>
      <c r="OSL1" s="301"/>
      <c r="OSM1" s="301"/>
      <c r="OSN1" s="301"/>
      <c r="OSO1" s="301"/>
      <c r="OSP1" s="301"/>
      <c r="OSQ1" s="301"/>
      <c r="OSR1" s="301"/>
      <c r="OSS1" s="301"/>
      <c r="OST1" s="301"/>
      <c r="OSU1" s="301"/>
      <c r="OSV1" s="301"/>
      <c r="OSW1" s="301"/>
      <c r="OSX1" s="301"/>
      <c r="OSY1" s="301"/>
      <c r="OSZ1" s="301"/>
      <c r="OTA1" s="301"/>
      <c r="OTB1" s="301"/>
      <c r="OTC1" s="301"/>
      <c r="OTD1" s="301"/>
      <c r="OTE1" s="301"/>
      <c r="OTF1" s="301"/>
      <c r="OTG1" s="301"/>
      <c r="OTH1" s="301"/>
      <c r="OTI1" s="301"/>
      <c r="OTJ1" s="301"/>
      <c r="OTK1" s="301"/>
      <c r="OTL1" s="301"/>
      <c r="OTM1" s="301"/>
      <c r="OTN1" s="301"/>
      <c r="OTO1" s="301"/>
      <c r="OTP1" s="301"/>
      <c r="OTQ1" s="301"/>
      <c r="OTR1" s="301"/>
      <c r="OTS1" s="301"/>
      <c r="OTT1" s="301"/>
      <c r="OTU1" s="301"/>
      <c r="OTV1" s="301"/>
      <c r="OTW1" s="301"/>
      <c r="OTX1" s="301"/>
      <c r="OTY1" s="301"/>
      <c r="OTZ1" s="301"/>
      <c r="OUA1" s="301"/>
      <c r="OUB1" s="301"/>
      <c r="OUC1" s="301"/>
      <c r="OUD1" s="301"/>
      <c r="OUE1" s="301"/>
      <c r="OUF1" s="301"/>
      <c r="OUG1" s="301"/>
      <c r="OUH1" s="301"/>
      <c r="OUI1" s="301"/>
      <c r="OUJ1" s="301"/>
      <c r="OUK1" s="301"/>
      <c r="OUL1" s="301"/>
      <c r="OUM1" s="301"/>
      <c r="OUN1" s="301"/>
      <c r="OUO1" s="301"/>
      <c r="OUP1" s="301"/>
      <c r="OUQ1" s="301"/>
      <c r="OUR1" s="301"/>
      <c r="OUS1" s="301"/>
      <c r="OUT1" s="301"/>
      <c r="OUU1" s="301"/>
      <c r="OUV1" s="301"/>
      <c r="OUW1" s="301"/>
      <c r="OUX1" s="301"/>
      <c r="OUY1" s="301"/>
      <c r="OUZ1" s="301"/>
      <c r="OVA1" s="301"/>
      <c r="OVB1" s="301"/>
      <c r="OVC1" s="301"/>
      <c r="OVD1" s="301"/>
      <c r="OVE1" s="301"/>
      <c r="OVF1" s="301"/>
      <c r="OVG1" s="301"/>
      <c r="OVH1" s="301"/>
      <c r="OVI1" s="301"/>
      <c r="OVJ1" s="301"/>
      <c r="OVK1" s="301"/>
      <c r="OVL1" s="301"/>
      <c r="OVM1" s="301"/>
      <c r="OVN1" s="301"/>
      <c r="OVO1" s="301"/>
      <c r="OVP1" s="301"/>
      <c r="OVQ1" s="301"/>
      <c r="OVR1" s="301"/>
      <c r="OVS1" s="301"/>
      <c r="OVT1" s="301"/>
      <c r="OVU1" s="301"/>
      <c r="OVV1" s="301"/>
      <c r="OVW1" s="301"/>
      <c r="OVX1" s="301"/>
      <c r="OVY1" s="301"/>
      <c r="OVZ1" s="301"/>
      <c r="OWA1" s="301"/>
      <c r="OWB1" s="301"/>
      <c r="OWC1" s="301"/>
      <c r="OWD1" s="301"/>
      <c r="OWE1" s="301"/>
      <c r="OWF1" s="301"/>
      <c r="OWG1" s="301"/>
      <c r="OWH1" s="301"/>
      <c r="OWI1" s="301"/>
      <c r="OWJ1" s="301"/>
      <c r="OWK1" s="301"/>
      <c r="OWL1" s="301"/>
      <c r="OWM1" s="301"/>
      <c r="OWN1" s="301"/>
      <c r="OWO1" s="301"/>
      <c r="OWP1" s="301"/>
      <c r="OWQ1" s="301"/>
      <c r="OWR1" s="301"/>
      <c r="OWS1" s="301"/>
      <c r="OWT1" s="301"/>
      <c r="OWU1" s="301"/>
      <c r="OWV1" s="301"/>
      <c r="OWW1" s="301"/>
      <c r="OWX1" s="301"/>
      <c r="OWY1" s="301"/>
      <c r="OWZ1" s="301"/>
      <c r="OXA1" s="301"/>
      <c r="OXB1" s="301"/>
      <c r="OXC1" s="301"/>
      <c r="OXD1" s="301"/>
      <c r="OXE1" s="301"/>
      <c r="OXF1" s="301"/>
      <c r="OXG1" s="301"/>
      <c r="OXH1" s="301"/>
      <c r="OXI1" s="301"/>
      <c r="OXJ1" s="301"/>
      <c r="OXK1" s="301"/>
      <c r="OXL1" s="301"/>
      <c r="OXM1" s="301"/>
      <c r="OXN1" s="301"/>
      <c r="OXO1" s="301"/>
      <c r="OXP1" s="301"/>
      <c r="OXQ1" s="301"/>
      <c r="OXR1" s="301"/>
      <c r="OXS1" s="301"/>
      <c r="OXT1" s="301"/>
      <c r="OXU1" s="301"/>
      <c r="OXV1" s="301"/>
      <c r="OXW1" s="301"/>
      <c r="OXX1" s="301"/>
      <c r="OXY1" s="301"/>
      <c r="OXZ1" s="301"/>
      <c r="OYA1" s="301"/>
      <c r="OYB1" s="301"/>
      <c r="OYC1" s="301"/>
      <c r="OYD1" s="301"/>
      <c r="OYE1" s="301"/>
      <c r="OYF1" s="301"/>
      <c r="OYG1" s="301"/>
      <c r="OYH1" s="301"/>
      <c r="OYI1" s="301"/>
      <c r="OYJ1" s="301"/>
      <c r="OYK1" s="301"/>
      <c r="OYL1" s="301"/>
      <c r="OYM1" s="301"/>
      <c r="OYN1" s="301"/>
      <c r="OYO1" s="301"/>
      <c r="OYP1" s="301"/>
      <c r="OYQ1" s="301"/>
      <c r="OYR1" s="301"/>
      <c r="OYS1" s="301"/>
      <c r="OYT1" s="301"/>
      <c r="OYU1" s="301"/>
      <c r="OYV1" s="301"/>
      <c r="OYW1" s="301"/>
      <c r="OYX1" s="301"/>
      <c r="OYY1" s="301"/>
      <c r="OYZ1" s="301"/>
      <c r="OZA1" s="301"/>
      <c r="OZB1" s="301"/>
      <c r="OZC1" s="301"/>
      <c r="OZD1" s="301"/>
      <c r="OZE1" s="301"/>
      <c r="OZF1" s="301"/>
      <c r="OZG1" s="301"/>
      <c r="OZH1" s="301"/>
      <c r="OZI1" s="301"/>
      <c r="OZJ1" s="301"/>
      <c r="OZK1" s="301"/>
      <c r="OZL1" s="301"/>
      <c r="OZM1" s="301"/>
      <c r="OZN1" s="301"/>
      <c r="OZO1" s="301"/>
      <c r="OZP1" s="301"/>
      <c r="OZQ1" s="301"/>
      <c r="OZR1" s="301"/>
      <c r="OZS1" s="301"/>
      <c r="OZT1" s="301"/>
      <c r="OZU1" s="301"/>
      <c r="OZV1" s="301"/>
      <c r="OZW1" s="301"/>
      <c r="OZX1" s="301"/>
      <c r="OZY1" s="301"/>
      <c r="OZZ1" s="301"/>
      <c r="PAA1" s="301"/>
      <c r="PAB1" s="301"/>
      <c r="PAC1" s="301"/>
      <c r="PAD1" s="301"/>
      <c r="PAE1" s="301"/>
      <c r="PAF1" s="301"/>
      <c r="PAG1" s="301"/>
      <c r="PAH1" s="301"/>
      <c r="PAI1" s="301"/>
      <c r="PAJ1" s="301"/>
      <c r="PAK1" s="301"/>
      <c r="PAL1" s="301"/>
      <c r="PAM1" s="301"/>
      <c r="PAN1" s="301"/>
      <c r="PAO1" s="301"/>
      <c r="PAP1" s="301"/>
      <c r="PAQ1" s="301"/>
      <c r="PAR1" s="301"/>
      <c r="PAS1" s="301"/>
      <c r="PAT1" s="301"/>
      <c r="PAU1" s="301"/>
      <c r="PAV1" s="301"/>
      <c r="PAW1" s="301"/>
      <c r="PAX1" s="301"/>
      <c r="PAY1" s="301"/>
      <c r="PAZ1" s="301"/>
      <c r="PBA1" s="301"/>
      <c r="PBB1" s="301"/>
      <c r="PBC1" s="301"/>
      <c r="PBD1" s="301"/>
      <c r="PBE1" s="301"/>
      <c r="PBF1" s="301"/>
      <c r="PBG1" s="301"/>
      <c r="PBH1" s="301"/>
      <c r="PBI1" s="301"/>
      <c r="PBJ1" s="301"/>
      <c r="PBK1" s="301"/>
      <c r="PBL1" s="301"/>
      <c r="PBM1" s="301"/>
      <c r="PBN1" s="301"/>
      <c r="PBO1" s="301"/>
      <c r="PBP1" s="301"/>
      <c r="PBQ1" s="301"/>
      <c r="PBR1" s="301"/>
      <c r="PBS1" s="301"/>
      <c r="PBT1" s="301"/>
      <c r="PBU1" s="301"/>
      <c r="PBV1" s="301"/>
      <c r="PBW1" s="301"/>
      <c r="PBX1" s="301"/>
      <c r="PBY1" s="301"/>
      <c r="PBZ1" s="301"/>
      <c r="PCA1" s="301"/>
      <c r="PCB1" s="301"/>
      <c r="PCC1" s="301"/>
      <c r="PCD1" s="301"/>
      <c r="PCE1" s="301"/>
      <c r="PCF1" s="301"/>
      <c r="PCG1" s="301"/>
      <c r="PCH1" s="301"/>
      <c r="PCI1" s="301"/>
      <c r="PCJ1" s="301"/>
      <c r="PCK1" s="301"/>
      <c r="PCL1" s="301"/>
      <c r="PCM1" s="301"/>
      <c r="PCN1" s="301"/>
      <c r="PCO1" s="301"/>
      <c r="PCP1" s="301"/>
      <c r="PCQ1" s="301"/>
      <c r="PCR1" s="301"/>
      <c r="PCS1" s="301"/>
      <c r="PCT1" s="301"/>
      <c r="PCU1" s="301"/>
      <c r="PCV1" s="301"/>
      <c r="PCW1" s="301"/>
      <c r="PCX1" s="301"/>
      <c r="PCY1" s="301"/>
      <c r="PCZ1" s="301"/>
      <c r="PDA1" s="301"/>
      <c r="PDB1" s="301"/>
      <c r="PDC1" s="301"/>
      <c r="PDD1" s="301"/>
      <c r="PDE1" s="301"/>
      <c r="PDF1" s="301"/>
      <c r="PDG1" s="301"/>
      <c r="PDH1" s="301"/>
      <c r="PDI1" s="301"/>
      <c r="PDJ1" s="301"/>
      <c r="PDK1" s="301"/>
      <c r="PDL1" s="301"/>
      <c r="PDM1" s="301"/>
      <c r="PDN1" s="301"/>
      <c r="PDO1" s="301"/>
      <c r="PDP1" s="301"/>
      <c r="PDQ1" s="301"/>
      <c r="PDR1" s="301"/>
      <c r="PDS1" s="301"/>
      <c r="PDT1" s="301"/>
      <c r="PDU1" s="301"/>
      <c r="PDV1" s="301"/>
      <c r="PDW1" s="301"/>
      <c r="PDX1" s="301"/>
      <c r="PDY1" s="301"/>
      <c r="PDZ1" s="301"/>
      <c r="PEA1" s="301"/>
      <c r="PEB1" s="301"/>
      <c r="PEC1" s="301"/>
      <c r="PED1" s="301"/>
      <c r="PEE1" s="301"/>
      <c r="PEF1" s="301"/>
      <c r="PEG1" s="301"/>
      <c r="PEH1" s="301"/>
      <c r="PEI1" s="301"/>
      <c r="PEJ1" s="301"/>
      <c r="PEK1" s="301"/>
      <c r="PEL1" s="301"/>
      <c r="PEM1" s="301"/>
      <c r="PEN1" s="301"/>
      <c r="PEO1" s="301"/>
      <c r="PEP1" s="301"/>
      <c r="PEQ1" s="301"/>
      <c r="PER1" s="301"/>
      <c r="PES1" s="301"/>
      <c r="PET1" s="301"/>
      <c r="PEU1" s="301"/>
      <c r="PEV1" s="301"/>
      <c r="PEW1" s="301"/>
      <c r="PEX1" s="301"/>
      <c r="PEY1" s="301"/>
      <c r="PEZ1" s="301"/>
      <c r="PFA1" s="301"/>
      <c r="PFB1" s="301"/>
      <c r="PFC1" s="301"/>
      <c r="PFD1" s="301"/>
      <c r="PFE1" s="301"/>
      <c r="PFF1" s="301"/>
      <c r="PFG1" s="301"/>
      <c r="PFH1" s="301"/>
      <c r="PFI1" s="301"/>
      <c r="PFJ1" s="301"/>
      <c r="PFK1" s="301"/>
      <c r="PFL1" s="301"/>
      <c r="PFM1" s="301"/>
      <c r="PFN1" s="301"/>
      <c r="PFO1" s="301"/>
      <c r="PFP1" s="301"/>
      <c r="PFQ1" s="301"/>
      <c r="PFR1" s="301"/>
      <c r="PFS1" s="301"/>
      <c r="PFT1" s="301"/>
      <c r="PFU1" s="301"/>
      <c r="PFV1" s="301"/>
      <c r="PFW1" s="301"/>
      <c r="PFX1" s="301"/>
      <c r="PFY1" s="301"/>
      <c r="PFZ1" s="301"/>
      <c r="PGA1" s="301"/>
      <c r="PGB1" s="301"/>
      <c r="PGC1" s="301"/>
      <c r="PGD1" s="301"/>
      <c r="PGE1" s="301"/>
      <c r="PGF1" s="301"/>
      <c r="PGG1" s="301"/>
      <c r="PGH1" s="301"/>
      <c r="PGI1" s="301"/>
      <c r="PGJ1" s="301"/>
      <c r="PGK1" s="301"/>
      <c r="PGL1" s="301"/>
      <c r="PGM1" s="301"/>
      <c r="PGN1" s="301"/>
      <c r="PGO1" s="301"/>
      <c r="PGP1" s="301"/>
      <c r="PGQ1" s="301"/>
      <c r="PGR1" s="301"/>
      <c r="PGS1" s="301"/>
      <c r="PGT1" s="301"/>
      <c r="PGU1" s="301"/>
      <c r="PGV1" s="301"/>
      <c r="PGW1" s="301"/>
      <c r="PGX1" s="301"/>
      <c r="PGY1" s="301"/>
      <c r="PGZ1" s="301"/>
      <c r="PHA1" s="301"/>
      <c r="PHB1" s="301"/>
      <c r="PHC1" s="301"/>
      <c r="PHD1" s="301"/>
      <c r="PHE1" s="301"/>
      <c r="PHF1" s="301"/>
      <c r="PHG1" s="301"/>
      <c r="PHH1" s="301"/>
      <c r="PHI1" s="301"/>
      <c r="PHJ1" s="301"/>
      <c r="PHK1" s="301"/>
      <c r="PHL1" s="301"/>
      <c r="PHM1" s="301"/>
      <c r="PHN1" s="301"/>
      <c r="PHO1" s="301"/>
      <c r="PHP1" s="301"/>
      <c r="PHQ1" s="301"/>
      <c r="PHR1" s="301"/>
      <c r="PHS1" s="301"/>
      <c r="PHT1" s="301"/>
      <c r="PHU1" s="301"/>
      <c r="PHV1" s="301"/>
      <c r="PHW1" s="301"/>
      <c r="PHX1" s="301"/>
      <c r="PHY1" s="301"/>
      <c r="PHZ1" s="301"/>
      <c r="PIA1" s="301"/>
      <c r="PIB1" s="301"/>
      <c r="PIC1" s="301"/>
      <c r="PID1" s="301"/>
      <c r="PIE1" s="301"/>
      <c r="PIF1" s="301"/>
      <c r="PIG1" s="301"/>
      <c r="PIH1" s="301"/>
      <c r="PII1" s="301"/>
      <c r="PIJ1" s="301"/>
      <c r="PIK1" s="301"/>
      <c r="PIL1" s="301"/>
      <c r="PIM1" s="301"/>
      <c r="PIN1" s="301"/>
      <c r="PIO1" s="301"/>
      <c r="PIP1" s="301"/>
      <c r="PIQ1" s="301"/>
      <c r="PIR1" s="301"/>
      <c r="PIS1" s="301"/>
      <c r="PIT1" s="301"/>
      <c r="PIU1" s="301"/>
      <c r="PIV1" s="301"/>
      <c r="PIW1" s="301"/>
      <c r="PIX1" s="301"/>
      <c r="PIY1" s="301"/>
      <c r="PIZ1" s="301"/>
      <c r="PJA1" s="301"/>
      <c r="PJB1" s="301"/>
      <c r="PJC1" s="301"/>
      <c r="PJD1" s="301"/>
      <c r="PJE1" s="301"/>
      <c r="PJF1" s="301"/>
      <c r="PJG1" s="301"/>
      <c r="PJH1" s="301"/>
      <c r="PJI1" s="301"/>
      <c r="PJJ1" s="301"/>
      <c r="PJK1" s="301"/>
      <c r="PJL1" s="301"/>
      <c r="PJM1" s="301"/>
      <c r="PJN1" s="301"/>
      <c r="PJO1" s="301"/>
      <c r="PJP1" s="301"/>
      <c r="PJQ1" s="301"/>
      <c r="PJR1" s="301"/>
      <c r="PJS1" s="301"/>
      <c r="PJT1" s="301"/>
      <c r="PJU1" s="301"/>
      <c r="PJV1" s="301"/>
      <c r="PJW1" s="301"/>
      <c r="PJX1" s="301"/>
      <c r="PJY1" s="301"/>
      <c r="PJZ1" s="301"/>
      <c r="PKA1" s="301"/>
      <c r="PKB1" s="301"/>
      <c r="PKC1" s="301"/>
      <c r="PKD1" s="301"/>
      <c r="PKE1" s="301"/>
      <c r="PKF1" s="301"/>
      <c r="PKG1" s="301"/>
      <c r="PKH1" s="301"/>
      <c r="PKI1" s="301"/>
      <c r="PKJ1" s="301"/>
      <c r="PKK1" s="301"/>
      <c r="PKL1" s="301"/>
      <c r="PKM1" s="301"/>
      <c r="PKN1" s="301"/>
      <c r="PKO1" s="301"/>
      <c r="PKP1" s="301"/>
      <c r="PKQ1" s="301"/>
      <c r="PKR1" s="301"/>
      <c r="PKS1" s="301"/>
      <c r="PKT1" s="301"/>
      <c r="PKU1" s="301"/>
      <c r="PKV1" s="301"/>
      <c r="PKW1" s="301"/>
      <c r="PKX1" s="301"/>
      <c r="PKY1" s="301"/>
      <c r="PKZ1" s="301"/>
      <c r="PLA1" s="301"/>
      <c r="PLB1" s="301"/>
      <c r="PLC1" s="301"/>
      <c r="PLD1" s="301"/>
      <c r="PLE1" s="301"/>
      <c r="PLF1" s="301"/>
      <c r="PLG1" s="301"/>
      <c r="PLH1" s="301"/>
      <c r="PLI1" s="301"/>
      <c r="PLJ1" s="301"/>
      <c r="PLK1" s="301"/>
      <c r="PLL1" s="301"/>
      <c r="PLM1" s="301"/>
      <c r="PLN1" s="301"/>
      <c r="PLO1" s="301"/>
      <c r="PLP1" s="301"/>
      <c r="PLQ1" s="301"/>
      <c r="PLR1" s="301"/>
      <c r="PLS1" s="301"/>
      <c r="PLT1" s="301"/>
      <c r="PLU1" s="301"/>
      <c r="PLV1" s="301"/>
      <c r="PLW1" s="301"/>
      <c r="PLX1" s="301"/>
      <c r="PLY1" s="301"/>
      <c r="PLZ1" s="301"/>
      <c r="PMA1" s="301"/>
      <c r="PMB1" s="301"/>
      <c r="PMC1" s="301"/>
      <c r="PMD1" s="301"/>
      <c r="PME1" s="301"/>
      <c r="PMF1" s="301"/>
      <c r="PMG1" s="301"/>
      <c r="PMH1" s="301"/>
      <c r="PMI1" s="301"/>
      <c r="PMJ1" s="301"/>
      <c r="PMK1" s="301"/>
      <c r="PML1" s="301"/>
      <c r="PMM1" s="301"/>
      <c r="PMN1" s="301"/>
      <c r="PMO1" s="301"/>
      <c r="PMP1" s="301"/>
      <c r="PMQ1" s="301"/>
      <c r="PMR1" s="301"/>
      <c r="PMS1" s="301"/>
      <c r="PMT1" s="301"/>
      <c r="PMU1" s="301"/>
      <c r="PMV1" s="301"/>
      <c r="PMW1" s="301"/>
      <c r="PMX1" s="301"/>
      <c r="PMY1" s="301"/>
      <c r="PMZ1" s="301"/>
      <c r="PNA1" s="301"/>
      <c r="PNB1" s="301"/>
      <c r="PNC1" s="301"/>
      <c r="PND1" s="301"/>
      <c r="PNE1" s="301"/>
      <c r="PNF1" s="301"/>
      <c r="PNG1" s="301"/>
      <c r="PNH1" s="301"/>
      <c r="PNI1" s="301"/>
      <c r="PNJ1" s="301"/>
      <c r="PNK1" s="301"/>
      <c r="PNL1" s="301"/>
      <c r="PNM1" s="301"/>
      <c r="PNN1" s="301"/>
      <c r="PNO1" s="301"/>
      <c r="PNP1" s="301"/>
      <c r="PNQ1" s="301"/>
      <c r="PNR1" s="301"/>
      <c r="PNS1" s="301"/>
      <c r="PNT1" s="301"/>
      <c r="PNU1" s="301"/>
      <c r="PNV1" s="301"/>
      <c r="PNW1" s="301"/>
      <c r="PNX1" s="301"/>
      <c r="PNY1" s="301"/>
      <c r="PNZ1" s="301"/>
      <c r="POA1" s="301"/>
      <c r="POB1" s="301"/>
      <c r="POC1" s="301"/>
      <c r="POD1" s="301"/>
      <c r="POE1" s="301"/>
      <c r="POF1" s="301"/>
      <c r="POG1" s="301"/>
      <c r="POH1" s="301"/>
      <c r="POI1" s="301"/>
      <c r="POJ1" s="301"/>
      <c r="POK1" s="301"/>
      <c r="POL1" s="301"/>
      <c r="POM1" s="301"/>
      <c r="PON1" s="301"/>
      <c r="POO1" s="301"/>
      <c r="POP1" s="301"/>
      <c r="POQ1" s="301"/>
      <c r="POR1" s="301"/>
      <c r="POS1" s="301"/>
      <c r="POT1" s="301"/>
      <c r="POU1" s="301"/>
      <c r="POV1" s="301"/>
      <c r="POW1" s="301"/>
      <c r="POX1" s="301"/>
      <c r="POY1" s="301"/>
      <c r="POZ1" s="301"/>
      <c r="PPA1" s="301"/>
      <c r="PPB1" s="301"/>
      <c r="PPC1" s="301"/>
      <c r="PPD1" s="301"/>
      <c r="PPE1" s="301"/>
      <c r="PPF1" s="301"/>
      <c r="PPG1" s="301"/>
      <c r="PPH1" s="301"/>
      <c r="PPI1" s="301"/>
      <c r="PPJ1" s="301"/>
      <c r="PPK1" s="301"/>
      <c r="PPL1" s="301"/>
      <c r="PPM1" s="301"/>
      <c r="PPN1" s="301"/>
      <c r="PPO1" s="301"/>
      <c r="PPP1" s="301"/>
      <c r="PPQ1" s="301"/>
      <c r="PPR1" s="301"/>
      <c r="PPS1" s="301"/>
      <c r="PPT1" s="301"/>
      <c r="PPU1" s="301"/>
      <c r="PPV1" s="301"/>
      <c r="PPW1" s="301"/>
      <c r="PPX1" s="301"/>
      <c r="PPY1" s="301"/>
      <c r="PPZ1" s="301"/>
      <c r="PQA1" s="301"/>
      <c r="PQB1" s="301"/>
      <c r="PQC1" s="301"/>
      <c r="PQD1" s="301"/>
      <c r="PQE1" s="301"/>
      <c r="PQF1" s="301"/>
      <c r="PQG1" s="301"/>
      <c r="PQH1" s="301"/>
      <c r="PQI1" s="301"/>
      <c r="PQJ1" s="301"/>
      <c r="PQK1" s="301"/>
      <c r="PQL1" s="301"/>
      <c r="PQM1" s="301"/>
      <c r="PQN1" s="301"/>
      <c r="PQO1" s="301"/>
      <c r="PQP1" s="301"/>
      <c r="PQQ1" s="301"/>
      <c r="PQR1" s="301"/>
      <c r="PQS1" s="301"/>
      <c r="PQT1" s="301"/>
      <c r="PQU1" s="301"/>
      <c r="PQV1" s="301"/>
      <c r="PQW1" s="301"/>
      <c r="PQX1" s="301"/>
      <c r="PQY1" s="301"/>
      <c r="PQZ1" s="301"/>
      <c r="PRA1" s="301"/>
      <c r="PRB1" s="301"/>
      <c r="PRC1" s="301"/>
      <c r="PRD1" s="301"/>
      <c r="PRE1" s="301"/>
      <c r="PRF1" s="301"/>
      <c r="PRG1" s="301"/>
      <c r="PRH1" s="301"/>
      <c r="PRI1" s="301"/>
      <c r="PRJ1" s="301"/>
      <c r="PRK1" s="301"/>
      <c r="PRL1" s="301"/>
      <c r="PRM1" s="301"/>
      <c r="PRN1" s="301"/>
      <c r="PRO1" s="301"/>
      <c r="PRP1" s="301"/>
      <c r="PRQ1" s="301"/>
      <c r="PRR1" s="301"/>
      <c r="PRS1" s="301"/>
      <c r="PRT1" s="301"/>
      <c r="PRU1" s="301"/>
      <c r="PRV1" s="301"/>
      <c r="PRW1" s="301"/>
      <c r="PRX1" s="301"/>
      <c r="PRY1" s="301"/>
      <c r="PRZ1" s="301"/>
      <c r="PSA1" s="301"/>
      <c r="PSB1" s="301"/>
      <c r="PSC1" s="301"/>
      <c r="PSD1" s="301"/>
      <c r="PSE1" s="301"/>
      <c r="PSF1" s="301"/>
      <c r="PSG1" s="301"/>
      <c r="PSH1" s="301"/>
      <c r="PSI1" s="301"/>
      <c r="PSJ1" s="301"/>
      <c r="PSK1" s="301"/>
      <c r="PSL1" s="301"/>
      <c r="PSM1" s="301"/>
      <c r="PSN1" s="301"/>
      <c r="PSO1" s="301"/>
      <c r="PSP1" s="301"/>
      <c r="PSQ1" s="301"/>
      <c r="PSR1" s="301"/>
      <c r="PSS1" s="301"/>
      <c r="PST1" s="301"/>
      <c r="PSU1" s="301"/>
      <c r="PSV1" s="301"/>
      <c r="PSW1" s="301"/>
      <c r="PSX1" s="301"/>
      <c r="PSY1" s="301"/>
      <c r="PSZ1" s="301"/>
      <c r="PTA1" s="301"/>
      <c r="PTB1" s="301"/>
      <c r="PTC1" s="301"/>
      <c r="PTD1" s="301"/>
      <c r="PTE1" s="301"/>
      <c r="PTF1" s="301"/>
      <c r="PTG1" s="301"/>
      <c r="PTH1" s="301"/>
      <c r="PTI1" s="301"/>
      <c r="PTJ1" s="301"/>
      <c r="PTK1" s="301"/>
      <c r="PTL1" s="301"/>
      <c r="PTM1" s="301"/>
      <c r="PTN1" s="301"/>
      <c r="PTO1" s="301"/>
      <c r="PTP1" s="301"/>
      <c r="PTQ1" s="301"/>
      <c r="PTR1" s="301"/>
      <c r="PTS1" s="301"/>
      <c r="PTT1" s="301"/>
      <c r="PTU1" s="301"/>
      <c r="PTV1" s="301"/>
      <c r="PTW1" s="301"/>
      <c r="PTX1" s="301"/>
      <c r="PTY1" s="301"/>
      <c r="PTZ1" s="301"/>
      <c r="PUA1" s="301"/>
      <c r="PUB1" s="301"/>
      <c r="PUC1" s="301"/>
      <c r="PUD1" s="301"/>
      <c r="PUE1" s="301"/>
      <c r="PUF1" s="301"/>
      <c r="PUG1" s="301"/>
      <c r="PUH1" s="301"/>
      <c r="PUI1" s="301"/>
      <c r="PUJ1" s="301"/>
      <c r="PUK1" s="301"/>
      <c r="PUL1" s="301"/>
      <c r="PUM1" s="301"/>
      <c r="PUN1" s="301"/>
      <c r="PUO1" s="301"/>
      <c r="PUP1" s="301"/>
      <c r="PUQ1" s="301"/>
      <c r="PUR1" s="301"/>
      <c r="PUS1" s="301"/>
      <c r="PUT1" s="301"/>
      <c r="PUU1" s="301"/>
      <c r="PUV1" s="301"/>
      <c r="PUW1" s="301"/>
      <c r="PUX1" s="301"/>
      <c r="PUY1" s="301"/>
      <c r="PUZ1" s="301"/>
      <c r="PVA1" s="301"/>
      <c r="PVB1" s="301"/>
      <c r="PVC1" s="301"/>
      <c r="PVD1" s="301"/>
      <c r="PVE1" s="301"/>
      <c r="PVF1" s="301"/>
      <c r="PVG1" s="301"/>
      <c r="PVH1" s="301"/>
      <c r="PVI1" s="301"/>
      <c r="PVJ1" s="301"/>
      <c r="PVK1" s="301"/>
      <c r="PVL1" s="301"/>
      <c r="PVM1" s="301"/>
      <c r="PVN1" s="301"/>
      <c r="PVO1" s="301"/>
      <c r="PVP1" s="301"/>
      <c r="PVQ1" s="301"/>
      <c r="PVR1" s="301"/>
      <c r="PVS1" s="301"/>
      <c r="PVT1" s="301"/>
      <c r="PVU1" s="301"/>
      <c r="PVV1" s="301"/>
      <c r="PVW1" s="301"/>
      <c r="PVX1" s="301"/>
      <c r="PVY1" s="301"/>
      <c r="PVZ1" s="301"/>
      <c r="PWA1" s="301"/>
      <c r="PWB1" s="301"/>
      <c r="PWC1" s="301"/>
      <c r="PWD1" s="301"/>
      <c r="PWE1" s="301"/>
      <c r="PWF1" s="301"/>
      <c r="PWG1" s="301"/>
      <c r="PWH1" s="301"/>
      <c r="PWI1" s="301"/>
      <c r="PWJ1" s="301"/>
      <c r="PWK1" s="301"/>
      <c r="PWL1" s="301"/>
      <c r="PWM1" s="301"/>
      <c r="PWN1" s="301"/>
      <c r="PWO1" s="301"/>
      <c r="PWP1" s="301"/>
      <c r="PWQ1" s="301"/>
      <c r="PWR1" s="301"/>
      <c r="PWS1" s="301"/>
      <c r="PWT1" s="301"/>
      <c r="PWU1" s="301"/>
      <c r="PWV1" s="301"/>
      <c r="PWW1" s="301"/>
      <c r="PWX1" s="301"/>
      <c r="PWY1" s="301"/>
      <c r="PWZ1" s="301"/>
      <c r="PXA1" s="301"/>
      <c r="PXB1" s="301"/>
      <c r="PXC1" s="301"/>
      <c r="PXD1" s="301"/>
      <c r="PXE1" s="301"/>
      <c r="PXF1" s="301"/>
      <c r="PXG1" s="301"/>
      <c r="PXH1" s="301"/>
      <c r="PXI1" s="301"/>
      <c r="PXJ1" s="301"/>
      <c r="PXK1" s="301"/>
      <c r="PXL1" s="301"/>
      <c r="PXM1" s="301"/>
      <c r="PXN1" s="301"/>
      <c r="PXO1" s="301"/>
      <c r="PXP1" s="301"/>
      <c r="PXQ1" s="301"/>
      <c r="PXR1" s="301"/>
      <c r="PXS1" s="301"/>
      <c r="PXT1" s="301"/>
      <c r="PXU1" s="301"/>
      <c r="PXV1" s="301"/>
      <c r="PXW1" s="301"/>
      <c r="PXX1" s="301"/>
      <c r="PXY1" s="301"/>
      <c r="PXZ1" s="301"/>
      <c r="PYA1" s="301"/>
      <c r="PYB1" s="301"/>
      <c r="PYC1" s="301"/>
      <c r="PYD1" s="301"/>
      <c r="PYE1" s="301"/>
      <c r="PYF1" s="301"/>
      <c r="PYG1" s="301"/>
      <c r="PYH1" s="301"/>
      <c r="PYI1" s="301"/>
      <c r="PYJ1" s="301"/>
      <c r="PYK1" s="301"/>
      <c r="PYL1" s="301"/>
      <c r="PYM1" s="301"/>
      <c r="PYN1" s="301"/>
      <c r="PYO1" s="301"/>
      <c r="PYP1" s="301"/>
      <c r="PYQ1" s="301"/>
      <c r="PYR1" s="301"/>
      <c r="PYS1" s="301"/>
      <c r="PYT1" s="301"/>
      <c r="PYU1" s="301"/>
      <c r="PYV1" s="301"/>
      <c r="PYW1" s="301"/>
      <c r="PYX1" s="301"/>
      <c r="PYY1" s="301"/>
      <c r="PYZ1" s="301"/>
      <c r="PZA1" s="301"/>
      <c r="PZB1" s="301"/>
      <c r="PZC1" s="301"/>
      <c r="PZD1" s="301"/>
      <c r="PZE1" s="301"/>
      <c r="PZF1" s="301"/>
      <c r="PZG1" s="301"/>
      <c r="PZH1" s="301"/>
      <c r="PZI1" s="301"/>
      <c r="PZJ1" s="301"/>
      <c r="PZK1" s="301"/>
      <c r="PZL1" s="301"/>
      <c r="PZM1" s="301"/>
      <c r="PZN1" s="301"/>
      <c r="PZO1" s="301"/>
      <c r="PZP1" s="301"/>
      <c r="PZQ1" s="301"/>
      <c r="PZR1" s="301"/>
      <c r="PZS1" s="301"/>
      <c r="PZT1" s="301"/>
      <c r="PZU1" s="301"/>
      <c r="PZV1" s="301"/>
      <c r="PZW1" s="301"/>
      <c r="PZX1" s="301"/>
      <c r="PZY1" s="301"/>
      <c r="PZZ1" s="301"/>
      <c r="QAA1" s="301"/>
      <c r="QAB1" s="301"/>
      <c r="QAC1" s="301"/>
      <c r="QAD1" s="301"/>
      <c r="QAE1" s="301"/>
      <c r="QAF1" s="301"/>
      <c r="QAG1" s="301"/>
      <c r="QAH1" s="301"/>
      <c r="QAI1" s="301"/>
      <c r="QAJ1" s="301"/>
      <c r="QAK1" s="301"/>
      <c r="QAL1" s="301"/>
      <c r="QAM1" s="301"/>
      <c r="QAN1" s="301"/>
      <c r="QAO1" s="301"/>
      <c r="QAP1" s="301"/>
      <c r="QAQ1" s="301"/>
      <c r="QAR1" s="301"/>
      <c r="QAS1" s="301"/>
      <c r="QAT1" s="301"/>
      <c r="QAU1" s="301"/>
      <c r="QAV1" s="301"/>
      <c r="QAW1" s="301"/>
      <c r="QAX1" s="301"/>
      <c r="QAY1" s="301"/>
      <c r="QAZ1" s="301"/>
      <c r="QBA1" s="301"/>
      <c r="QBB1" s="301"/>
      <c r="QBC1" s="301"/>
      <c r="QBD1" s="301"/>
      <c r="QBE1" s="301"/>
      <c r="QBF1" s="301"/>
      <c r="QBG1" s="301"/>
      <c r="QBH1" s="301"/>
      <c r="QBI1" s="301"/>
      <c r="QBJ1" s="301"/>
      <c r="QBK1" s="301"/>
      <c r="QBL1" s="301"/>
      <c r="QBM1" s="301"/>
      <c r="QBN1" s="301"/>
      <c r="QBO1" s="301"/>
      <c r="QBP1" s="301"/>
      <c r="QBQ1" s="301"/>
      <c r="QBR1" s="301"/>
      <c r="QBS1" s="301"/>
      <c r="QBT1" s="301"/>
      <c r="QBU1" s="301"/>
      <c r="QBV1" s="301"/>
      <c r="QBW1" s="301"/>
      <c r="QBX1" s="301"/>
      <c r="QBY1" s="301"/>
      <c r="QBZ1" s="301"/>
      <c r="QCA1" s="301"/>
      <c r="QCB1" s="301"/>
      <c r="QCC1" s="301"/>
      <c r="QCD1" s="301"/>
      <c r="QCE1" s="301"/>
      <c r="QCF1" s="301"/>
      <c r="QCG1" s="301"/>
      <c r="QCH1" s="301"/>
      <c r="QCI1" s="301"/>
      <c r="QCJ1" s="301"/>
      <c r="QCK1" s="301"/>
      <c r="QCL1" s="301"/>
      <c r="QCM1" s="301"/>
      <c r="QCN1" s="301"/>
      <c r="QCO1" s="301"/>
      <c r="QCP1" s="301"/>
      <c r="QCQ1" s="301"/>
      <c r="QCR1" s="301"/>
      <c r="QCS1" s="301"/>
      <c r="QCT1" s="301"/>
      <c r="QCU1" s="301"/>
      <c r="QCV1" s="301"/>
      <c r="QCW1" s="301"/>
      <c r="QCX1" s="301"/>
      <c r="QCY1" s="301"/>
      <c r="QCZ1" s="301"/>
      <c r="QDA1" s="301"/>
      <c r="QDB1" s="301"/>
      <c r="QDC1" s="301"/>
      <c r="QDD1" s="301"/>
      <c r="QDE1" s="301"/>
      <c r="QDF1" s="301"/>
      <c r="QDG1" s="301"/>
      <c r="QDH1" s="301"/>
      <c r="QDI1" s="301"/>
      <c r="QDJ1" s="301"/>
      <c r="QDK1" s="301"/>
      <c r="QDL1" s="301"/>
      <c r="QDM1" s="301"/>
      <c r="QDN1" s="301"/>
      <c r="QDO1" s="301"/>
      <c r="QDP1" s="301"/>
      <c r="QDQ1" s="301"/>
      <c r="QDR1" s="301"/>
      <c r="QDS1" s="301"/>
      <c r="QDT1" s="301"/>
      <c r="QDU1" s="301"/>
      <c r="QDV1" s="301"/>
      <c r="QDW1" s="301"/>
      <c r="QDX1" s="301"/>
      <c r="QDY1" s="301"/>
      <c r="QDZ1" s="301"/>
      <c r="QEA1" s="301"/>
      <c r="QEB1" s="301"/>
      <c r="QEC1" s="301"/>
      <c r="QED1" s="301"/>
      <c r="QEE1" s="301"/>
      <c r="QEF1" s="301"/>
      <c r="QEG1" s="301"/>
      <c r="QEH1" s="301"/>
      <c r="QEI1" s="301"/>
      <c r="QEJ1" s="301"/>
      <c r="QEK1" s="301"/>
      <c r="QEL1" s="301"/>
      <c r="QEM1" s="301"/>
      <c r="QEN1" s="301"/>
      <c r="QEO1" s="301"/>
      <c r="QEP1" s="301"/>
      <c r="QEQ1" s="301"/>
      <c r="QER1" s="301"/>
      <c r="QES1" s="301"/>
      <c r="QET1" s="301"/>
      <c r="QEU1" s="301"/>
      <c r="QEV1" s="301"/>
      <c r="QEW1" s="301"/>
      <c r="QEX1" s="301"/>
      <c r="QEY1" s="301"/>
      <c r="QEZ1" s="301"/>
      <c r="QFA1" s="301"/>
      <c r="QFB1" s="301"/>
      <c r="QFC1" s="301"/>
      <c r="QFD1" s="301"/>
      <c r="QFE1" s="301"/>
      <c r="QFF1" s="301"/>
      <c r="QFG1" s="301"/>
      <c r="QFH1" s="301"/>
      <c r="QFI1" s="301"/>
      <c r="QFJ1" s="301"/>
      <c r="QFK1" s="301"/>
      <c r="QFL1" s="301"/>
      <c r="QFM1" s="301"/>
      <c r="QFN1" s="301"/>
      <c r="QFO1" s="301"/>
      <c r="QFP1" s="301"/>
      <c r="QFQ1" s="301"/>
      <c r="QFR1" s="301"/>
      <c r="QFS1" s="301"/>
      <c r="QFT1" s="301"/>
      <c r="QFU1" s="301"/>
      <c r="QFV1" s="301"/>
      <c r="QFW1" s="301"/>
      <c r="QFX1" s="301"/>
      <c r="QFY1" s="301"/>
      <c r="QFZ1" s="301"/>
      <c r="QGA1" s="301"/>
      <c r="QGB1" s="301"/>
      <c r="QGC1" s="301"/>
      <c r="QGD1" s="301"/>
      <c r="QGE1" s="301"/>
      <c r="QGF1" s="301"/>
      <c r="QGG1" s="301"/>
      <c r="QGH1" s="301"/>
      <c r="QGI1" s="301"/>
      <c r="QGJ1" s="301"/>
      <c r="QGK1" s="301"/>
      <c r="QGL1" s="301"/>
      <c r="QGM1" s="301"/>
      <c r="QGN1" s="301"/>
      <c r="QGO1" s="301"/>
      <c r="QGP1" s="301"/>
      <c r="QGQ1" s="301"/>
      <c r="QGR1" s="301"/>
      <c r="QGS1" s="301"/>
      <c r="QGT1" s="301"/>
      <c r="QGU1" s="301"/>
      <c r="QGV1" s="301"/>
      <c r="QGW1" s="301"/>
      <c r="QGX1" s="301"/>
      <c r="QGY1" s="301"/>
      <c r="QGZ1" s="301"/>
      <c r="QHA1" s="301"/>
      <c r="QHB1" s="301"/>
      <c r="QHC1" s="301"/>
      <c r="QHD1" s="301"/>
      <c r="QHE1" s="301"/>
      <c r="QHF1" s="301"/>
      <c r="QHG1" s="301"/>
      <c r="QHH1" s="301"/>
      <c r="QHI1" s="301"/>
      <c r="QHJ1" s="301"/>
      <c r="QHK1" s="301"/>
      <c r="QHL1" s="301"/>
      <c r="QHM1" s="301"/>
      <c r="QHN1" s="301"/>
      <c r="QHO1" s="301"/>
      <c r="QHP1" s="301"/>
      <c r="QHQ1" s="301"/>
      <c r="QHR1" s="301"/>
      <c r="QHS1" s="301"/>
      <c r="QHT1" s="301"/>
      <c r="QHU1" s="301"/>
      <c r="QHV1" s="301"/>
      <c r="QHW1" s="301"/>
      <c r="QHX1" s="301"/>
      <c r="QHY1" s="301"/>
      <c r="QHZ1" s="301"/>
      <c r="QIA1" s="301"/>
      <c r="QIB1" s="301"/>
      <c r="QIC1" s="301"/>
      <c r="QID1" s="301"/>
      <c r="QIE1" s="301"/>
      <c r="QIF1" s="301"/>
      <c r="QIG1" s="301"/>
      <c r="QIH1" s="301"/>
      <c r="QII1" s="301"/>
      <c r="QIJ1" s="301"/>
      <c r="QIK1" s="301"/>
      <c r="QIL1" s="301"/>
      <c r="QIM1" s="301"/>
      <c r="QIN1" s="301"/>
      <c r="QIO1" s="301"/>
      <c r="QIP1" s="301"/>
      <c r="QIQ1" s="301"/>
      <c r="QIR1" s="301"/>
      <c r="QIS1" s="301"/>
      <c r="QIT1" s="301"/>
      <c r="QIU1" s="301"/>
      <c r="QIV1" s="301"/>
      <c r="QIW1" s="301"/>
      <c r="QIX1" s="301"/>
      <c r="QIY1" s="301"/>
      <c r="QIZ1" s="301"/>
      <c r="QJA1" s="301"/>
      <c r="QJB1" s="301"/>
      <c r="QJC1" s="301"/>
      <c r="QJD1" s="301"/>
      <c r="QJE1" s="301"/>
      <c r="QJF1" s="301"/>
      <c r="QJG1" s="301"/>
      <c r="QJH1" s="301"/>
      <c r="QJI1" s="301"/>
      <c r="QJJ1" s="301"/>
      <c r="QJK1" s="301"/>
      <c r="QJL1" s="301"/>
      <c r="QJM1" s="301"/>
      <c r="QJN1" s="301"/>
      <c r="QJO1" s="301"/>
      <c r="QJP1" s="301"/>
      <c r="QJQ1" s="301"/>
      <c r="QJR1" s="301"/>
      <c r="QJS1" s="301"/>
      <c r="QJT1" s="301"/>
      <c r="QJU1" s="301"/>
      <c r="QJV1" s="301"/>
      <c r="QJW1" s="301"/>
      <c r="QJX1" s="301"/>
      <c r="QJY1" s="301"/>
      <c r="QJZ1" s="301"/>
      <c r="QKA1" s="301"/>
      <c r="QKB1" s="301"/>
      <c r="QKC1" s="301"/>
      <c r="QKD1" s="301"/>
      <c r="QKE1" s="301"/>
      <c r="QKF1" s="301"/>
      <c r="QKG1" s="301"/>
      <c r="QKH1" s="301"/>
      <c r="QKI1" s="301"/>
      <c r="QKJ1" s="301"/>
      <c r="QKK1" s="301"/>
      <c r="QKL1" s="301"/>
      <c r="QKM1" s="301"/>
      <c r="QKN1" s="301"/>
      <c r="QKO1" s="301"/>
      <c r="QKP1" s="301"/>
      <c r="QKQ1" s="301"/>
      <c r="QKR1" s="301"/>
      <c r="QKS1" s="301"/>
      <c r="QKT1" s="301"/>
      <c r="QKU1" s="301"/>
      <c r="QKV1" s="301"/>
      <c r="QKW1" s="301"/>
      <c r="QKX1" s="301"/>
      <c r="QKY1" s="301"/>
      <c r="QKZ1" s="301"/>
      <c r="QLA1" s="301"/>
      <c r="QLB1" s="301"/>
      <c r="QLC1" s="301"/>
      <c r="QLD1" s="301"/>
      <c r="QLE1" s="301"/>
      <c r="QLF1" s="301"/>
      <c r="QLG1" s="301"/>
      <c r="QLH1" s="301"/>
      <c r="QLI1" s="301"/>
      <c r="QLJ1" s="301"/>
      <c r="QLK1" s="301"/>
      <c r="QLL1" s="301"/>
      <c r="QLM1" s="301"/>
      <c r="QLN1" s="301"/>
      <c r="QLO1" s="301"/>
      <c r="QLP1" s="301"/>
      <c r="QLQ1" s="301"/>
      <c r="QLR1" s="301"/>
      <c r="QLS1" s="301"/>
      <c r="QLT1" s="301"/>
      <c r="QLU1" s="301"/>
      <c r="QLV1" s="301"/>
      <c r="QLW1" s="301"/>
      <c r="QLX1" s="301"/>
      <c r="QLY1" s="301"/>
      <c r="QLZ1" s="301"/>
      <c r="QMA1" s="301"/>
      <c r="QMB1" s="301"/>
      <c r="QMC1" s="301"/>
      <c r="QMD1" s="301"/>
      <c r="QME1" s="301"/>
      <c r="QMF1" s="301"/>
      <c r="QMG1" s="301"/>
      <c r="QMH1" s="301"/>
      <c r="QMI1" s="301"/>
      <c r="QMJ1" s="301"/>
      <c r="QMK1" s="301"/>
      <c r="QML1" s="301"/>
      <c r="QMM1" s="301"/>
      <c r="QMN1" s="301"/>
      <c r="QMO1" s="301"/>
      <c r="QMP1" s="301"/>
      <c r="QMQ1" s="301"/>
      <c r="QMR1" s="301"/>
      <c r="QMS1" s="301"/>
      <c r="QMT1" s="301"/>
      <c r="QMU1" s="301"/>
      <c r="QMV1" s="301"/>
      <c r="QMW1" s="301"/>
      <c r="QMX1" s="301"/>
      <c r="QMY1" s="301"/>
      <c r="QMZ1" s="301"/>
      <c r="QNA1" s="301"/>
      <c r="QNB1" s="301"/>
      <c r="QNC1" s="301"/>
      <c r="QND1" s="301"/>
      <c r="QNE1" s="301"/>
      <c r="QNF1" s="301"/>
      <c r="QNG1" s="301"/>
      <c r="QNH1" s="301"/>
      <c r="QNI1" s="301"/>
      <c r="QNJ1" s="301"/>
      <c r="QNK1" s="301"/>
      <c r="QNL1" s="301"/>
      <c r="QNM1" s="301"/>
      <c r="QNN1" s="301"/>
      <c r="QNO1" s="301"/>
      <c r="QNP1" s="301"/>
      <c r="QNQ1" s="301"/>
      <c r="QNR1" s="301"/>
      <c r="QNS1" s="301"/>
      <c r="QNT1" s="301"/>
      <c r="QNU1" s="301"/>
      <c r="QNV1" s="301"/>
      <c r="QNW1" s="301"/>
      <c r="QNX1" s="301"/>
      <c r="QNY1" s="301"/>
      <c r="QNZ1" s="301"/>
      <c r="QOA1" s="301"/>
      <c r="QOB1" s="301"/>
      <c r="QOC1" s="301"/>
      <c r="QOD1" s="301"/>
      <c r="QOE1" s="301"/>
      <c r="QOF1" s="301"/>
      <c r="QOG1" s="301"/>
      <c r="QOH1" s="301"/>
      <c r="QOI1" s="301"/>
      <c r="QOJ1" s="301"/>
      <c r="QOK1" s="301"/>
      <c r="QOL1" s="301"/>
      <c r="QOM1" s="301"/>
      <c r="QON1" s="301"/>
      <c r="QOO1" s="301"/>
      <c r="QOP1" s="301"/>
      <c r="QOQ1" s="301"/>
      <c r="QOR1" s="301"/>
      <c r="QOS1" s="301"/>
      <c r="QOT1" s="301"/>
      <c r="QOU1" s="301"/>
      <c r="QOV1" s="301"/>
      <c r="QOW1" s="301"/>
      <c r="QOX1" s="301"/>
      <c r="QOY1" s="301"/>
      <c r="QOZ1" s="301"/>
      <c r="QPA1" s="301"/>
      <c r="QPB1" s="301"/>
      <c r="QPC1" s="301"/>
      <c r="QPD1" s="301"/>
      <c r="QPE1" s="301"/>
      <c r="QPF1" s="301"/>
      <c r="QPG1" s="301"/>
      <c r="QPH1" s="301"/>
      <c r="QPI1" s="301"/>
      <c r="QPJ1" s="301"/>
      <c r="QPK1" s="301"/>
      <c r="QPL1" s="301"/>
      <c r="QPM1" s="301"/>
      <c r="QPN1" s="301"/>
      <c r="QPO1" s="301"/>
      <c r="QPP1" s="301"/>
      <c r="QPQ1" s="301"/>
      <c r="QPR1" s="301"/>
      <c r="QPS1" s="301"/>
      <c r="QPT1" s="301"/>
      <c r="QPU1" s="301"/>
      <c r="QPV1" s="301"/>
      <c r="QPW1" s="301"/>
      <c r="QPX1" s="301"/>
      <c r="QPY1" s="301"/>
      <c r="QPZ1" s="301"/>
      <c r="QQA1" s="301"/>
      <c r="QQB1" s="301"/>
      <c r="QQC1" s="301"/>
      <c r="QQD1" s="301"/>
      <c r="QQE1" s="301"/>
      <c r="QQF1" s="301"/>
      <c r="QQG1" s="301"/>
      <c r="QQH1" s="301"/>
      <c r="QQI1" s="301"/>
      <c r="QQJ1" s="301"/>
      <c r="QQK1" s="301"/>
      <c r="QQL1" s="301"/>
      <c r="QQM1" s="301"/>
      <c r="QQN1" s="301"/>
      <c r="QQO1" s="301"/>
      <c r="QQP1" s="301"/>
      <c r="QQQ1" s="301"/>
      <c r="QQR1" s="301"/>
      <c r="QQS1" s="301"/>
      <c r="QQT1" s="301"/>
      <c r="QQU1" s="301"/>
      <c r="QQV1" s="301"/>
      <c r="QQW1" s="301"/>
      <c r="QQX1" s="301"/>
      <c r="QQY1" s="301"/>
      <c r="QQZ1" s="301"/>
      <c r="QRA1" s="301"/>
      <c r="QRB1" s="301"/>
      <c r="QRC1" s="301"/>
      <c r="QRD1" s="301"/>
      <c r="QRE1" s="301"/>
      <c r="QRF1" s="301"/>
      <c r="QRG1" s="301"/>
      <c r="QRH1" s="301"/>
      <c r="QRI1" s="301"/>
      <c r="QRJ1" s="301"/>
      <c r="QRK1" s="301"/>
      <c r="QRL1" s="301"/>
      <c r="QRM1" s="301"/>
      <c r="QRN1" s="301"/>
      <c r="QRO1" s="301"/>
      <c r="QRP1" s="301"/>
      <c r="QRQ1" s="301"/>
      <c r="QRR1" s="301"/>
      <c r="QRS1" s="301"/>
      <c r="QRT1" s="301"/>
      <c r="QRU1" s="301"/>
      <c r="QRV1" s="301"/>
      <c r="QRW1" s="301"/>
      <c r="QRX1" s="301"/>
      <c r="QRY1" s="301"/>
      <c r="QRZ1" s="301"/>
      <c r="QSA1" s="301"/>
      <c r="QSB1" s="301"/>
      <c r="QSC1" s="301"/>
      <c r="QSD1" s="301"/>
      <c r="QSE1" s="301"/>
      <c r="QSF1" s="301"/>
      <c r="QSG1" s="301"/>
      <c r="QSH1" s="301"/>
      <c r="QSI1" s="301"/>
      <c r="QSJ1" s="301"/>
      <c r="QSK1" s="301"/>
      <c r="QSL1" s="301"/>
      <c r="QSM1" s="301"/>
      <c r="QSN1" s="301"/>
      <c r="QSO1" s="301"/>
      <c r="QSP1" s="301"/>
      <c r="QSQ1" s="301"/>
      <c r="QSR1" s="301"/>
      <c r="QSS1" s="301"/>
      <c r="QST1" s="301"/>
      <c r="QSU1" s="301"/>
      <c r="QSV1" s="301"/>
      <c r="QSW1" s="301"/>
      <c r="QSX1" s="301"/>
      <c r="QSY1" s="301"/>
      <c r="QSZ1" s="301"/>
      <c r="QTA1" s="301"/>
      <c r="QTB1" s="301"/>
      <c r="QTC1" s="301"/>
      <c r="QTD1" s="301"/>
      <c r="QTE1" s="301"/>
      <c r="QTF1" s="301"/>
      <c r="QTG1" s="301"/>
      <c r="QTH1" s="301"/>
      <c r="QTI1" s="301"/>
      <c r="QTJ1" s="301"/>
      <c r="QTK1" s="301"/>
      <c r="QTL1" s="301"/>
      <c r="QTM1" s="301"/>
      <c r="QTN1" s="301"/>
      <c r="QTO1" s="301"/>
      <c r="QTP1" s="301"/>
      <c r="QTQ1" s="301"/>
      <c r="QTR1" s="301"/>
      <c r="QTS1" s="301"/>
      <c r="QTT1" s="301"/>
      <c r="QTU1" s="301"/>
      <c r="QTV1" s="301"/>
      <c r="QTW1" s="301"/>
      <c r="QTX1" s="301"/>
      <c r="QTY1" s="301"/>
      <c r="QTZ1" s="301"/>
      <c r="QUA1" s="301"/>
      <c r="QUB1" s="301"/>
      <c r="QUC1" s="301"/>
      <c r="QUD1" s="301"/>
      <c r="QUE1" s="301"/>
      <c r="QUF1" s="301"/>
      <c r="QUG1" s="301"/>
      <c r="QUH1" s="301"/>
      <c r="QUI1" s="301"/>
      <c r="QUJ1" s="301"/>
      <c r="QUK1" s="301"/>
      <c r="QUL1" s="301"/>
      <c r="QUM1" s="301"/>
      <c r="QUN1" s="301"/>
      <c r="QUO1" s="301"/>
      <c r="QUP1" s="301"/>
      <c r="QUQ1" s="301"/>
      <c r="QUR1" s="301"/>
      <c r="QUS1" s="301"/>
      <c r="QUT1" s="301"/>
      <c r="QUU1" s="301"/>
      <c r="QUV1" s="301"/>
      <c r="QUW1" s="301"/>
      <c r="QUX1" s="301"/>
      <c r="QUY1" s="301"/>
      <c r="QUZ1" s="301"/>
      <c r="QVA1" s="301"/>
      <c r="QVB1" s="301"/>
      <c r="QVC1" s="301"/>
      <c r="QVD1" s="301"/>
      <c r="QVE1" s="301"/>
      <c r="QVF1" s="301"/>
      <c r="QVG1" s="301"/>
      <c r="QVH1" s="301"/>
      <c r="QVI1" s="301"/>
      <c r="QVJ1" s="301"/>
      <c r="QVK1" s="301"/>
      <c r="QVL1" s="301"/>
      <c r="QVM1" s="301"/>
      <c r="QVN1" s="301"/>
      <c r="QVO1" s="301"/>
      <c r="QVP1" s="301"/>
      <c r="QVQ1" s="301"/>
      <c r="QVR1" s="301"/>
      <c r="QVS1" s="301"/>
      <c r="QVT1" s="301"/>
      <c r="QVU1" s="301"/>
      <c r="QVV1" s="301"/>
      <c r="QVW1" s="301"/>
      <c r="QVX1" s="301"/>
      <c r="QVY1" s="301"/>
      <c r="QVZ1" s="301"/>
      <c r="QWA1" s="301"/>
      <c r="QWB1" s="301"/>
      <c r="QWC1" s="301"/>
      <c r="QWD1" s="301"/>
      <c r="QWE1" s="301"/>
      <c r="QWF1" s="301"/>
      <c r="QWG1" s="301"/>
      <c r="QWH1" s="301"/>
      <c r="QWI1" s="301"/>
      <c r="QWJ1" s="301"/>
      <c r="QWK1" s="301"/>
      <c r="QWL1" s="301"/>
      <c r="QWM1" s="301"/>
      <c r="QWN1" s="301"/>
      <c r="QWO1" s="301"/>
      <c r="QWP1" s="301"/>
      <c r="QWQ1" s="301"/>
      <c r="QWR1" s="301"/>
      <c r="QWS1" s="301"/>
      <c r="QWT1" s="301"/>
      <c r="QWU1" s="301"/>
      <c r="QWV1" s="301"/>
      <c r="QWW1" s="301"/>
      <c r="QWX1" s="301"/>
      <c r="QWY1" s="301"/>
      <c r="QWZ1" s="301"/>
      <c r="QXA1" s="301"/>
      <c r="QXB1" s="301"/>
      <c r="QXC1" s="301"/>
      <c r="QXD1" s="301"/>
      <c r="QXE1" s="301"/>
      <c r="QXF1" s="301"/>
      <c r="QXG1" s="301"/>
      <c r="QXH1" s="301"/>
      <c r="QXI1" s="301"/>
      <c r="QXJ1" s="301"/>
      <c r="QXK1" s="301"/>
      <c r="QXL1" s="301"/>
      <c r="QXM1" s="301"/>
      <c r="QXN1" s="301"/>
      <c r="QXO1" s="301"/>
      <c r="QXP1" s="301"/>
      <c r="QXQ1" s="301"/>
      <c r="QXR1" s="301"/>
      <c r="QXS1" s="301"/>
      <c r="QXT1" s="301"/>
      <c r="QXU1" s="301"/>
      <c r="QXV1" s="301"/>
      <c r="QXW1" s="301"/>
      <c r="QXX1" s="301"/>
      <c r="QXY1" s="301"/>
      <c r="QXZ1" s="301"/>
      <c r="QYA1" s="301"/>
      <c r="QYB1" s="301"/>
      <c r="QYC1" s="301"/>
      <c r="QYD1" s="301"/>
      <c r="QYE1" s="301"/>
      <c r="QYF1" s="301"/>
      <c r="QYG1" s="301"/>
      <c r="QYH1" s="301"/>
      <c r="QYI1" s="301"/>
      <c r="QYJ1" s="301"/>
      <c r="QYK1" s="301"/>
      <c r="QYL1" s="301"/>
      <c r="QYM1" s="301"/>
      <c r="QYN1" s="301"/>
      <c r="QYO1" s="301"/>
      <c r="QYP1" s="301"/>
      <c r="QYQ1" s="301"/>
      <c r="QYR1" s="301"/>
      <c r="QYS1" s="301"/>
      <c r="QYT1" s="301"/>
      <c r="QYU1" s="301"/>
      <c r="QYV1" s="301"/>
      <c r="QYW1" s="301"/>
      <c r="QYX1" s="301"/>
      <c r="QYY1" s="301"/>
      <c r="QYZ1" s="301"/>
      <c r="QZA1" s="301"/>
      <c r="QZB1" s="301"/>
      <c r="QZC1" s="301"/>
      <c r="QZD1" s="301"/>
      <c r="QZE1" s="301"/>
      <c r="QZF1" s="301"/>
      <c r="QZG1" s="301"/>
      <c r="QZH1" s="301"/>
      <c r="QZI1" s="301"/>
      <c r="QZJ1" s="301"/>
      <c r="QZK1" s="301"/>
      <c r="QZL1" s="301"/>
      <c r="QZM1" s="301"/>
      <c r="QZN1" s="301"/>
      <c r="QZO1" s="301"/>
      <c r="QZP1" s="301"/>
      <c r="QZQ1" s="301"/>
      <c r="QZR1" s="301"/>
      <c r="QZS1" s="301"/>
      <c r="QZT1" s="301"/>
      <c r="QZU1" s="301"/>
      <c r="QZV1" s="301"/>
      <c r="QZW1" s="301"/>
      <c r="QZX1" s="301"/>
      <c r="QZY1" s="301"/>
      <c r="QZZ1" s="301"/>
      <c r="RAA1" s="301"/>
      <c r="RAB1" s="301"/>
      <c r="RAC1" s="301"/>
      <c r="RAD1" s="301"/>
      <c r="RAE1" s="301"/>
      <c r="RAF1" s="301"/>
      <c r="RAG1" s="301"/>
      <c r="RAH1" s="301"/>
      <c r="RAI1" s="301"/>
      <c r="RAJ1" s="301"/>
      <c r="RAK1" s="301"/>
      <c r="RAL1" s="301"/>
      <c r="RAM1" s="301"/>
      <c r="RAN1" s="301"/>
      <c r="RAO1" s="301"/>
      <c r="RAP1" s="301"/>
      <c r="RAQ1" s="301"/>
      <c r="RAR1" s="301"/>
      <c r="RAS1" s="301"/>
      <c r="RAT1" s="301"/>
      <c r="RAU1" s="301"/>
      <c r="RAV1" s="301"/>
      <c r="RAW1" s="301"/>
      <c r="RAX1" s="301"/>
      <c r="RAY1" s="301"/>
      <c r="RAZ1" s="301"/>
      <c r="RBA1" s="301"/>
      <c r="RBB1" s="301"/>
      <c r="RBC1" s="301"/>
      <c r="RBD1" s="301"/>
      <c r="RBE1" s="301"/>
      <c r="RBF1" s="301"/>
      <c r="RBG1" s="301"/>
      <c r="RBH1" s="301"/>
      <c r="RBI1" s="301"/>
      <c r="RBJ1" s="301"/>
      <c r="RBK1" s="301"/>
      <c r="RBL1" s="301"/>
      <c r="RBM1" s="301"/>
      <c r="RBN1" s="301"/>
      <c r="RBO1" s="301"/>
      <c r="RBP1" s="301"/>
      <c r="RBQ1" s="301"/>
      <c r="RBR1" s="301"/>
      <c r="RBS1" s="301"/>
      <c r="RBT1" s="301"/>
      <c r="RBU1" s="301"/>
      <c r="RBV1" s="301"/>
      <c r="RBW1" s="301"/>
      <c r="RBX1" s="301"/>
      <c r="RBY1" s="301"/>
      <c r="RBZ1" s="301"/>
      <c r="RCA1" s="301"/>
      <c r="RCB1" s="301"/>
      <c r="RCC1" s="301"/>
      <c r="RCD1" s="301"/>
      <c r="RCE1" s="301"/>
      <c r="RCF1" s="301"/>
      <c r="RCG1" s="301"/>
      <c r="RCH1" s="301"/>
      <c r="RCI1" s="301"/>
      <c r="RCJ1" s="301"/>
      <c r="RCK1" s="301"/>
      <c r="RCL1" s="301"/>
      <c r="RCM1" s="301"/>
      <c r="RCN1" s="301"/>
      <c r="RCO1" s="301"/>
      <c r="RCP1" s="301"/>
      <c r="RCQ1" s="301"/>
      <c r="RCR1" s="301"/>
      <c r="RCS1" s="301"/>
      <c r="RCT1" s="301"/>
      <c r="RCU1" s="301"/>
      <c r="RCV1" s="301"/>
      <c r="RCW1" s="301"/>
      <c r="RCX1" s="301"/>
      <c r="RCY1" s="301"/>
      <c r="RCZ1" s="301"/>
      <c r="RDA1" s="301"/>
      <c r="RDB1" s="301"/>
      <c r="RDC1" s="301"/>
      <c r="RDD1" s="301"/>
      <c r="RDE1" s="301"/>
      <c r="RDF1" s="301"/>
      <c r="RDG1" s="301"/>
      <c r="RDH1" s="301"/>
      <c r="RDI1" s="301"/>
      <c r="RDJ1" s="301"/>
      <c r="RDK1" s="301"/>
      <c r="RDL1" s="301"/>
      <c r="RDM1" s="301"/>
      <c r="RDN1" s="301"/>
      <c r="RDO1" s="301"/>
      <c r="RDP1" s="301"/>
      <c r="RDQ1" s="301"/>
      <c r="RDR1" s="301"/>
      <c r="RDS1" s="301"/>
      <c r="RDT1" s="301"/>
      <c r="RDU1" s="301"/>
      <c r="RDV1" s="301"/>
      <c r="RDW1" s="301"/>
      <c r="RDX1" s="301"/>
      <c r="RDY1" s="301"/>
      <c r="RDZ1" s="301"/>
      <c r="REA1" s="301"/>
      <c r="REB1" s="301"/>
      <c r="REC1" s="301"/>
      <c r="RED1" s="301"/>
      <c r="REE1" s="301"/>
      <c r="REF1" s="301"/>
      <c r="REG1" s="301"/>
      <c r="REH1" s="301"/>
      <c r="REI1" s="301"/>
      <c r="REJ1" s="301"/>
      <c r="REK1" s="301"/>
      <c r="REL1" s="301"/>
      <c r="REM1" s="301"/>
      <c r="REN1" s="301"/>
      <c r="REO1" s="301"/>
      <c r="REP1" s="301"/>
      <c r="REQ1" s="301"/>
      <c r="RER1" s="301"/>
      <c r="RES1" s="301"/>
      <c r="RET1" s="301"/>
      <c r="REU1" s="301"/>
      <c r="REV1" s="301"/>
      <c r="REW1" s="301"/>
      <c r="REX1" s="301"/>
      <c r="REY1" s="301"/>
      <c r="REZ1" s="301"/>
      <c r="RFA1" s="301"/>
      <c r="RFB1" s="301"/>
      <c r="RFC1" s="301"/>
      <c r="RFD1" s="301"/>
      <c r="RFE1" s="301"/>
      <c r="RFF1" s="301"/>
      <c r="RFG1" s="301"/>
      <c r="RFH1" s="301"/>
      <c r="RFI1" s="301"/>
      <c r="RFJ1" s="301"/>
      <c r="RFK1" s="301"/>
      <c r="RFL1" s="301"/>
      <c r="RFM1" s="301"/>
      <c r="RFN1" s="301"/>
      <c r="RFO1" s="301"/>
      <c r="RFP1" s="301"/>
      <c r="RFQ1" s="301"/>
      <c r="RFR1" s="301"/>
      <c r="RFS1" s="301"/>
      <c r="RFT1" s="301"/>
      <c r="RFU1" s="301"/>
      <c r="RFV1" s="301"/>
      <c r="RFW1" s="301"/>
      <c r="RFX1" s="301"/>
      <c r="RFY1" s="301"/>
      <c r="RFZ1" s="301"/>
      <c r="RGA1" s="301"/>
      <c r="RGB1" s="301"/>
      <c r="RGC1" s="301"/>
      <c r="RGD1" s="301"/>
      <c r="RGE1" s="301"/>
      <c r="RGF1" s="301"/>
      <c r="RGG1" s="301"/>
      <c r="RGH1" s="301"/>
      <c r="RGI1" s="301"/>
      <c r="RGJ1" s="301"/>
      <c r="RGK1" s="301"/>
      <c r="RGL1" s="301"/>
      <c r="RGM1" s="301"/>
      <c r="RGN1" s="301"/>
      <c r="RGO1" s="301"/>
      <c r="RGP1" s="301"/>
      <c r="RGQ1" s="301"/>
      <c r="RGR1" s="301"/>
      <c r="RGS1" s="301"/>
      <c r="RGT1" s="301"/>
      <c r="RGU1" s="301"/>
      <c r="RGV1" s="301"/>
      <c r="RGW1" s="301"/>
      <c r="RGX1" s="301"/>
      <c r="RGY1" s="301"/>
      <c r="RGZ1" s="301"/>
      <c r="RHA1" s="301"/>
      <c r="RHB1" s="301"/>
      <c r="RHC1" s="301"/>
      <c r="RHD1" s="301"/>
      <c r="RHE1" s="301"/>
      <c r="RHF1" s="301"/>
      <c r="RHG1" s="301"/>
      <c r="RHH1" s="301"/>
      <c r="RHI1" s="301"/>
      <c r="RHJ1" s="301"/>
      <c r="RHK1" s="301"/>
      <c r="RHL1" s="301"/>
      <c r="RHM1" s="301"/>
      <c r="RHN1" s="301"/>
      <c r="RHO1" s="301"/>
      <c r="RHP1" s="301"/>
      <c r="RHQ1" s="301"/>
      <c r="RHR1" s="301"/>
      <c r="RHS1" s="301"/>
      <c r="RHT1" s="301"/>
      <c r="RHU1" s="301"/>
      <c r="RHV1" s="301"/>
      <c r="RHW1" s="301"/>
      <c r="RHX1" s="301"/>
      <c r="RHY1" s="301"/>
      <c r="RHZ1" s="301"/>
      <c r="RIA1" s="301"/>
      <c r="RIB1" s="301"/>
      <c r="RIC1" s="301"/>
      <c r="RID1" s="301"/>
      <c r="RIE1" s="301"/>
      <c r="RIF1" s="301"/>
      <c r="RIG1" s="301"/>
      <c r="RIH1" s="301"/>
      <c r="RII1" s="301"/>
      <c r="RIJ1" s="301"/>
      <c r="RIK1" s="301"/>
      <c r="RIL1" s="301"/>
      <c r="RIM1" s="301"/>
      <c r="RIN1" s="301"/>
      <c r="RIO1" s="301"/>
      <c r="RIP1" s="301"/>
      <c r="RIQ1" s="301"/>
      <c r="RIR1" s="301"/>
      <c r="RIS1" s="301"/>
      <c r="RIT1" s="301"/>
      <c r="RIU1" s="301"/>
      <c r="RIV1" s="301"/>
      <c r="RIW1" s="301"/>
      <c r="RIX1" s="301"/>
      <c r="RIY1" s="301"/>
      <c r="RIZ1" s="301"/>
      <c r="RJA1" s="301"/>
      <c r="RJB1" s="301"/>
      <c r="RJC1" s="301"/>
      <c r="RJD1" s="301"/>
      <c r="RJE1" s="301"/>
      <c r="RJF1" s="301"/>
      <c r="RJG1" s="301"/>
      <c r="RJH1" s="301"/>
      <c r="RJI1" s="301"/>
      <c r="RJJ1" s="301"/>
      <c r="RJK1" s="301"/>
      <c r="RJL1" s="301"/>
      <c r="RJM1" s="301"/>
      <c r="RJN1" s="301"/>
      <c r="RJO1" s="301"/>
      <c r="RJP1" s="301"/>
      <c r="RJQ1" s="301"/>
      <c r="RJR1" s="301"/>
      <c r="RJS1" s="301"/>
      <c r="RJT1" s="301"/>
      <c r="RJU1" s="301"/>
      <c r="RJV1" s="301"/>
      <c r="RJW1" s="301"/>
      <c r="RJX1" s="301"/>
      <c r="RJY1" s="301"/>
      <c r="RJZ1" s="301"/>
      <c r="RKA1" s="301"/>
      <c r="RKB1" s="301"/>
      <c r="RKC1" s="301"/>
      <c r="RKD1" s="301"/>
      <c r="RKE1" s="301"/>
      <c r="RKF1" s="301"/>
      <c r="RKG1" s="301"/>
      <c r="RKH1" s="301"/>
      <c r="RKI1" s="301"/>
      <c r="RKJ1" s="301"/>
      <c r="RKK1" s="301"/>
      <c r="RKL1" s="301"/>
      <c r="RKM1" s="301"/>
      <c r="RKN1" s="301"/>
      <c r="RKO1" s="301"/>
      <c r="RKP1" s="301"/>
      <c r="RKQ1" s="301"/>
      <c r="RKR1" s="301"/>
      <c r="RKS1" s="301"/>
      <c r="RKT1" s="301"/>
      <c r="RKU1" s="301"/>
      <c r="RKV1" s="301"/>
      <c r="RKW1" s="301"/>
      <c r="RKX1" s="301"/>
      <c r="RKY1" s="301"/>
      <c r="RKZ1" s="301"/>
      <c r="RLA1" s="301"/>
      <c r="RLB1" s="301"/>
      <c r="RLC1" s="301"/>
      <c r="RLD1" s="301"/>
      <c r="RLE1" s="301"/>
      <c r="RLF1" s="301"/>
      <c r="RLG1" s="301"/>
      <c r="RLH1" s="301"/>
      <c r="RLI1" s="301"/>
      <c r="RLJ1" s="301"/>
      <c r="RLK1" s="301"/>
      <c r="RLL1" s="301"/>
      <c r="RLM1" s="301"/>
      <c r="RLN1" s="301"/>
      <c r="RLO1" s="301"/>
      <c r="RLP1" s="301"/>
      <c r="RLQ1" s="301"/>
      <c r="RLR1" s="301"/>
      <c r="RLS1" s="301"/>
      <c r="RLT1" s="301"/>
      <c r="RLU1" s="301"/>
      <c r="RLV1" s="301"/>
      <c r="RLW1" s="301"/>
      <c r="RLX1" s="301"/>
      <c r="RLY1" s="301"/>
      <c r="RLZ1" s="301"/>
      <c r="RMA1" s="301"/>
      <c r="RMB1" s="301"/>
      <c r="RMC1" s="301"/>
      <c r="RMD1" s="301"/>
      <c r="RME1" s="301"/>
      <c r="RMF1" s="301"/>
      <c r="RMG1" s="301"/>
      <c r="RMH1" s="301"/>
      <c r="RMI1" s="301"/>
      <c r="RMJ1" s="301"/>
      <c r="RMK1" s="301"/>
      <c r="RML1" s="301"/>
      <c r="RMM1" s="301"/>
      <c r="RMN1" s="301"/>
      <c r="RMO1" s="301"/>
      <c r="RMP1" s="301"/>
      <c r="RMQ1" s="301"/>
      <c r="RMR1" s="301"/>
      <c r="RMS1" s="301"/>
      <c r="RMT1" s="301"/>
      <c r="RMU1" s="301"/>
      <c r="RMV1" s="301"/>
      <c r="RMW1" s="301"/>
      <c r="RMX1" s="301"/>
      <c r="RMY1" s="301"/>
      <c r="RMZ1" s="301"/>
      <c r="RNA1" s="301"/>
      <c r="RNB1" s="301"/>
      <c r="RNC1" s="301"/>
      <c r="RND1" s="301"/>
      <c r="RNE1" s="301"/>
      <c r="RNF1" s="301"/>
      <c r="RNG1" s="301"/>
      <c r="RNH1" s="301"/>
      <c r="RNI1" s="301"/>
      <c r="RNJ1" s="301"/>
      <c r="RNK1" s="301"/>
      <c r="RNL1" s="301"/>
      <c r="RNM1" s="301"/>
      <c r="RNN1" s="301"/>
      <c r="RNO1" s="301"/>
      <c r="RNP1" s="301"/>
      <c r="RNQ1" s="301"/>
      <c r="RNR1" s="301"/>
      <c r="RNS1" s="301"/>
      <c r="RNT1" s="301"/>
      <c r="RNU1" s="301"/>
      <c r="RNV1" s="301"/>
      <c r="RNW1" s="301"/>
      <c r="RNX1" s="301"/>
      <c r="RNY1" s="301"/>
      <c r="RNZ1" s="301"/>
      <c r="ROA1" s="301"/>
      <c r="ROB1" s="301"/>
      <c r="ROC1" s="301"/>
      <c r="ROD1" s="301"/>
      <c r="ROE1" s="301"/>
      <c r="ROF1" s="301"/>
      <c r="ROG1" s="301"/>
      <c r="ROH1" s="301"/>
      <c r="ROI1" s="301"/>
      <c r="ROJ1" s="301"/>
      <c r="ROK1" s="301"/>
      <c r="ROL1" s="301"/>
      <c r="ROM1" s="301"/>
      <c r="RON1" s="301"/>
      <c r="ROO1" s="301"/>
      <c r="ROP1" s="301"/>
      <c r="ROQ1" s="301"/>
      <c r="ROR1" s="301"/>
      <c r="ROS1" s="301"/>
      <c r="ROT1" s="301"/>
      <c r="ROU1" s="301"/>
      <c r="ROV1" s="301"/>
      <c r="ROW1" s="301"/>
      <c r="ROX1" s="301"/>
      <c r="ROY1" s="301"/>
      <c r="ROZ1" s="301"/>
      <c r="RPA1" s="301"/>
      <c r="RPB1" s="301"/>
      <c r="RPC1" s="301"/>
      <c r="RPD1" s="301"/>
      <c r="RPE1" s="301"/>
      <c r="RPF1" s="301"/>
      <c r="RPG1" s="301"/>
      <c r="RPH1" s="301"/>
      <c r="RPI1" s="301"/>
      <c r="RPJ1" s="301"/>
      <c r="RPK1" s="301"/>
      <c r="RPL1" s="301"/>
      <c r="RPM1" s="301"/>
      <c r="RPN1" s="301"/>
      <c r="RPO1" s="301"/>
      <c r="RPP1" s="301"/>
      <c r="RPQ1" s="301"/>
      <c r="RPR1" s="301"/>
      <c r="RPS1" s="301"/>
      <c r="RPT1" s="301"/>
      <c r="RPU1" s="301"/>
      <c r="RPV1" s="301"/>
      <c r="RPW1" s="301"/>
      <c r="RPX1" s="301"/>
      <c r="RPY1" s="301"/>
      <c r="RPZ1" s="301"/>
      <c r="RQA1" s="301"/>
      <c r="RQB1" s="301"/>
      <c r="RQC1" s="301"/>
      <c r="RQD1" s="301"/>
      <c r="RQE1" s="301"/>
      <c r="RQF1" s="301"/>
      <c r="RQG1" s="301"/>
      <c r="RQH1" s="301"/>
      <c r="RQI1" s="301"/>
      <c r="RQJ1" s="301"/>
      <c r="RQK1" s="301"/>
      <c r="RQL1" s="301"/>
      <c r="RQM1" s="301"/>
      <c r="RQN1" s="301"/>
      <c r="RQO1" s="301"/>
      <c r="RQP1" s="301"/>
      <c r="RQQ1" s="301"/>
      <c r="RQR1" s="301"/>
      <c r="RQS1" s="301"/>
      <c r="RQT1" s="301"/>
      <c r="RQU1" s="301"/>
      <c r="RQV1" s="301"/>
      <c r="RQW1" s="301"/>
      <c r="RQX1" s="301"/>
      <c r="RQY1" s="301"/>
      <c r="RQZ1" s="301"/>
      <c r="RRA1" s="301"/>
      <c r="RRB1" s="301"/>
      <c r="RRC1" s="301"/>
      <c r="RRD1" s="301"/>
      <c r="RRE1" s="301"/>
      <c r="RRF1" s="301"/>
      <c r="RRG1" s="301"/>
      <c r="RRH1" s="301"/>
      <c r="RRI1" s="301"/>
      <c r="RRJ1" s="301"/>
      <c r="RRK1" s="301"/>
      <c r="RRL1" s="301"/>
      <c r="RRM1" s="301"/>
      <c r="RRN1" s="301"/>
      <c r="RRO1" s="301"/>
      <c r="RRP1" s="301"/>
      <c r="RRQ1" s="301"/>
      <c r="RRR1" s="301"/>
      <c r="RRS1" s="301"/>
      <c r="RRT1" s="301"/>
      <c r="RRU1" s="301"/>
      <c r="RRV1" s="301"/>
      <c r="RRW1" s="301"/>
      <c r="RRX1" s="301"/>
      <c r="RRY1" s="301"/>
      <c r="RRZ1" s="301"/>
      <c r="RSA1" s="301"/>
      <c r="RSB1" s="301"/>
      <c r="RSC1" s="301"/>
      <c r="RSD1" s="301"/>
      <c r="RSE1" s="301"/>
      <c r="RSF1" s="301"/>
      <c r="RSG1" s="301"/>
      <c r="RSH1" s="301"/>
      <c r="RSI1" s="301"/>
      <c r="RSJ1" s="301"/>
      <c r="RSK1" s="301"/>
      <c r="RSL1" s="301"/>
      <c r="RSM1" s="301"/>
      <c r="RSN1" s="301"/>
      <c r="RSO1" s="301"/>
      <c r="RSP1" s="301"/>
      <c r="RSQ1" s="301"/>
      <c r="RSR1" s="301"/>
      <c r="RSS1" s="301"/>
      <c r="RST1" s="301"/>
      <c r="RSU1" s="301"/>
      <c r="RSV1" s="301"/>
      <c r="RSW1" s="301"/>
      <c r="RSX1" s="301"/>
      <c r="RSY1" s="301"/>
      <c r="RSZ1" s="301"/>
      <c r="RTA1" s="301"/>
      <c r="RTB1" s="301"/>
      <c r="RTC1" s="301"/>
      <c r="RTD1" s="301"/>
      <c r="RTE1" s="301"/>
      <c r="RTF1" s="301"/>
      <c r="RTG1" s="301"/>
      <c r="RTH1" s="301"/>
      <c r="RTI1" s="301"/>
      <c r="RTJ1" s="301"/>
      <c r="RTK1" s="301"/>
      <c r="RTL1" s="301"/>
      <c r="RTM1" s="301"/>
      <c r="RTN1" s="301"/>
      <c r="RTO1" s="301"/>
      <c r="RTP1" s="301"/>
      <c r="RTQ1" s="301"/>
      <c r="RTR1" s="301"/>
      <c r="RTS1" s="301"/>
      <c r="RTT1" s="301"/>
      <c r="RTU1" s="301"/>
      <c r="RTV1" s="301"/>
      <c r="RTW1" s="301"/>
      <c r="RTX1" s="301"/>
      <c r="RTY1" s="301"/>
      <c r="RTZ1" s="301"/>
      <c r="RUA1" s="301"/>
      <c r="RUB1" s="301"/>
      <c r="RUC1" s="301"/>
      <c r="RUD1" s="301"/>
      <c r="RUE1" s="301"/>
      <c r="RUF1" s="301"/>
      <c r="RUG1" s="301"/>
      <c r="RUH1" s="301"/>
      <c r="RUI1" s="301"/>
      <c r="RUJ1" s="301"/>
      <c r="RUK1" s="301"/>
      <c r="RUL1" s="301"/>
      <c r="RUM1" s="301"/>
      <c r="RUN1" s="301"/>
      <c r="RUO1" s="301"/>
      <c r="RUP1" s="301"/>
      <c r="RUQ1" s="301"/>
      <c r="RUR1" s="301"/>
      <c r="RUS1" s="301"/>
      <c r="RUT1" s="301"/>
      <c r="RUU1" s="301"/>
      <c r="RUV1" s="301"/>
      <c r="RUW1" s="301"/>
      <c r="RUX1" s="301"/>
      <c r="RUY1" s="301"/>
      <c r="RUZ1" s="301"/>
      <c r="RVA1" s="301"/>
      <c r="RVB1" s="301"/>
      <c r="RVC1" s="301"/>
      <c r="RVD1" s="301"/>
      <c r="RVE1" s="301"/>
      <c r="RVF1" s="301"/>
      <c r="RVG1" s="301"/>
      <c r="RVH1" s="301"/>
      <c r="RVI1" s="301"/>
      <c r="RVJ1" s="301"/>
      <c r="RVK1" s="301"/>
      <c r="RVL1" s="301"/>
      <c r="RVM1" s="301"/>
      <c r="RVN1" s="301"/>
      <c r="RVO1" s="301"/>
      <c r="RVP1" s="301"/>
      <c r="RVQ1" s="301"/>
      <c r="RVR1" s="301"/>
      <c r="RVS1" s="301"/>
      <c r="RVT1" s="301"/>
      <c r="RVU1" s="301"/>
      <c r="RVV1" s="301"/>
      <c r="RVW1" s="301"/>
      <c r="RVX1" s="301"/>
      <c r="RVY1" s="301"/>
      <c r="RVZ1" s="301"/>
      <c r="RWA1" s="301"/>
      <c r="RWB1" s="301"/>
      <c r="RWC1" s="301"/>
      <c r="RWD1" s="301"/>
      <c r="RWE1" s="301"/>
      <c r="RWF1" s="301"/>
      <c r="RWG1" s="301"/>
      <c r="RWH1" s="301"/>
      <c r="RWI1" s="301"/>
      <c r="RWJ1" s="301"/>
      <c r="RWK1" s="301"/>
      <c r="RWL1" s="301"/>
      <c r="RWM1" s="301"/>
      <c r="RWN1" s="301"/>
      <c r="RWO1" s="301"/>
      <c r="RWP1" s="301"/>
      <c r="RWQ1" s="301"/>
      <c r="RWR1" s="301"/>
      <c r="RWS1" s="301"/>
      <c r="RWT1" s="301"/>
      <c r="RWU1" s="301"/>
      <c r="RWV1" s="301"/>
      <c r="RWW1" s="301"/>
      <c r="RWX1" s="301"/>
      <c r="RWY1" s="301"/>
      <c r="RWZ1" s="301"/>
      <c r="RXA1" s="301"/>
      <c r="RXB1" s="301"/>
      <c r="RXC1" s="301"/>
      <c r="RXD1" s="301"/>
      <c r="RXE1" s="301"/>
      <c r="RXF1" s="301"/>
      <c r="RXG1" s="301"/>
      <c r="RXH1" s="301"/>
      <c r="RXI1" s="301"/>
      <c r="RXJ1" s="301"/>
      <c r="RXK1" s="301"/>
      <c r="RXL1" s="301"/>
      <c r="RXM1" s="301"/>
      <c r="RXN1" s="301"/>
      <c r="RXO1" s="301"/>
      <c r="RXP1" s="301"/>
      <c r="RXQ1" s="301"/>
      <c r="RXR1" s="301"/>
      <c r="RXS1" s="301"/>
      <c r="RXT1" s="301"/>
      <c r="RXU1" s="301"/>
      <c r="RXV1" s="301"/>
      <c r="RXW1" s="301"/>
      <c r="RXX1" s="301"/>
      <c r="RXY1" s="301"/>
      <c r="RXZ1" s="301"/>
      <c r="RYA1" s="301"/>
      <c r="RYB1" s="301"/>
      <c r="RYC1" s="301"/>
      <c r="RYD1" s="301"/>
      <c r="RYE1" s="301"/>
      <c r="RYF1" s="301"/>
      <c r="RYG1" s="301"/>
      <c r="RYH1" s="301"/>
      <c r="RYI1" s="301"/>
      <c r="RYJ1" s="301"/>
      <c r="RYK1" s="301"/>
      <c r="RYL1" s="301"/>
      <c r="RYM1" s="301"/>
      <c r="RYN1" s="301"/>
      <c r="RYO1" s="301"/>
      <c r="RYP1" s="301"/>
      <c r="RYQ1" s="301"/>
      <c r="RYR1" s="301"/>
      <c r="RYS1" s="301"/>
      <c r="RYT1" s="301"/>
      <c r="RYU1" s="301"/>
      <c r="RYV1" s="301"/>
      <c r="RYW1" s="301"/>
      <c r="RYX1" s="301"/>
      <c r="RYY1" s="301"/>
      <c r="RYZ1" s="301"/>
      <c r="RZA1" s="301"/>
      <c r="RZB1" s="301"/>
      <c r="RZC1" s="301"/>
      <c r="RZD1" s="301"/>
      <c r="RZE1" s="301"/>
      <c r="RZF1" s="301"/>
      <c r="RZG1" s="301"/>
      <c r="RZH1" s="301"/>
      <c r="RZI1" s="301"/>
      <c r="RZJ1" s="301"/>
      <c r="RZK1" s="301"/>
      <c r="RZL1" s="301"/>
      <c r="RZM1" s="301"/>
      <c r="RZN1" s="301"/>
      <c r="RZO1" s="301"/>
      <c r="RZP1" s="301"/>
      <c r="RZQ1" s="301"/>
      <c r="RZR1" s="301"/>
      <c r="RZS1" s="301"/>
      <c r="RZT1" s="301"/>
      <c r="RZU1" s="301"/>
      <c r="RZV1" s="301"/>
      <c r="RZW1" s="301"/>
      <c r="RZX1" s="301"/>
      <c r="RZY1" s="301"/>
      <c r="RZZ1" s="301"/>
      <c r="SAA1" s="301"/>
      <c r="SAB1" s="301"/>
      <c r="SAC1" s="301"/>
      <c r="SAD1" s="301"/>
      <c r="SAE1" s="301"/>
      <c r="SAF1" s="301"/>
      <c r="SAG1" s="301"/>
      <c r="SAH1" s="301"/>
      <c r="SAI1" s="301"/>
      <c r="SAJ1" s="301"/>
      <c r="SAK1" s="301"/>
      <c r="SAL1" s="301"/>
      <c r="SAM1" s="301"/>
      <c r="SAN1" s="301"/>
      <c r="SAO1" s="301"/>
      <c r="SAP1" s="301"/>
      <c r="SAQ1" s="301"/>
      <c r="SAR1" s="301"/>
      <c r="SAS1" s="301"/>
      <c r="SAT1" s="301"/>
      <c r="SAU1" s="301"/>
      <c r="SAV1" s="301"/>
      <c r="SAW1" s="301"/>
      <c r="SAX1" s="301"/>
      <c r="SAY1" s="301"/>
      <c r="SAZ1" s="301"/>
      <c r="SBA1" s="301"/>
      <c r="SBB1" s="301"/>
      <c r="SBC1" s="301"/>
      <c r="SBD1" s="301"/>
      <c r="SBE1" s="301"/>
      <c r="SBF1" s="301"/>
      <c r="SBG1" s="301"/>
      <c r="SBH1" s="301"/>
      <c r="SBI1" s="301"/>
      <c r="SBJ1" s="301"/>
      <c r="SBK1" s="301"/>
      <c r="SBL1" s="301"/>
      <c r="SBM1" s="301"/>
      <c r="SBN1" s="301"/>
      <c r="SBO1" s="301"/>
      <c r="SBP1" s="301"/>
      <c r="SBQ1" s="301"/>
      <c r="SBR1" s="301"/>
      <c r="SBS1" s="301"/>
      <c r="SBT1" s="301"/>
      <c r="SBU1" s="301"/>
      <c r="SBV1" s="301"/>
      <c r="SBW1" s="301"/>
      <c r="SBX1" s="301"/>
      <c r="SBY1" s="301"/>
      <c r="SBZ1" s="301"/>
      <c r="SCA1" s="301"/>
      <c r="SCB1" s="301"/>
      <c r="SCC1" s="301"/>
      <c r="SCD1" s="301"/>
      <c r="SCE1" s="301"/>
      <c r="SCF1" s="301"/>
      <c r="SCG1" s="301"/>
      <c r="SCH1" s="301"/>
      <c r="SCI1" s="301"/>
      <c r="SCJ1" s="301"/>
      <c r="SCK1" s="301"/>
      <c r="SCL1" s="301"/>
      <c r="SCM1" s="301"/>
      <c r="SCN1" s="301"/>
      <c r="SCO1" s="301"/>
      <c r="SCP1" s="301"/>
      <c r="SCQ1" s="301"/>
      <c r="SCR1" s="301"/>
      <c r="SCS1" s="301"/>
      <c r="SCT1" s="301"/>
      <c r="SCU1" s="301"/>
      <c r="SCV1" s="301"/>
      <c r="SCW1" s="301"/>
      <c r="SCX1" s="301"/>
      <c r="SCY1" s="301"/>
      <c r="SCZ1" s="301"/>
      <c r="SDA1" s="301"/>
      <c r="SDB1" s="301"/>
      <c r="SDC1" s="301"/>
      <c r="SDD1" s="301"/>
      <c r="SDE1" s="301"/>
      <c r="SDF1" s="301"/>
      <c r="SDG1" s="301"/>
      <c r="SDH1" s="301"/>
      <c r="SDI1" s="301"/>
      <c r="SDJ1" s="301"/>
      <c r="SDK1" s="301"/>
      <c r="SDL1" s="301"/>
      <c r="SDM1" s="301"/>
      <c r="SDN1" s="301"/>
      <c r="SDO1" s="301"/>
      <c r="SDP1" s="301"/>
      <c r="SDQ1" s="301"/>
      <c r="SDR1" s="301"/>
      <c r="SDS1" s="301"/>
      <c r="SDT1" s="301"/>
      <c r="SDU1" s="301"/>
      <c r="SDV1" s="301"/>
      <c r="SDW1" s="301"/>
      <c r="SDX1" s="301"/>
      <c r="SDY1" s="301"/>
      <c r="SDZ1" s="301"/>
      <c r="SEA1" s="301"/>
      <c r="SEB1" s="301"/>
      <c r="SEC1" s="301"/>
      <c r="SED1" s="301"/>
      <c r="SEE1" s="301"/>
      <c r="SEF1" s="301"/>
      <c r="SEG1" s="301"/>
      <c r="SEH1" s="301"/>
      <c r="SEI1" s="301"/>
      <c r="SEJ1" s="301"/>
      <c r="SEK1" s="301"/>
      <c r="SEL1" s="301"/>
      <c r="SEM1" s="301"/>
      <c r="SEN1" s="301"/>
      <c r="SEO1" s="301"/>
      <c r="SEP1" s="301"/>
      <c r="SEQ1" s="301"/>
      <c r="SER1" s="301"/>
      <c r="SES1" s="301"/>
      <c r="SET1" s="301"/>
      <c r="SEU1" s="301"/>
      <c r="SEV1" s="301"/>
      <c r="SEW1" s="301"/>
      <c r="SEX1" s="301"/>
      <c r="SEY1" s="301"/>
      <c r="SEZ1" s="301"/>
      <c r="SFA1" s="301"/>
      <c r="SFB1" s="301"/>
      <c r="SFC1" s="301"/>
      <c r="SFD1" s="301"/>
      <c r="SFE1" s="301"/>
      <c r="SFF1" s="301"/>
      <c r="SFG1" s="301"/>
      <c r="SFH1" s="301"/>
      <c r="SFI1" s="301"/>
      <c r="SFJ1" s="301"/>
      <c r="SFK1" s="301"/>
      <c r="SFL1" s="301"/>
      <c r="SFM1" s="301"/>
      <c r="SFN1" s="301"/>
      <c r="SFO1" s="301"/>
      <c r="SFP1" s="301"/>
      <c r="SFQ1" s="301"/>
      <c r="SFR1" s="301"/>
      <c r="SFS1" s="301"/>
      <c r="SFT1" s="301"/>
      <c r="SFU1" s="301"/>
      <c r="SFV1" s="301"/>
      <c r="SFW1" s="301"/>
      <c r="SFX1" s="301"/>
      <c r="SFY1" s="301"/>
      <c r="SFZ1" s="301"/>
      <c r="SGA1" s="301"/>
      <c r="SGB1" s="301"/>
      <c r="SGC1" s="301"/>
      <c r="SGD1" s="301"/>
      <c r="SGE1" s="301"/>
      <c r="SGF1" s="301"/>
      <c r="SGG1" s="301"/>
      <c r="SGH1" s="301"/>
      <c r="SGI1" s="301"/>
      <c r="SGJ1" s="301"/>
      <c r="SGK1" s="301"/>
      <c r="SGL1" s="301"/>
      <c r="SGM1" s="301"/>
      <c r="SGN1" s="301"/>
      <c r="SGO1" s="301"/>
      <c r="SGP1" s="301"/>
      <c r="SGQ1" s="301"/>
      <c r="SGR1" s="301"/>
      <c r="SGS1" s="301"/>
      <c r="SGT1" s="301"/>
      <c r="SGU1" s="301"/>
      <c r="SGV1" s="301"/>
      <c r="SGW1" s="301"/>
      <c r="SGX1" s="301"/>
      <c r="SGY1" s="301"/>
      <c r="SGZ1" s="301"/>
      <c r="SHA1" s="301"/>
      <c r="SHB1" s="301"/>
      <c r="SHC1" s="301"/>
      <c r="SHD1" s="301"/>
      <c r="SHE1" s="301"/>
      <c r="SHF1" s="301"/>
      <c r="SHG1" s="301"/>
      <c r="SHH1" s="301"/>
      <c r="SHI1" s="301"/>
      <c r="SHJ1" s="301"/>
      <c r="SHK1" s="301"/>
      <c r="SHL1" s="301"/>
      <c r="SHM1" s="301"/>
      <c r="SHN1" s="301"/>
      <c r="SHO1" s="301"/>
      <c r="SHP1" s="301"/>
      <c r="SHQ1" s="301"/>
      <c r="SHR1" s="301"/>
      <c r="SHS1" s="301"/>
      <c r="SHT1" s="301"/>
      <c r="SHU1" s="301"/>
      <c r="SHV1" s="301"/>
      <c r="SHW1" s="301"/>
      <c r="SHX1" s="301"/>
      <c r="SHY1" s="301"/>
      <c r="SHZ1" s="301"/>
      <c r="SIA1" s="301"/>
      <c r="SIB1" s="301"/>
      <c r="SIC1" s="301"/>
      <c r="SID1" s="301"/>
      <c r="SIE1" s="301"/>
      <c r="SIF1" s="301"/>
      <c r="SIG1" s="301"/>
      <c r="SIH1" s="301"/>
      <c r="SII1" s="301"/>
      <c r="SIJ1" s="301"/>
      <c r="SIK1" s="301"/>
      <c r="SIL1" s="301"/>
      <c r="SIM1" s="301"/>
      <c r="SIN1" s="301"/>
      <c r="SIO1" s="301"/>
      <c r="SIP1" s="301"/>
      <c r="SIQ1" s="301"/>
      <c r="SIR1" s="301"/>
      <c r="SIS1" s="301"/>
      <c r="SIT1" s="301"/>
      <c r="SIU1" s="301"/>
      <c r="SIV1" s="301"/>
      <c r="SIW1" s="301"/>
      <c r="SIX1" s="301"/>
      <c r="SIY1" s="301"/>
      <c r="SIZ1" s="301"/>
      <c r="SJA1" s="301"/>
      <c r="SJB1" s="301"/>
      <c r="SJC1" s="301"/>
      <c r="SJD1" s="301"/>
      <c r="SJE1" s="301"/>
      <c r="SJF1" s="301"/>
      <c r="SJG1" s="301"/>
      <c r="SJH1" s="301"/>
      <c r="SJI1" s="301"/>
      <c r="SJJ1" s="301"/>
      <c r="SJK1" s="301"/>
      <c r="SJL1" s="301"/>
      <c r="SJM1" s="301"/>
      <c r="SJN1" s="301"/>
      <c r="SJO1" s="301"/>
      <c r="SJP1" s="301"/>
      <c r="SJQ1" s="301"/>
      <c r="SJR1" s="301"/>
      <c r="SJS1" s="301"/>
      <c r="SJT1" s="301"/>
      <c r="SJU1" s="301"/>
      <c r="SJV1" s="301"/>
      <c r="SJW1" s="301"/>
      <c r="SJX1" s="301"/>
      <c r="SJY1" s="301"/>
      <c r="SJZ1" s="301"/>
      <c r="SKA1" s="301"/>
      <c r="SKB1" s="301"/>
      <c r="SKC1" s="301"/>
      <c r="SKD1" s="301"/>
      <c r="SKE1" s="301"/>
      <c r="SKF1" s="301"/>
      <c r="SKG1" s="301"/>
      <c r="SKH1" s="301"/>
      <c r="SKI1" s="301"/>
      <c r="SKJ1" s="301"/>
      <c r="SKK1" s="301"/>
      <c r="SKL1" s="301"/>
      <c r="SKM1" s="301"/>
      <c r="SKN1" s="301"/>
      <c r="SKO1" s="301"/>
      <c r="SKP1" s="301"/>
      <c r="SKQ1" s="301"/>
      <c r="SKR1" s="301"/>
      <c r="SKS1" s="301"/>
      <c r="SKT1" s="301"/>
      <c r="SKU1" s="301"/>
      <c r="SKV1" s="301"/>
      <c r="SKW1" s="301"/>
      <c r="SKX1" s="301"/>
      <c r="SKY1" s="301"/>
      <c r="SKZ1" s="301"/>
      <c r="SLA1" s="301"/>
      <c r="SLB1" s="301"/>
      <c r="SLC1" s="301"/>
      <c r="SLD1" s="301"/>
      <c r="SLE1" s="301"/>
      <c r="SLF1" s="301"/>
      <c r="SLG1" s="301"/>
      <c r="SLH1" s="301"/>
      <c r="SLI1" s="301"/>
      <c r="SLJ1" s="301"/>
      <c r="SLK1" s="301"/>
      <c r="SLL1" s="301"/>
      <c r="SLM1" s="301"/>
      <c r="SLN1" s="301"/>
      <c r="SLO1" s="301"/>
      <c r="SLP1" s="301"/>
      <c r="SLQ1" s="301"/>
      <c r="SLR1" s="301"/>
      <c r="SLS1" s="301"/>
      <c r="SLT1" s="301"/>
      <c r="SLU1" s="301"/>
      <c r="SLV1" s="301"/>
      <c r="SLW1" s="301"/>
      <c r="SLX1" s="301"/>
      <c r="SLY1" s="301"/>
      <c r="SLZ1" s="301"/>
      <c r="SMA1" s="301"/>
      <c r="SMB1" s="301"/>
      <c r="SMC1" s="301"/>
      <c r="SMD1" s="301"/>
      <c r="SME1" s="301"/>
      <c r="SMF1" s="301"/>
      <c r="SMG1" s="301"/>
      <c r="SMH1" s="301"/>
      <c r="SMI1" s="301"/>
      <c r="SMJ1" s="301"/>
      <c r="SMK1" s="301"/>
      <c r="SML1" s="301"/>
      <c r="SMM1" s="301"/>
      <c r="SMN1" s="301"/>
      <c r="SMO1" s="301"/>
      <c r="SMP1" s="301"/>
      <c r="SMQ1" s="301"/>
      <c r="SMR1" s="301"/>
      <c r="SMS1" s="301"/>
      <c r="SMT1" s="301"/>
      <c r="SMU1" s="301"/>
      <c r="SMV1" s="301"/>
      <c r="SMW1" s="301"/>
      <c r="SMX1" s="301"/>
      <c r="SMY1" s="301"/>
      <c r="SMZ1" s="301"/>
      <c r="SNA1" s="301"/>
      <c r="SNB1" s="301"/>
      <c r="SNC1" s="301"/>
      <c r="SND1" s="301"/>
      <c r="SNE1" s="301"/>
      <c r="SNF1" s="301"/>
      <c r="SNG1" s="301"/>
      <c r="SNH1" s="301"/>
      <c r="SNI1" s="301"/>
      <c r="SNJ1" s="301"/>
      <c r="SNK1" s="301"/>
      <c r="SNL1" s="301"/>
      <c r="SNM1" s="301"/>
      <c r="SNN1" s="301"/>
      <c r="SNO1" s="301"/>
      <c r="SNP1" s="301"/>
      <c r="SNQ1" s="301"/>
      <c r="SNR1" s="301"/>
      <c r="SNS1" s="301"/>
      <c r="SNT1" s="301"/>
      <c r="SNU1" s="301"/>
      <c r="SNV1" s="301"/>
      <c r="SNW1" s="301"/>
      <c r="SNX1" s="301"/>
      <c r="SNY1" s="301"/>
      <c r="SNZ1" s="301"/>
      <c r="SOA1" s="301"/>
      <c r="SOB1" s="301"/>
      <c r="SOC1" s="301"/>
      <c r="SOD1" s="301"/>
      <c r="SOE1" s="301"/>
      <c r="SOF1" s="301"/>
      <c r="SOG1" s="301"/>
      <c r="SOH1" s="301"/>
      <c r="SOI1" s="301"/>
      <c r="SOJ1" s="301"/>
      <c r="SOK1" s="301"/>
      <c r="SOL1" s="301"/>
      <c r="SOM1" s="301"/>
      <c r="SON1" s="301"/>
      <c r="SOO1" s="301"/>
      <c r="SOP1" s="301"/>
      <c r="SOQ1" s="301"/>
      <c r="SOR1" s="301"/>
      <c r="SOS1" s="301"/>
      <c r="SOT1" s="301"/>
      <c r="SOU1" s="301"/>
      <c r="SOV1" s="301"/>
      <c r="SOW1" s="301"/>
      <c r="SOX1" s="301"/>
      <c r="SOY1" s="301"/>
      <c r="SOZ1" s="301"/>
      <c r="SPA1" s="301"/>
      <c r="SPB1" s="301"/>
      <c r="SPC1" s="301"/>
      <c r="SPD1" s="301"/>
      <c r="SPE1" s="301"/>
      <c r="SPF1" s="301"/>
      <c r="SPG1" s="301"/>
      <c r="SPH1" s="301"/>
      <c r="SPI1" s="301"/>
      <c r="SPJ1" s="301"/>
      <c r="SPK1" s="301"/>
      <c r="SPL1" s="301"/>
      <c r="SPM1" s="301"/>
      <c r="SPN1" s="301"/>
      <c r="SPO1" s="301"/>
      <c r="SPP1" s="301"/>
      <c r="SPQ1" s="301"/>
      <c r="SPR1" s="301"/>
      <c r="SPS1" s="301"/>
      <c r="SPT1" s="301"/>
      <c r="SPU1" s="301"/>
      <c r="SPV1" s="301"/>
      <c r="SPW1" s="301"/>
      <c r="SPX1" s="301"/>
      <c r="SPY1" s="301"/>
      <c r="SPZ1" s="301"/>
      <c r="SQA1" s="301"/>
      <c r="SQB1" s="301"/>
      <c r="SQC1" s="301"/>
      <c r="SQD1" s="301"/>
      <c r="SQE1" s="301"/>
      <c r="SQF1" s="301"/>
      <c r="SQG1" s="301"/>
      <c r="SQH1" s="301"/>
      <c r="SQI1" s="301"/>
      <c r="SQJ1" s="301"/>
      <c r="SQK1" s="301"/>
      <c r="SQL1" s="301"/>
      <c r="SQM1" s="301"/>
      <c r="SQN1" s="301"/>
      <c r="SQO1" s="301"/>
      <c r="SQP1" s="301"/>
      <c r="SQQ1" s="301"/>
      <c r="SQR1" s="301"/>
      <c r="SQS1" s="301"/>
      <c r="SQT1" s="301"/>
      <c r="SQU1" s="301"/>
      <c r="SQV1" s="301"/>
      <c r="SQW1" s="301"/>
      <c r="SQX1" s="301"/>
      <c r="SQY1" s="301"/>
      <c r="SQZ1" s="301"/>
      <c r="SRA1" s="301"/>
      <c r="SRB1" s="301"/>
      <c r="SRC1" s="301"/>
      <c r="SRD1" s="301"/>
      <c r="SRE1" s="301"/>
      <c r="SRF1" s="301"/>
      <c r="SRG1" s="301"/>
      <c r="SRH1" s="301"/>
      <c r="SRI1" s="301"/>
      <c r="SRJ1" s="301"/>
      <c r="SRK1" s="301"/>
      <c r="SRL1" s="301"/>
      <c r="SRM1" s="301"/>
      <c r="SRN1" s="301"/>
      <c r="SRO1" s="301"/>
      <c r="SRP1" s="301"/>
      <c r="SRQ1" s="301"/>
      <c r="SRR1" s="301"/>
      <c r="SRS1" s="301"/>
      <c r="SRT1" s="301"/>
      <c r="SRU1" s="301"/>
      <c r="SRV1" s="301"/>
      <c r="SRW1" s="301"/>
      <c r="SRX1" s="301"/>
      <c r="SRY1" s="301"/>
      <c r="SRZ1" s="301"/>
      <c r="SSA1" s="301"/>
      <c r="SSB1" s="301"/>
      <c r="SSC1" s="301"/>
      <c r="SSD1" s="301"/>
      <c r="SSE1" s="301"/>
      <c r="SSF1" s="301"/>
      <c r="SSG1" s="301"/>
      <c r="SSH1" s="301"/>
      <c r="SSI1" s="301"/>
      <c r="SSJ1" s="301"/>
      <c r="SSK1" s="301"/>
      <c r="SSL1" s="301"/>
      <c r="SSM1" s="301"/>
      <c r="SSN1" s="301"/>
      <c r="SSO1" s="301"/>
      <c r="SSP1" s="301"/>
      <c r="SSQ1" s="301"/>
      <c r="SSR1" s="301"/>
      <c r="SSS1" s="301"/>
      <c r="SST1" s="301"/>
      <c r="SSU1" s="301"/>
      <c r="SSV1" s="301"/>
      <c r="SSW1" s="301"/>
      <c r="SSX1" s="301"/>
      <c r="SSY1" s="301"/>
      <c r="SSZ1" s="301"/>
      <c r="STA1" s="301"/>
      <c r="STB1" s="301"/>
      <c r="STC1" s="301"/>
      <c r="STD1" s="301"/>
      <c r="STE1" s="301"/>
      <c r="STF1" s="301"/>
      <c r="STG1" s="301"/>
      <c r="STH1" s="301"/>
      <c r="STI1" s="301"/>
      <c r="STJ1" s="301"/>
      <c r="STK1" s="301"/>
      <c r="STL1" s="301"/>
      <c r="STM1" s="301"/>
      <c r="STN1" s="301"/>
      <c r="STO1" s="301"/>
      <c r="STP1" s="301"/>
      <c r="STQ1" s="301"/>
      <c r="STR1" s="301"/>
      <c r="STS1" s="301"/>
      <c r="STT1" s="301"/>
      <c r="STU1" s="301"/>
      <c r="STV1" s="301"/>
      <c r="STW1" s="301"/>
      <c r="STX1" s="301"/>
      <c r="STY1" s="301"/>
      <c r="STZ1" s="301"/>
      <c r="SUA1" s="301"/>
      <c r="SUB1" s="301"/>
      <c r="SUC1" s="301"/>
      <c r="SUD1" s="301"/>
      <c r="SUE1" s="301"/>
      <c r="SUF1" s="301"/>
      <c r="SUG1" s="301"/>
      <c r="SUH1" s="301"/>
      <c r="SUI1" s="301"/>
      <c r="SUJ1" s="301"/>
      <c r="SUK1" s="301"/>
      <c r="SUL1" s="301"/>
      <c r="SUM1" s="301"/>
      <c r="SUN1" s="301"/>
      <c r="SUO1" s="301"/>
      <c r="SUP1" s="301"/>
      <c r="SUQ1" s="301"/>
      <c r="SUR1" s="301"/>
      <c r="SUS1" s="301"/>
      <c r="SUT1" s="301"/>
      <c r="SUU1" s="301"/>
      <c r="SUV1" s="301"/>
      <c r="SUW1" s="301"/>
      <c r="SUX1" s="301"/>
      <c r="SUY1" s="301"/>
      <c r="SUZ1" s="301"/>
      <c r="SVA1" s="301"/>
      <c r="SVB1" s="301"/>
      <c r="SVC1" s="301"/>
      <c r="SVD1" s="301"/>
      <c r="SVE1" s="301"/>
      <c r="SVF1" s="301"/>
      <c r="SVG1" s="301"/>
      <c r="SVH1" s="301"/>
      <c r="SVI1" s="301"/>
      <c r="SVJ1" s="301"/>
      <c r="SVK1" s="301"/>
      <c r="SVL1" s="301"/>
      <c r="SVM1" s="301"/>
      <c r="SVN1" s="301"/>
      <c r="SVO1" s="301"/>
      <c r="SVP1" s="301"/>
      <c r="SVQ1" s="301"/>
      <c r="SVR1" s="301"/>
      <c r="SVS1" s="301"/>
      <c r="SVT1" s="301"/>
      <c r="SVU1" s="301"/>
      <c r="SVV1" s="301"/>
      <c r="SVW1" s="301"/>
      <c r="SVX1" s="301"/>
      <c r="SVY1" s="301"/>
      <c r="SVZ1" s="301"/>
      <c r="SWA1" s="301"/>
      <c r="SWB1" s="301"/>
      <c r="SWC1" s="301"/>
      <c r="SWD1" s="301"/>
      <c r="SWE1" s="301"/>
      <c r="SWF1" s="301"/>
      <c r="SWG1" s="301"/>
      <c r="SWH1" s="301"/>
      <c r="SWI1" s="301"/>
      <c r="SWJ1" s="301"/>
      <c r="SWK1" s="301"/>
      <c r="SWL1" s="301"/>
      <c r="SWM1" s="301"/>
      <c r="SWN1" s="301"/>
      <c r="SWO1" s="301"/>
      <c r="SWP1" s="301"/>
      <c r="SWQ1" s="301"/>
      <c r="SWR1" s="301"/>
      <c r="SWS1" s="301"/>
      <c r="SWT1" s="301"/>
      <c r="SWU1" s="301"/>
      <c r="SWV1" s="301"/>
      <c r="SWW1" s="301"/>
      <c r="SWX1" s="301"/>
      <c r="SWY1" s="301"/>
      <c r="SWZ1" s="301"/>
      <c r="SXA1" s="301"/>
      <c r="SXB1" s="301"/>
      <c r="SXC1" s="301"/>
      <c r="SXD1" s="301"/>
      <c r="SXE1" s="301"/>
      <c r="SXF1" s="301"/>
      <c r="SXG1" s="301"/>
      <c r="SXH1" s="301"/>
      <c r="SXI1" s="301"/>
      <c r="SXJ1" s="301"/>
      <c r="SXK1" s="301"/>
      <c r="SXL1" s="301"/>
      <c r="SXM1" s="301"/>
      <c r="SXN1" s="301"/>
      <c r="SXO1" s="301"/>
      <c r="SXP1" s="301"/>
      <c r="SXQ1" s="301"/>
      <c r="SXR1" s="301"/>
      <c r="SXS1" s="301"/>
      <c r="SXT1" s="301"/>
      <c r="SXU1" s="301"/>
      <c r="SXV1" s="301"/>
      <c r="SXW1" s="301"/>
      <c r="SXX1" s="301"/>
      <c r="SXY1" s="301"/>
      <c r="SXZ1" s="301"/>
      <c r="SYA1" s="301"/>
      <c r="SYB1" s="301"/>
      <c r="SYC1" s="301"/>
      <c r="SYD1" s="301"/>
      <c r="SYE1" s="301"/>
      <c r="SYF1" s="301"/>
      <c r="SYG1" s="301"/>
      <c r="SYH1" s="301"/>
      <c r="SYI1" s="301"/>
      <c r="SYJ1" s="301"/>
      <c r="SYK1" s="301"/>
      <c r="SYL1" s="301"/>
      <c r="SYM1" s="301"/>
      <c r="SYN1" s="301"/>
      <c r="SYO1" s="301"/>
      <c r="SYP1" s="301"/>
      <c r="SYQ1" s="301"/>
      <c r="SYR1" s="301"/>
      <c r="SYS1" s="301"/>
      <c r="SYT1" s="301"/>
      <c r="SYU1" s="301"/>
      <c r="SYV1" s="301"/>
      <c r="SYW1" s="301"/>
      <c r="SYX1" s="301"/>
      <c r="SYY1" s="301"/>
      <c r="SYZ1" s="301"/>
      <c r="SZA1" s="301"/>
      <c r="SZB1" s="301"/>
      <c r="SZC1" s="301"/>
      <c r="SZD1" s="301"/>
      <c r="SZE1" s="301"/>
      <c r="SZF1" s="301"/>
      <c r="SZG1" s="301"/>
      <c r="SZH1" s="301"/>
      <c r="SZI1" s="301"/>
      <c r="SZJ1" s="301"/>
      <c r="SZK1" s="301"/>
      <c r="SZL1" s="301"/>
      <c r="SZM1" s="301"/>
      <c r="SZN1" s="301"/>
      <c r="SZO1" s="301"/>
      <c r="SZP1" s="301"/>
      <c r="SZQ1" s="301"/>
      <c r="SZR1" s="301"/>
      <c r="SZS1" s="301"/>
      <c r="SZT1" s="301"/>
      <c r="SZU1" s="301"/>
      <c r="SZV1" s="301"/>
      <c r="SZW1" s="301"/>
      <c r="SZX1" s="301"/>
      <c r="SZY1" s="301"/>
      <c r="SZZ1" s="301"/>
      <c r="TAA1" s="301"/>
      <c r="TAB1" s="301"/>
      <c r="TAC1" s="301"/>
      <c r="TAD1" s="301"/>
      <c r="TAE1" s="301"/>
      <c r="TAF1" s="301"/>
      <c r="TAG1" s="301"/>
      <c r="TAH1" s="301"/>
      <c r="TAI1" s="301"/>
      <c r="TAJ1" s="301"/>
      <c r="TAK1" s="301"/>
      <c r="TAL1" s="301"/>
      <c r="TAM1" s="301"/>
      <c r="TAN1" s="301"/>
      <c r="TAO1" s="301"/>
      <c r="TAP1" s="301"/>
      <c r="TAQ1" s="301"/>
      <c r="TAR1" s="301"/>
      <c r="TAS1" s="301"/>
      <c r="TAT1" s="301"/>
      <c r="TAU1" s="301"/>
      <c r="TAV1" s="301"/>
      <c r="TAW1" s="301"/>
      <c r="TAX1" s="301"/>
      <c r="TAY1" s="301"/>
      <c r="TAZ1" s="301"/>
      <c r="TBA1" s="301"/>
      <c r="TBB1" s="301"/>
      <c r="TBC1" s="301"/>
      <c r="TBD1" s="301"/>
      <c r="TBE1" s="301"/>
      <c r="TBF1" s="301"/>
      <c r="TBG1" s="301"/>
      <c r="TBH1" s="301"/>
      <c r="TBI1" s="301"/>
      <c r="TBJ1" s="301"/>
      <c r="TBK1" s="301"/>
      <c r="TBL1" s="301"/>
      <c r="TBM1" s="301"/>
      <c r="TBN1" s="301"/>
      <c r="TBO1" s="301"/>
      <c r="TBP1" s="301"/>
      <c r="TBQ1" s="301"/>
      <c r="TBR1" s="301"/>
      <c r="TBS1" s="301"/>
      <c r="TBT1" s="301"/>
      <c r="TBU1" s="301"/>
      <c r="TBV1" s="301"/>
      <c r="TBW1" s="301"/>
      <c r="TBX1" s="301"/>
      <c r="TBY1" s="301"/>
      <c r="TBZ1" s="301"/>
      <c r="TCA1" s="301"/>
      <c r="TCB1" s="301"/>
      <c r="TCC1" s="301"/>
      <c r="TCD1" s="301"/>
      <c r="TCE1" s="301"/>
      <c r="TCF1" s="301"/>
      <c r="TCG1" s="301"/>
      <c r="TCH1" s="301"/>
      <c r="TCI1" s="301"/>
      <c r="TCJ1" s="301"/>
      <c r="TCK1" s="301"/>
      <c r="TCL1" s="301"/>
      <c r="TCM1" s="301"/>
      <c r="TCN1" s="301"/>
      <c r="TCO1" s="301"/>
      <c r="TCP1" s="301"/>
      <c r="TCQ1" s="301"/>
      <c r="TCR1" s="301"/>
      <c r="TCS1" s="301"/>
      <c r="TCT1" s="301"/>
      <c r="TCU1" s="301"/>
      <c r="TCV1" s="301"/>
      <c r="TCW1" s="301"/>
      <c r="TCX1" s="301"/>
      <c r="TCY1" s="301"/>
      <c r="TCZ1" s="301"/>
      <c r="TDA1" s="301"/>
      <c r="TDB1" s="301"/>
      <c r="TDC1" s="301"/>
      <c r="TDD1" s="301"/>
      <c r="TDE1" s="301"/>
      <c r="TDF1" s="301"/>
      <c r="TDG1" s="301"/>
      <c r="TDH1" s="301"/>
      <c r="TDI1" s="301"/>
      <c r="TDJ1" s="301"/>
      <c r="TDK1" s="301"/>
      <c r="TDL1" s="301"/>
      <c r="TDM1" s="301"/>
      <c r="TDN1" s="301"/>
      <c r="TDO1" s="301"/>
      <c r="TDP1" s="301"/>
      <c r="TDQ1" s="301"/>
      <c r="TDR1" s="301"/>
      <c r="TDS1" s="301"/>
      <c r="TDT1" s="301"/>
      <c r="TDU1" s="301"/>
      <c r="TDV1" s="301"/>
      <c r="TDW1" s="301"/>
      <c r="TDX1" s="301"/>
      <c r="TDY1" s="301"/>
      <c r="TDZ1" s="301"/>
      <c r="TEA1" s="301"/>
      <c r="TEB1" s="301"/>
      <c r="TEC1" s="301"/>
      <c r="TED1" s="301"/>
      <c r="TEE1" s="301"/>
      <c r="TEF1" s="301"/>
      <c r="TEG1" s="301"/>
      <c r="TEH1" s="301"/>
      <c r="TEI1" s="301"/>
      <c r="TEJ1" s="301"/>
      <c r="TEK1" s="301"/>
      <c r="TEL1" s="301"/>
      <c r="TEM1" s="301"/>
      <c r="TEN1" s="301"/>
      <c r="TEO1" s="301"/>
      <c r="TEP1" s="301"/>
      <c r="TEQ1" s="301"/>
      <c r="TER1" s="301"/>
      <c r="TES1" s="301"/>
      <c r="TET1" s="301"/>
      <c r="TEU1" s="301"/>
      <c r="TEV1" s="301"/>
      <c r="TEW1" s="301"/>
      <c r="TEX1" s="301"/>
      <c r="TEY1" s="301"/>
      <c r="TEZ1" s="301"/>
      <c r="TFA1" s="301"/>
      <c r="TFB1" s="301"/>
      <c r="TFC1" s="301"/>
      <c r="TFD1" s="301"/>
      <c r="TFE1" s="301"/>
      <c r="TFF1" s="301"/>
      <c r="TFG1" s="301"/>
      <c r="TFH1" s="301"/>
      <c r="TFI1" s="301"/>
      <c r="TFJ1" s="301"/>
      <c r="TFK1" s="301"/>
      <c r="TFL1" s="301"/>
      <c r="TFM1" s="301"/>
      <c r="TFN1" s="301"/>
      <c r="TFO1" s="301"/>
      <c r="TFP1" s="301"/>
      <c r="TFQ1" s="301"/>
      <c r="TFR1" s="301"/>
      <c r="TFS1" s="301"/>
      <c r="TFT1" s="301"/>
      <c r="TFU1" s="301"/>
      <c r="TFV1" s="301"/>
      <c r="TFW1" s="301"/>
      <c r="TFX1" s="301"/>
      <c r="TFY1" s="301"/>
      <c r="TFZ1" s="301"/>
      <c r="TGA1" s="301"/>
      <c r="TGB1" s="301"/>
      <c r="TGC1" s="301"/>
      <c r="TGD1" s="301"/>
      <c r="TGE1" s="301"/>
      <c r="TGF1" s="301"/>
      <c r="TGG1" s="301"/>
      <c r="TGH1" s="301"/>
      <c r="TGI1" s="301"/>
      <c r="TGJ1" s="301"/>
      <c r="TGK1" s="301"/>
      <c r="TGL1" s="301"/>
      <c r="TGM1" s="301"/>
      <c r="TGN1" s="301"/>
      <c r="TGO1" s="301"/>
      <c r="TGP1" s="301"/>
      <c r="TGQ1" s="301"/>
      <c r="TGR1" s="301"/>
      <c r="TGS1" s="301"/>
      <c r="TGT1" s="301"/>
      <c r="TGU1" s="301"/>
      <c r="TGV1" s="301"/>
      <c r="TGW1" s="301"/>
      <c r="TGX1" s="301"/>
      <c r="TGY1" s="301"/>
      <c r="TGZ1" s="301"/>
      <c r="THA1" s="301"/>
      <c r="THB1" s="301"/>
      <c r="THC1" s="301"/>
      <c r="THD1" s="301"/>
      <c r="THE1" s="301"/>
      <c r="THF1" s="301"/>
      <c r="THG1" s="301"/>
      <c r="THH1" s="301"/>
      <c r="THI1" s="301"/>
      <c r="THJ1" s="301"/>
      <c r="THK1" s="301"/>
      <c r="THL1" s="301"/>
      <c r="THM1" s="301"/>
      <c r="THN1" s="301"/>
      <c r="THO1" s="301"/>
      <c r="THP1" s="301"/>
      <c r="THQ1" s="301"/>
      <c r="THR1" s="301"/>
      <c r="THS1" s="301"/>
      <c r="THT1" s="301"/>
      <c r="THU1" s="301"/>
      <c r="THV1" s="301"/>
      <c r="THW1" s="301"/>
      <c r="THX1" s="301"/>
      <c r="THY1" s="301"/>
      <c r="THZ1" s="301"/>
      <c r="TIA1" s="301"/>
      <c r="TIB1" s="301"/>
      <c r="TIC1" s="301"/>
      <c r="TID1" s="301"/>
      <c r="TIE1" s="301"/>
      <c r="TIF1" s="301"/>
      <c r="TIG1" s="301"/>
      <c r="TIH1" s="301"/>
      <c r="TII1" s="301"/>
      <c r="TIJ1" s="301"/>
      <c r="TIK1" s="301"/>
      <c r="TIL1" s="301"/>
      <c r="TIM1" s="301"/>
      <c r="TIN1" s="301"/>
      <c r="TIO1" s="301"/>
      <c r="TIP1" s="301"/>
      <c r="TIQ1" s="301"/>
      <c r="TIR1" s="301"/>
      <c r="TIS1" s="301"/>
      <c r="TIT1" s="301"/>
      <c r="TIU1" s="301"/>
      <c r="TIV1" s="301"/>
      <c r="TIW1" s="301"/>
      <c r="TIX1" s="301"/>
      <c r="TIY1" s="301"/>
      <c r="TIZ1" s="301"/>
      <c r="TJA1" s="301"/>
      <c r="TJB1" s="301"/>
      <c r="TJC1" s="301"/>
      <c r="TJD1" s="301"/>
      <c r="TJE1" s="301"/>
      <c r="TJF1" s="301"/>
      <c r="TJG1" s="301"/>
      <c r="TJH1" s="301"/>
      <c r="TJI1" s="301"/>
      <c r="TJJ1" s="301"/>
      <c r="TJK1" s="301"/>
      <c r="TJL1" s="301"/>
      <c r="TJM1" s="301"/>
      <c r="TJN1" s="301"/>
      <c r="TJO1" s="301"/>
      <c r="TJP1" s="301"/>
      <c r="TJQ1" s="301"/>
      <c r="TJR1" s="301"/>
      <c r="TJS1" s="301"/>
      <c r="TJT1" s="301"/>
      <c r="TJU1" s="301"/>
      <c r="TJV1" s="301"/>
      <c r="TJW1" s="301"/>
      <c r="TJX1" s="301"/>
      <c r="TJY1" s="301"/>
      <c r="TJZ1" s="301"/>
      <c r="TKA1" s="301"/>
      <c r="TKB1" s="301"/>
      <c r="TKC1" s="301"/>
      <c r="TKD1" s="301"/>
      <c r="TKE1" s="301"/>
      <c r="TKF1" s="301"/>
      <c r="TKG1" s="301"/>
      <c r="TKH1" s="301"/>
      <c r="TKI1" s="301"/>
      <c r="TKJ1" s="301"/>
      <c r="TKK1" s="301"/>
      <c r="TKL1" s="301"/>
      <c r="TKM1" s="301"/>
      <c r="TKN1" s="301"/>
      <c r="TKO1" s="301"/>
      <c r="TKP1" s="301"/>
      <c r="TKQ1" s="301"/>
      <c r="TKR1" s="301"/>
      <c r="TKS1" s="301"/>
      <c r="TKT1" s="301"/>
      <c r="TKU1" s="301"/>
      <c r="TKV1" s="301"/>
      <c r="TKW1" s="301"/>
      <c r="TKX1" s="301"/>
      <c r="TKY1" s="301"/>
      <c r="TKZ1" s="301"/>
      <c r="TLA1" s="301"/>
      <c r="TLB1" s="301"/>
      <c r="TLC1" s="301"/>
      <c r="TLD1" s="301"/>
      <c r="TLE1" s="301"/>
      <c r="TLF1" s="301"/>
      <c r="TLG1" s="301"/>
      <c r="TLH1" s="301"/>
      <c r="TLI1" s="301"/>
      <c r="TLJ1" s="301"/>
      <c r="TLK1" s="301"/>
      <c r="TLL1" s="301"/>
      <c r="TLM1" s="301"/>
      <c r="TLN1" s="301"/>
      <c r="TLO1" s="301"/>
      <c r="TLP1" s="301"/>
      <c r="TLQ1" s="301"/>
      <c r="TLR1" s="301"/>
      <c r="TLS1" s="301"/>
      <c r="TLT1" s="301"/>
      <c r="TLU1" s="301"/>
      <c r="TLV1" s="301"/>
      <c r="TLW1" s="301"/>
      <c r="TLX1" s="301"/>
      <c r="TLY1" s="301"/>
      <c r="TLZ1" s="301"/>
      <c r="TMA1" s="301"/>
      <c r="TMB1" s="301"/>
      <c r="TMC1" s="301"/>
      <c r="TMD1" s="301"/>
      <c r="TME1" s="301"/>
      <c r="TMF1" s="301"/>
      <c r="TMG1" s="301"/>
      <c r="TMH1" s="301"/>
      <c r="TMI1" s="301"/>
      <c r="TMJ1" s="301"/>
      <c r="TMK1" s="301"/>
      <c r="TML1" s="301"/>
      <c r="TMM1" s="301"/>
      <c r="TMN1" s="301"/>
      <c r="TMO1" s="301"/>
      <c r="TMP1" s="301"/>
      <c r="TMQ1" s="301"/>
      <c r="TMR1" s="301"/>
      <c r="TMS1" s="301"/>
      <c r="TMT1" s="301"/>
      <c r="TMU1" s="301"/>
      <c r="TMV1" s="301"/>
      <c r="TMW1" s="301"/>
      <c r="TMX1" s="301"/>
      <c r="TMY1" s="301"/>
      <c r="TMZ1" s="301"/>
      <c r="TNA1" s="301"/>
      <c r="TNB1" s="301"/>
      <c r="TNC1" s="301"/>
      <c r="TND1" s="301"/>
      <c r="TNE1" s="301"/>
      <c r="TNF1" s="301"/>
      <c r="TNG1" s="301"/>
      <c r="TNH1" s="301"/>
      <c r="TNI1" s="301"/>
      <c r="TNJ1" s="301"/>
      <c r="TNK1" s="301"/>
      <c r="TNL1" s="301"/>
      <c r="TNM1" s="301"/>
      <c r="TNN1" s="301"/>
      <c r="TNO1" s="301"/>
      <c r="TNP1" s="301"/>
      <c r="TNQ1" s="301"/>
      <c r="TNR1" s="301"/>
      <c r="TNS1" s="301"/>
      <c r="TNT1" s="301"/>
      <c r="TNU1" s="301"/>
      <c r="TNV1" s="301"/>
      <c r="TNW1" s="301"/>
      <c r="TNX1" s="301"/>
      <c r="TNY1" s="301"/>
      <c r="TNZ1" s="301"/>
      <c r="TOA1" s="301"/>
      <c r="TOB1" s="301"/>
      <c r="TOC1" s="301"/>
      <c r="TOD1" s="301"/>
      <c r="TOE1" s="301"/>
      <c r="TOF1" s="301"/>
      <c r="TOG1" s="301"/>
      <c r="TOH1" s="301"/>
      <c r="TOI1" s="301"/>
      <c r="TOJ1" s="301"/>
      <c r="TOK1" s="301"/>
      <c r="TOL1" s="301"/>
      <c r="TOM1" s="301"/>
      <c r="TON1" s="301"/>
      <c r="TOO1" s="301"/>
      <c r="TOP1" s="301"/>
      <c r="TOQ1" s="301"/>
      <c r="TOR1" s="301"/>
      <c r="TOS1" s="301"/>
      <c r="TOT1" s="301"/>
      <c r="TOU1" s="301"/>
      <c r="TOV1" s="301"/>
      <c r="TOW1" s="301"/>
      <c r="TOX1" s="301"/>
      <c r="TOY1" s="301"/>
      <c r="TOZ1" s="301"/>
      <c r="TPA1" s="301"/>
      <c r="TPB1" s="301"/>
      <c r="TPC1" s="301"/>
      <c r="TPD1" s="301"/>
      <c r="TPE1" s="301"/>
      <c r="TPF1" s="301"/>
      <c r="TPG1" s="301"/>
      <c r="TPH1" s="301"/>
      <c r="TPI1" s="301"/>
      <c r="TPJ1" s="301"/>
      <c r="TPK1" s="301"/>
      <c r="TPL1" s="301"/>
      <c r="TPM1" s="301"/>
      <c r="TPN1" s="301"/>
      <c r="TPO1" s="301"/>
      <c r="TPP1" s="301"/>
      <c r="TPQ1" s="301"/>
      <c r="TPR1" s="301"/>
      <c r="TPS1" s="301"/>
      <c r="TPT1" s="301"/>
      <c r="TPU1" s="301"/>
      <c r="TPV1" s="301"/>
      <c r="TPW1" s="301"/>
      <c r="TPX1" s="301"/>
      <c r="TPY1" s="301"/>
      <c r="TPZ1" s="301"/>
      <c r="TQA1" s="301"/>
      <c r="TQB1" s="301"/>
      <c r="TQC1" s="301"/>
      <c r="TQD1" s="301"/>
      <c r="TQE1" s="301"/>
      <c r="TQF1" s="301"/>
      <c r="TQG1" s="301"/>
      <c r="TQH1" s="301"/>
      <c r="TQI1" s="301"/>
      <c r="TQJ1" s="301"/>
      <c r="TQK1" s="301"/>
      <c r="TQL1" s="301"/>
      <c r="TQM1" s="301"/>
      <c r="TQN1" s="301"/>
      <c r="TQO1" s="301"/>
      <c r="TQP1" s="301"/>
      <c r="TQQ1" s="301"/>
      <c r="TQR1" s="301"/>
      <c r="TQS1" s="301"/>
      <c r="TQT1" s="301"/>
      <c r="TQU1" s="301"/>
      <c r="TQV1" s="301"/>
      <c r="TQW1" s="301"/>
      <c r="TQX1" s="301"/>
      <c r="TQY1" s="301"/>
      <c r="TQZ1" s="301"/>
      <c r="TRA1" s="301"/>
      <c r="TRB1" s="301"/>
      <c r="TRC1" s="301"/>
      <c r="TRD1" s="301"/>
      <c r="TRE1" s="301"/>
      <c r="TRF1" s="301"/>
      <c r="TRG1" s="301"/>
      <c r="TRH1" s="301"/>
      <c r="TRI1" s="301"/>
      <c r="TRJ1" s="301"/>
      <c r="TRK1" s="301"/>
      <c r="TRL1" s="301"/>
      <c r="TRM1" s="301"/>
      <c r="TRN1" s="301"/>
      <c r="TRO1" s="301"/>
      <c r="TRP1" s="301"/>
      <c r="TRQ1" s="301"/>
      <c r="TRR1" s="301"/>
      <c r="TRS1" s="301"/>
      <c r="TRT1" s="301"/>
      <c r="TRU1" s="301"/>
      <c r="TRV1" s="301"/>
      <c r="TRW1" s="301"/>
      <c r="TRX1" s="301"/>
      <c r="TRY1" s="301"/>
      <c r="TRZ1" s="301"/>
      <c r="TSA1" s="301"/>
      <c r="TSB1" s="301"/>
      <c r="TSC1" s="301"/>
      <c r="TSD1" s="301"/>
      <c r="TSE1" s="301"/>
      <c r="TSF1" s="301"/>
      <c r="TSG1" s="301"/>
      <c r="TSH1" s="301"/>
      <c r="TSI1" s="301"/>
      <c r="TSJ1" s="301"/>
      <c r="TSK1" s="301"/>
      <c r="TSL1" s="301"/>
      <c r="TSM1" s="301"/>
      <c r="TSN1" s="301"/>
      <c r="TSO1" s="301"/>
      <c r="TSP1" s="301"/>
      <c r="TSQ1" s="301"/>
      <c r="TSR1" s="301"/>
      <c r="TSS1" s="301"/>
      <c r="TST1" s="301"/>
      <c r="TSU1" s="301"/>
      <c r="TSV1" s="301"/>
      <c r="TSW1" s="301"/>
      <c r="TSX1" s="301"/>
      <c r="TSY1" s="301"/>
      <c r="TSZ1" s="301"/>
      <c r="TTA1" s="301"/>
      <c r="TTB1" s="301"/>
      <c r="TTC1" s="301"/>
      <c r="TTD1" s="301"/>
      <c r="TTE1" s="301"/>
      <c r="TTF1" s="301"/>
      <c r="TTG1" s="301"/>
      <c r="TTH1" s="301"/>
      <c r="TTI1" s="301"/>
      <c r="TTJ1" s="301"/>
      <c r="TTK1" s="301"/>
      <c r="TTL1" s="301"/>
      <c r="TTM1" s="301"/>
      <c r="TTN1" s="301"/>
      <c r="TTO1" s="301"/>
      <c r="TTP1" s="301"/>
      <c r="TTQ1" s="301"/>
      <c r="TTR1" s="301"/>
      <c r="TTS1" s="301"/>
      <c r="TTT1" s="301"/>
      <c r="TTU1" s="301"/>
      <c r="TTV1" s="301"/>
      <c r="TTW1" s="301"/>
      <c r="TTX1" s="301"/>
      <c r="TTY1" s="301"/>
      <c r="TTZ1" s="301"/>
      <c r="TUA1" s="301"/>
      <c r="TUB1" s="301"/>
      <c r="TUC1" s="301"/>
      <c r="TUD1" s="301"/>
      <c r="TUE1" s="301"/>
      <c r="TUF1" s="301"/>
      <c r="TUG1" s="301"/>
      <c r="TUH1" s="301"/>
      <c r="TUI1" s="301"/>
      <c r="TUJ1" s="301"/>
      <c r="TUK1" s="301"/>
      <c r="TUL1" s="301"/>
      <c r="TUM1" s="301"/>
      <c r="TUN1" s="301"/>
      <c r="TUO1" s="301"/>
      <c r="TUP1" s="301"/>
      <c r="TUQ1" s="301"/>
      <c r="TUR1" s="301"/>
      <c r="TUS1" s="301"/>
      <c r="TUT1" s="301"/>
      <c r="TUU1" s="301"/>
      <c r="TUV1" s="301"/>
      <c r="TUW1" s="301"/>
      <c r="TUX1" s="301"/>
      <c r="TUY1" s="301"/>
      <c r="TUZ1" s="301"/>
      <c r="TVA1" s="301"/>
      <c r="TVB1" s="301"/>
      <c r="TVC1" s="301"/>
      <c r="TVD1" s="301"/>
      <c r="TVE1" s="301"/>
      <c r="TVF1" s="301"/>
      <c r="TVG1" s="301"/>
      <c r="TVH1" s="301"/>
      <c r="TVI1" s="301"/>
      <c r="TVJ1" s="301"/>
      <c r="TVK1" s="301"/>
      <c r="TVL1" s="301"/>
      <c r="TVM1" s="301"/>
      <c r="TVN1" s="301"/>
      <c r="TVO1" s="301"/>
      <c r="TVP1" s="301"/>
      <c r="TVQ1" s="301"/>
      <c r="TVR1" s="301"/>
      <c r="TVS1" s="301"/>
      <c r="TVT1" s="301"/>
      <c r="TVU1" s="301"/>
      <c r="TVV1" s="301"/>
      <c r="TVW1" s="301"/>
      <c r="TVX1" s="301"/>
      <c r="TVY1" s="301"/>
      <c r="TVZ1" s="301"/>
      <c r="TWA1" s="301"/>
      <c r="TWB1" s="301"/>
      <c r="TWC1" s="301"/>
      <c r="TWD1" s="301"/>
      <c r="TWE1" s="301"/>
      <c r="TWF1" s="301"/>
      <c r="TWG1" s="301"/>
      <c r="TWH1" s="301"/>
      <c r="TWI1" s="301"/>
      <c r="TWJ1" s="301"/>
      <c r="TWK1" s="301"/>
      <c r="TWL1" s="301"/>
      <c r="TWM1" s="301"/>
      <c r="TWN1" s="301"/>
      <c r="TWO1" s="301"/>
      <c r="TWP1" s="301"/>
      <c r="TWQ1" s="301"/>
      <c r="TWR1" s="301"/>
      <c r="TWS1" s="301"/>
      <c r="TWT1" s="301"/>
      <c r="TWU1" s="301"/>
      <c r="TWV1" s="301"/>
      <c r="TWW1" s="301"/>
      <c r="TWX1" s="301"/>
      <c r="TWY1" s="301"/>
      <c r="TWZ1" s="301"/>
      <c r="TXA1" s="301"/>
      <c r="TXB1" s="301"/>
      <c r="TXC1" s="301"/>
      <c r="TXD1" s="301"/>
      <c r="TXE1" s="301"/>
      <c r="TXF1" s="301"/>
      <c r="TXG1" s="301"/>
      <c r="TXH1" s="301"/>
      <c r="TXI1" s="301"/>
      <c r="TXJ1" s="301"/>
      <c r="TXK1" s="301"/>
      <c r="TXL1" s="301"/>
      <c r="TXM1" s="301"/>
      <c r="TXN1" s="301"/>
      <c r="TXO1" s="301"/>
      <c r="TXP1" s="301"/>
      <c r="TXQ1" s="301"/>
      <c r="TXR1" s="301"/>
      <c r="TXS1" s="301"/>
      <c r="TXT1" s="301"/>
      <c r="TXU1" s="301"/>
      <c r="TXV1" s="301"/>
      <c r="TXW1" s="301"/>
      <c r="TXX1" s="301"/>
      <c r="TXY1" s="301"/>
      <c r="TXZ1" s="301"/>
      <c r="TYA1" s="301"/>
      <c r="TYB1" s="301"/>
      <c r="TYC1" s="301"/>
      <c r="TYD1" s="301"/>
      <c r="TYE1" s="301"/>
      <c r="TYF1" s="301"/>
      <c r="TYG1" s="301"/>
      <c r="TYH1" s="301"/>
      <c r="TYI1" s="301"/>
      <c r="TYJ1" s="301"/>
      <c r="TYK1" s="301"/>
      <c r="TYL1" s="301"/>
      <c r="TYM1" s="301"/>
      <c r="TYN1" s="301"/>
      <c r="TYO1" s="301"/>
      <c r="TYP1" s="301"/>
      <c r="TYQ1" s="301"/>
      <c r="TYR1" s="301"/>
      <c r="TYS1" s="301"/>
      <c r="TYT1" s="301"/>
      <c r="TYU1" s="301"/>
      <c r="TYV1" s="301"/>
      <c r="TYW1" s="301"/>
      <c r="TYX1" s="301"/>
      <c r="TYY1" s="301"/>
      <c r="TYZ1" s="301"/>
      <c r="TZA1" s="301"/>
      <c r="TZB1" s="301"/>
      <c r="TZC1" s="301"/>
      <c r="TZD1" s="301"/>
      <c r="TZE1" s="301"/>
      <c r="TZF1" s="301"/>
      <c r="TZG1" s="301"/>
      <c r="TZH1" s="301"/>
      <c r="TZI1" s="301"/>
      <c r="TZJ1" s="301"/>
      <c r="TZK1" s="301"/>
      <c r="TZL1" s="301"/>
      <c r="TZM1" s="301"/>
      <c r="TZN1" s="301"/>
      <c r="TZO1" s="301"/>
      <c r="TZP1" s="301"/>
      <c r="TZQ1" s="301"/>
      <c r="TZR1" s="301"/>
      <c r="TZS1" s="301"/>
      <c r="TZT1" s="301"/>
      <c r="TZU1" s="301"/>
      <c r="TZV1" s="301"/>
      <c r="TZW1" s="301"/>
      <c r="TZX1" s="301"/>
      <c r="TZY1" s="301"/>
      <c r="TZZ1" s="301"/>
      <c r="UAA1" s="301"/>
      <c r="UAB1" s="301"/>
      <c r="UAC1" s="301"/>
      <c r="UAD1" s="301"/>
      <c r="UAE1" s="301"/>
      <c r="UAF1" s="301"/>
      <c r="UAG1" s="301"/>
      <c r="UAH1" s="301"/>
      <c r="UAI1" s="301"/>
      <c r="UAJ1" s="301"/>
      <c r="UAK1" s="301"/>
      <c r="UAL1" s="301"/>
      <c r="UAM1" s="301"/>
      <c r="UAN1" s="301"/>
      <c r="UAO1" s="301"/>
      <c r="UAP1" s="301"/>
      <c r="UAQ1" s="301"/>
      <c r="UAR1" s="301"/>
      <c r="UAS1" s="301"/>
      <c r="UAT1" s="301"/>
      <c r="UAU1" s="301"/>
      <c r="UAV1" s="301"/>
      <c r="UAW1" s="301"/>
      <c r="UAX1" s="301"/>
      <c r="UAY1" s="301"/>
      <c r="UAZ1" s="301"/>
      <c r="UBA1" s="301"/>
      <c r="UBB1" s="301"/>
      <c r="UBC1" s="301"/>
      <c r="UBD1" s="301"/>
      <c r="UBE1" s="301"/>
      <c r="UBF1" s="301"/>
      <c r="UBG1" s="301"/>
      <c r="UBH1" s="301"/>
      <c r="UBI1" s="301"/>
      <c r="UBJ1" s="301"/>
      <c r="UBK1" s="301"/>
      <c r="UBL1" s="301"/>
      <c r="UBM1" s="301"/>
      <c r="UBN1" s="301"/>
      <c r="UBO1" s="301"/>
      <c r="UBP1" s="301"/>
      <c r="UBQ1" s="301"/>
      <c r="UBR1" s="301"/>
      <c r="UBS1" s="301"/>
      <c r="UBT1" s="301"/>
      <c r="UBU1" s="301"/>
      <c r="UBV1" s="301"/>
      <c r="UBW1" s="301"/>
      <c r="UBX1" s="301"/>
      <c r="UBY1" s="301"/>
      <c r="UBZ1" s="301"/>
      <c r="UCA1" s="301"/>
      <c r="UCB1" s="301"/>
      <c r="UCC1" s="301"/>
      <c r="UCD1" s="301"/>
      <c r="UCE1" s="301"/>
      <c r="UCF1" s="301"/>
      <c r="UCG1" s="301"/>
      <c r="UCH1" s="301"/>
      <c r="UCI1" s="301"/>
      <c r="UCJ1" s="301"/>
      <c r="UCK1" s="301"/>
      <c r="UCL1" s="301"/>
      <c r="UCM1" s="301"/>
      <c r="UCN1" s="301"/>
      <c r="UCO1" s="301"/>
      <c r="UCP1" s="301"/>
      <c r="UCQ1" s="301"/>
      <c r="UCR1" s="301"/>
      <c r="UCS1" s="301"/>
      <c r="UCT1" s="301"/>
      <c r="UCU1" s="301"/>
      <c r="UCV1" s="301"/>
      <c r="UCW1" s="301"/>
      <c r="UCX1" s="301"/>
      <c r="UCY1" s="301"/>
      <c r="UCZ1" s="301"/>
      <c r="UDA1" s="301"/>
      <c r="UDB1" s="301"/>
      <c r="UDC1" s="301"/>
      <c r="UDD1" s="301"/>
      <c r="UDE1" s="301"/>
      <c r="UDF1" s="301"/>
      <c r="UDG1" s="301"/>
      <c r="UDH1" s="301"/>
      <c r="UDI1" s="301"/>
      <c r="UDJ1" s="301"/>
      <c r="UDK1" s="301"/>
      <c r="UDL1" s="301"/>
      <c r="UDM1" s="301"/>
      <c r="UDN1" s="301"/>
      <c r="UDO1" s="301"/>
      <c r="UDP1" s="301"/>
      <c r="UDQ1" s="301"/>
      <c r="UDR1" s="301"/>
      <c r="UDS1" s="301"/>
      <c r="UDT1" s="301"/>
      <c r="UDU1" s="301"/>
      <c r="UDV1" s="301"/>
      <c r="UDW1" s="301"/>
      <c r="UDX1" s="301"/>
      <c r="UDY1" s="301"/>
      <c r="UDZ1" s="301"/>
      <c r="UEA1" s="301"/>
      <c r="UEB1" s="301"/>
      <c r="UEC1" s="301"/>
      <c r="UED1" s="301"/>
      <c r="UEE1" s="301"/>
      <c r="UEF1" s="301"/>
      <c r="UEG1" s="301"/>
      <c r="UEH1" s="301"/>
      <c r="UEI1" s="301"/>
      <c r="UEJ1" s="301"/>
      <c r="UEK1" s="301"/>
      <c r="UEL1" s="301"/>
      <c r="UEM1" s="301"/>
      <c r="UEN1" s="301"/>
      <c r="UEO1" s="301"/>
      <c r="UEP1" s="301"/>
      <c r="UEQ1" s="301"/>
      <c r="UER1" s="301"/>
      <c r="UES1" s="301"/>
      <c r="UET1" s="301"/>
      <c r="UEU1" s="301"/>
      <c r="UEV1" s="301"/>
      <c r="UEW1" s="301"/>
      <c r="UEX1" s="301"/>
      <c r="UEY1" s="301"/>
      <c r="UEZ1" s="301"/>
      <c r="UFA1" s="301"/>
      <c r="UFB1" s="301"/>
      <c r="UFC1" s="301"/>
      <c r="UFD1" s="301"/>
      <c r="UFE1" s="301"/>
      <c r="UFF1" s="301"/>
      <c r="UFG1" s="301"/>
      <c r="UFH1" s="301"/>
      <c r="UFI1" s="301"/>
      <c r="UFJ1" s="301"/>
      <c r="UFK1" s="301"/>
      <c r="UFL1" s="301"/>
      <c r="UFM1" s="301"/>
      <c r="UFN1" s="301"/>
      <c r="UFO1" s="301"/>
      <c r="UFP1" s="301"/>
      <c r="UFQ1" s="301"/>
      <c r="UFR1" s="301"/>
      <c r="UFS1" s="301"/>
      <c r="UFT1" s="301"/>
      <c r="UFU1" s="301"/>
      <c r="UFV1" s="301"/>
      <c r="UFW1" s="301"/>
      <c r="UFX1" s="301"/>
      <c r="UFY1" s="301"/>
      <c r="UFZ1" s="301"/>
      <c r="UGA1" s="301"/>
      <c r="UGB1" s="301"/>
      <c r="UGC1" s="301"/>
      <c r="UGD1" s="301"/>
      <c r="UGE1" s="301"/>
      <c r="UGF1" s="301"/>
      <c r="UGG1" s="301"/>
      <c r="UGH1" s="301"/>
      <c r="UGI1" s="301"/>
      <c r="UGJ1" s="301"/>
      <c r="UGK1" s="301"/>
      <c r="UGL1" s="301"/>
      <c r="UGM1" s="301"/>
      <c r="UGN1" s="301"/>
      <c r="UGO1" s="301"/>
      <c r="UGP1" s="301"/>
      <c r="UGQ1" s="301"/>
      <c r="UGR1" s="301"/>
      <c r="UGS1" s="301"/>
      <c r="UGT1" s="301"/>
      <c r="UGU1" s="301"/>
      <c r="UGV1" s="301"/>
      <c r="UGW1" s="301"/>
      <c r="UGX1" s="301"/>
      <c r="UGY1" s="301"/>
      <c r="UGZ1" s="301"/>
      <c r="UHA1" s="301"/>
      <c r="UHB1" s="301"/>
      <c r="UHC1" s="301"/>
      <c r="UHD1" s="301"/>
      <c r="UHE1" s="301"/>
      <c r="UHF1" s="301"/>
      <c r="UHG1" s="301"/>
      <c r="UHH1" s="301"/>
      <c r="UHI1" s="301"/>
      <c r="UHJ1" s="301"/>
      <c r="UHK1" s="301"/>
      <c r="UHL1" s="301"/>
      <c r="UHM1" s="301"/>
      <c r="UHN1" s="301"/>
      <c r="UHO1" s="301"/>
      <c r="UHP1" s="301"/>
      <c r="UHQ1" s="301"/>
      <c r="UHR1" s="301"/>
      <c r="UHS1" s="301"/>
      <c r="UHT1" s="301"/>
      <c r="UHU1" s="301"/>
      <c r="UHV1" s="301"/>
      <c r="UHW1" s="301"/>
      <c r="UHX1" s="301"/>
      <c r="UHY1" s="301"/>
      <c r="UHZ1" s="301"/>
      <c r="UIA1" s="301"/>
      <c r="UIB1" s="301"/>
      <c r="UIC1" s="301"/>
      <c r="UID1" s="301"/>
      <c r="UIE1" s="301"/>
      <c r="UIF1" s="301"/>
      <c r="UIG1" s="301"/>
      <c r="UIH1" s="301"/>
      <c r="UII1" s="301"/>
      <c r="UIJ1" s="301"/>
      <c r="UIK1" s="301"/>
      <c r="UIL1" s="301"/>
      <c r="UIM1" s="301"/>
      <c r="UIN1" s="301"/>
      <c r="UIO1" s="301"/>
      <c r="UIP1" s="301"/>
      <c r="UIQ1" s="301"/>
      <c r="UIR1" s="301"/>
      <c r="UIS1" s="301"/>
      <c r="UIT1" s="301"/>
      <c r="UIU1" s="301"/>
      <c r="UIV1" s="301"/>
      <c r="UIW1" s="301"/>
      <c r="UIX1" s="301"/>
      <c r="UIY1" s="301"/>
      <c r="UIZ1" s="301"/>
      <c r="UJA1" s="301"/>
      <c r="UJB1" s="301"/>
      <c r="UJC1" s="301"/>
      <c r="UJD1" s="301"/>
      <c r="UJE1" s="301"/>
      <c r="UJF1" s="301"/>
      <c r="UJG1" s="301"/>
      <c r="UJH1" s="301"/>
      <c r="UJI1" s="301"/>
      <c r="UJJ1" s="301"/>
      <c r="UJK1" s="301"/>
      <c r="UJL1" s="301"/>
      <c r="UJM1" s="301"/>
      <c r="UJN1" s="301"/>
      <c r="UJO1" s="301"/>
      <c r="UJP1" s="301"/>
      <c r="UJQ1" s="301"/>
      <c r="UJR1" s="301"/>
      <c r="UJS1" s="301"/>
      <c r="UJT1" s="301"/>
      <c r="UJU1" s="301"/>
      <c r="UJV1" s="301"/>
      <c r="UJW1" s="301"/>
      <c r="UJX1" s="301"/>
      <c r="UJY1" s="301"/>
      <c r="UJZ1" s="301"/>
      <c r="UKA1" s="301"/>
      <c r="UKB1" s="301"/>
      <c r="UKC1" s="301"/>
      <c r="UKD1" s="301"/>
      <c r="UKE1" s="301"/>
      <c r="UKF1" s="301"/>
      <c r="UKG1" s="301"/>
      <c r="UKH1" s="301"/>
      <c r="UKI1" s="301"/>
      <c r="UKJ1" s="301"/>
      <c r="UKK1" s="301"/>
      <c r="UKL1" s="301"/>
      <c r="UKM1" s="301"/>
      <c r="UKN1" s="301"/>
      <c r="UKO1" s="301"/>
      <c r="UKP1" s="301"/>
      <c r="UKQ1" s="301"/>
      <c r="UKR1" s="301"/>
      <c r="UKS1" s="301"/>
      <c r="UKT1" s="301"/>
      <c r="UKU1" s="301"/>
      <c r="UKV1" s="301"/>
      <c r="UKW1" s="301"/>
      <c r="UKX1" s="301"/>
      <c r="UKY1" s="301"/>
      <c r="UKZ1" s="301"/>
      <c r="ULA1" s="301"/>
      <c r="ULB1" s="301"/>
      <c r="ULC1" s="301"/>
      <c r="ULD1" s="301"/>
      <c r="ULE1" s="301"/>
      <c r="ULF1" s="301"/>
      <c r="ULG1" s="301"/>
      <c r="ULH1" s="301"/>
      <c r="ULI1" s="301"/>
      <c r="ULJ1" s="301"/>
      <c r="ULK1" s="301"/>
      <c r="ULL1" s="301"/>
      <c r="ULM1" s="301"/>
      <c r="ULN1" s="301"/>
      <c r="ULO1" s="301"/>
      <c r="ULP1" s="301"/>
      <c r="ULQ1" s="301"/>
      <c r="ULR1" s="301"/>
      <c r="ULS1" s="301"/>
      <c r="ULT1" s="301"/>
      <c r="ULU1" s="301"/>
      <c r="ULV1" s="301"/>
      <c r="ULW1" s="301"/>
      <c r="ULX1" s="301"/>
      <c r="ULY1" s="301"/>
      <c r="ULZ1" s="301"/>
      <c r="UMA1" s="301"/>
      <c r="UMB1" s="301"/>
      <c r="UMC1" s="301"/>
      <c r="UMD1" s="301"/>
      <c r="UME1" s="301"/>
      <c r="UMF1" s="301"/>
      <c r="UMG1" s="301"/>
      <c r="UMH1" s="301"/>
      <c r="UMI1" s="301"/>
      <c r="UMJ1" s="301"/>
      <c r="UMK1" s="301"/>
      <c r="UML1" s="301"/>
      <c r="UMM1" s="301"/>
      <c r="UMN1" s="301"/>
      <c r="UMO1" s="301"/>
      <c r="UMP1" s="301"/>
      <c r="UMQ1" s="301"/>
      <c r="UMR1" s="301"/>
      <c r="UMS1" s="301"/>
      <c r="UMT1" s="301"/>
      <c r="UMU1" s="301"/>
      <c r="UMV1" s="301"/>
      <c r="UMW1" s="301"/>
      <c r="UMX1" s="301"/>
      <c r="UMY1" s="301"/>
      <c r="UMZ1" s="301"/>
      <c r="UNA1" s="301"/>
      <c r="UNB1" s="301"/>
      <c r="UNC1" s="301"/>
      <c r="UND1" s="301"/>
      <c r="UNE1" s="301"/>
      <c r="UNF1" s="301"/>
      <c r="UNG1" s="301"/>
      <c r="UNH1" s="301"/>
      <c r="UNI1" s="301"/>
      <c r="UNJ1" s="301"/>
      <c r="UNK1" s="301"/>
      <c r="UNL1" s="301"/>
      <c r="UNM1" s="301"/>
      <c r="UNN1" s="301"/>
      <c r="UNO1" s="301"/>
      <c r="UNP1" s="301"/>
      <c r="UNQ1" s="301"/>
      <c r="UNR1" s="301"/>
      <c r="UNS1" s="301"/>
      <c r="UNT1" s="301"/>
      <c r="UNU1" s="301"/>
      <c r="UNV1" s="301"/>
      <c r="UNW1" s="301"/>
      <c r="UNX1" s="301"/>
      <c r="UNY1" s="301"/>
      <c r="UNZ1" s="301"/>
      <c r="UOA1" s="301"/>
      <c r="UOB1" s="301"/>
      <c r="UOC1" s="301"/>
      <c r="UOD1" s="301"/>
      <c r="UOE1" s="301"/>
      <c r="UOF1" s="301"/>
      <c r="UOG1" s="301"/>
      <c r="UOH1" s="301"/>
      <c r="UOI1" s="301"/>
      <c r="UOJ1" s="301"/>
      <c r="UOK1" s="301"/>
      <c r="UOL1" s="301"/>
      <c r="UOM1" s="301"/>
      <c r="UON1" s="301"/>
      <c r="UOO1" s="301"/>
      <c r="UOP1" s="301"/>
      <c r="UOQ1" s="301"/>
      <c r="UOR1" s="301"/>
      <c r="UOS1" s="301"/>
      <c r="UOT1" s="301"/>
      <c r="UOU1" s="301"/>
      <c r="UOV1" s="301"/>
      <c r="UOW1" s="301"/>
      <c r="UOX1" s="301"/>
      <c r="UOY1" s="301"/>
      <c r="UOZ1" s="301"/>
      <c r="UPA1" s="301"/>
      <c r="UPB1" s="301"/>
      <c r="UPC1" s="301"/>
      <c r="UPD1" s="301"/>
      <c r="UPE1" s="301"/>
      <c r="UPF1" s="301"/>
      <c r="UPG1" s="301"/>
      <c r="UPH1" s="301"/>
      <c r="UPI1" s="301"/>
      <c r="UPJ1" s="301"/>
      <c r="UPK1" s="301"/>
      <c r="UPL1" s="301"/>
      <c r="UPM1" s="301"/>
      <c r="UPN1" s="301"/>
      <c r="UPO1" s="301"/>
      <c r="UPP1" s="301"/>
      <c r="UPQ1" s="301"/>
      <c r="UPR1" s="301"/>
      <c r="UPS1" s="301"/>
      <c r="UPT1" s="301"/>
      <c r="UPU1" s="301"/>
      <c r="UPV1" s="301"/>
      <c r="UPW1" s="301"/>
      <c r="UPX1" s="301"/>
      <c r="UPY1" s="301"/>
      <c r="UPZ1" s="301"/>
      <c r="UQA1" s="301"/>
      <c r="UQB1" s="301"/>
      <c r="UQC1" s="301"/>
      <c r="UQD1" s="301"/>
      <c r="UQE1" s="301"/>
      <c r="UQF1" s="301"/>
      <c r="UQG1" s="301"/>
      <c r="UQH1" s="301"/>
      <c r="UQI1" s="301"/>
      <c r="UQJ1" s="301"/>
      <c r="UQK1" s="301"/>
      <c r="UQL1" s="301"/>
      <c r="UQM1" s="301"/>
      <c r="UQN1" s="301"/>
      <c r="UQO1" s="301"/>
      <c r="UQP1" s="301"/>
      <c r="UQQ1" s="301"/>
      <c r="UQR1" s="301"/>
      <c r="UQS1" s="301"/>
      <c r="UQT1" s="301"/>
      <c r="UQU1" s="301"/>
      <c r="UQV1" s="301"/>
      <c r="UQW1" s="301"/>
      <c r="UQX1" s="301"/>
      <c r="UQY1" s="301"/>
      <c r="UQZ1" s="301"/>
      <c r="URA1" s="301"/>
      <c r="URB1" s="301"/>
      <c r="URC1" s="301"/>
      <c r="URD1" s="301"/>
      <c r="URE1" s="301"/>
      <c r="URF1" s="301"/>
      <c r="URG1" s="301"/>
      <c r="URH1" s="301"/>
      <c r="URI1" s="301"/>
      <c r="URJ1" s="301"/>
      <c r="URK1" s="301"/>
      <c r="URL1" s="301"/>
      <c r="URM1" s="301"/>
      <c r="URN1" s="301"/>
      <c r="URO1" s="301"/>
      <c r="URP1" s="301"/>
      <c r="URQ1" s="301"/>
      <c r="URR1" s="301"/>
      <c r="URS1" s="301"/>
      <c r="URT1" s="301"/>
      <c r="URU1" s="301"/>
      <c r="URV1" s="301"/>
      <c r="URW1" s="301"/>
      <c r="URX1" s="301"/>
      <c r="URY1" s="301"/>
      <c r="URZ1" s="301"/>
      <c r="USA1" s="301"/>
      <c r="USB1" s="301"/>
      <c r="USC1" s="301"/>
      <c r="USD1" s="301"/>
      <c r="USE1" s="301"/>
      <c r="USF1" s="301"/>
      <c r="USG1" s="301"/>
      <c r="USH1" s="301"/>
      <c r="USI1" s="301"/>
      <c r="USJ1" s="301"/>
      <c r="USK1" s="301"/>
      <c r="USL1" s="301"/>
      <c r="USM1" s="301"/>
      <c r="USN1" s="301"/>
      <c r="USO1" s="301"/>
      <c r="USP1" s="301"/>
      <c r="USQ1" s="301"/>
      <c r="USR1" s="301"/>
      <c r="USS1" s="301"/>
      <c r="UST1" s="301"/>
      <c r="USU1" s="301"/>
      <c r="USV1" s="301"/>
      <c r="USW1" s="301"/>
      <c r="USX1" s="301"/>
      <c r="USY1" s="301"/>
      <c r="USZ1" s="301"/>
      <c r="UTA1" s="301"/>
      <c r="UTB1" s="301"/>
      <c r="UTC1" s="301"/>
      <c r="UTD1" s="301"/>
      <c r="UTE1" s="301"/>
      <c r="UTF1" s="301"/>
      <c r="UTG1" s="301"/>
      <c r="UTH1" s="301"/>
      <c r="UTI1" s="301"/>
      <c r="UTJ1" s="301"/>
      <c r="UTK1" s="301"/>
      <c r="UTL1" s="301"/>
      <c r="UTM1" s="301"/>
      <c r="UTN1" s="301"/>
      <c r="UTO1" s="301"/>
      <c r="UTP1" s="301"/>
      <c r="UTQ1" s="301"/>
      <c r="UTR1" s="301"/>
      <c r="UTS1" s="301"/>
      <c r="UTT1" s="301"/>
      <c r="UTU1" s="301"/>
      <c r="UTV1" s="301"/>
      <c r="UTW1" s="301"/>
      <c r="UTX1" s="301"/>
      <c r="UTY1" s="301"/>
      <c r="UTZ1" s="301"/>
      <c r="UUA1" s="301"/>
      <c r="UUB1" s="301"/>
      <c r="UUC1" s="301"/>
      <c r="UUD1" s="301"/>
      <c r="UUE1" s="301"/>
      <c r="UUF1" s="301"/>
      <c r="UUG1" s="301"/>
      <c r="UUH1" s="301"/>
      <c r="UUI1" s="301"/>
      <c r="UUJ1" s="301"/>
      <c r="UUK1" s="301"/>
      <c r="UUL1" s="301"/>
      <c r="UUM1" s="301"/>
      <c r="UUN1" s="301"/>
      <c r="UUO1" s="301"/>
      <c r="UUP1" s="301"/>
      <c r="UUQ1" s="301"/>
      <c r="UUR1" s="301"/>
      <c r="UUS1" s="301"/>
      <c r="UUT1" s="301"/>
      <c r="UUU1" s="301"/>
      <c r="UUV1" s="301"/>
      <c r="UUW1" s="301"/>
      <c r="UUX1" s="301"/>
      <c r="UUY1" s="301"/>
      <c r="UUZ1" s="301"/>
      <c r="UVA1" s="301"/>
      <c r="UVB1" s="301"/>
      <c r="UVC1" s="301"/>
      <c r="UVD1" s="301"/>
      <c r="UVE1" s="301"/>
      <c r="UVF1" s="301"/>
      <c r="UVG1" s="301"/>
      <c r="UVH1" s="301"/>
      <c r="UVI1" s="301"/>
      <c r="UVJ1" s="301"/>
      <c r="UVK1" s="301"/>
      <c r="UVL1" s="301"/>
      <c r="UVM1" s="301"/>
      <c r="UVN1" s="301"/>
      <c r="UVO1" s="301"/>
      <c r="UVP1" s="301"/>
      <c r="UVQ1" s="301"/>
      <c r="UVR1" s="301"/>
      <c r="UVS1" s="301"/>
      <c r="UVT1" s="301"/>
      <c r="UVU1" s="301"/>
      <c r="UVV1" s="301"/>
      <c r="UVW1" s="301"/>
      <c r="UVX1" s="301"/>
      <c r="UVY1" s="301"/>
      <c r="UVZ1" s="301"/>
      <c r="UWA1" s="301"/>
      <c r="UWB1" s="301"/>
      <c r="UWC1" s="301"/>
      <c r="UWD1" s="301"/>
      <c r="UWE1" s="301"/>
      <c r="UWF1" s="301"/>
      <c r="UWG1" s="301"/>
      <c r="UWH1" s="301"/>
      <c r="UWI1" s="301"/>
      <c r="UWJ1" s="301"/>
      <c r="UWK1" s="301"/>
      <c r="UWL1" s="301"/>
      <c r="UWM1" s="301"/>
      <c r="UWN1" s="301"/>
      <c r="UWO1" s="301"/>
      <c r="UWP1" s="301"/>
      <c r="UWQ1" s="301"/>
      <c r="UWR1" s="301"/>
      <c r="UWS1" s="301"/>
      <c r="UWT1" s="301"/>
      <c r="UWU1" s="301"/>
      <c r="UWV1" s="301"/>
      <c r="UWW1" s="301"/>
      <c r="UWX1" s="301"/>
      <c r="UWY1" s="301"/>
      <c r="UWZ1" s="301"/>
      <c r="UXA1" s="301"/>
      <c r="UXB1" s="301"/>
      <c r="UXC1" s="301"/>
      <c r="UXD1" s="301"/>
      <c r="UXE1" s="301"/>
      <c r="UXF1" s="301"/>
      <c r="UXG1" s="301"/>
      <c r="UXH1" s="301"/>
      <c r="UXI1" s="301"/>
      <c r="UXJ1" s="301"/>
      <c r="UXK1" s="301"/>
      <c r="UXL1" s="301"/>
      <c r="UXM1" s="301"/>
      <c r="UXN1" s="301"/>
      <c r="UXO1" s="301"/>
      <c r="UXP1" s="301"/>
      <c r="UXQ1" s="301"/>
      <c r="UXR1" s="301"/>
      <c r="UXS1" s="301"/>
      <c r="UXT1" s="301"/>
      <c r="UXU1" s="301"/>
      <c r="UXV1" s="301"/>
      <c r="UXW1" s="301"/>
      <c r="UXX1" s="301"/>
      <c r="UXY1" s="301"/>
      <c r="UXZ1" s="301"/>
      <c r="UYA1" s="301"/>
      <c r="UYB1" s="301"/>
      <c r="UYC1" s="301"/>
      <c r="UYD1" s="301"/>
      <c r="UYE1" s="301"/>
      <c r="UYF1" s="301"/>
      <c r="UYG1" s="301"/>
      <c r="UYH1" s="301"/>
      <c r="UYI1" s="301"/>
      <c r="UYJ1" s="301"/>
      <c r="UYK1" s="301"/>
      <c r="UYL1" s="301"/>
      <c r="UYM1" s="301"/>
      <c r="UYN1" s="301"/>
      <c r="UYO1" s="301"/>
      <c r="UYP1" s="301"/>
      <c r="UYQ1" s="301"/>
      <c r="UYR1" s="301"/>
      <c r="UYS1" s="301"/>
      <c r="UYT1" s="301"/>
      <c r="UYU1" s="301"/>
      <c r="UYV1" s="301"/>
      <c r="UYW1" s="301"/>
      <c r="UYX1" s="301"/>
      <c r="UYY1" s="301"/>
      <c r="UYZ1" s="301"/>
      <c r="UZA1" s="301"/>
      <c r="UZB1" s="301"/>
      <c r="UZC1" s="301"/>
      <c r="UZD1" s="301"/>
      <c r="UZE1" s="301"/>
      <c r="UZF1" s="301"/>
      <c r="UZG1" s="301"/>
      <c r="UZH1" s="301"/>
      <c r="UZI1" s="301"/>
      <c r="UZJ1" s="301"/>
      <c r="UZK1" s="301"/>
      <c r="UZL1" s="301"/>
      <c r="UZM1" s="301"/>
      <c r="UZN1" s="301"/>
      <c r="UZO1" s="301"/>
      <c r="UZP1" s="301"/>
      <c r="UZQ1" s="301"/>
      <c r="UZR1" s="301"/>
      <c r="UZS1" s="301"/>
      <c r="UZT1" s="301"/>
      <c r="UZU1" s="301"/>
      <c r="UZV1" s="301"/>
      <c r="UZW1" s="301"/>
      <c r="UZX1" s="301"/>
      <c r="UZY1" s="301"/>
      <c r="UZZ1" s="301"/>
      <c r="VAA1" s="301"/>
      <c r="VAB1" s="301"/>
      <c r="VAC1" s="301"/>
      <c r="VAD1" s="301"/>
      <c r="VAE1" s="301"/>
      <c r="VAF1" s="301"/>
      <c r="VAG1" s="301"/>
      <c r="VAH1" s="301"/>
      <c r="VAI1" s="301"/>
      <c r="VAJ1" s="301"/>
      <c r="VAK1" s="301"/>
      <c r="VAL1" s="301"/>
      <c r="VAM1" s="301"/>
      <c r="VAN1" s="301"/>
      <c r="VAO1" s="301"/>
      <c r="VAP1" s="301"/>
      <c r="VAQ1" s="301"/>
      <c r="VAR1" s="301"/>
      <c r="VAS1" s="301"/>
      <c r="VAT1" s="301"/>
      <c r="VAU1" s="301"/>
      <c r="VAV1" s="301"/>
      <c r="VAW1" s="301"/>
      <c r="VAX1" s="301"/>
      <c r="VAY1" s="301"/>
      <c r="VAZ1" s="301"/>
      <c r="VBA1" s="301"/>
      <c r="VBB1" s="301"/>
      <c r="VBC1" s="301"/>
      <c r="VBD1" s="301"/>
      <c r="VBE1" s="301"/>
      <c r="VBF1" s="301"/>
      <c r="VBG1" s="301"/>
      <c r="VBH1" s="301"/>
      <c r="VBI1" s="301"/>
      <c r="VBJ1" s="301"/>
      <c r="VBK1" s="301"/>
      <c r="VBL1" s="301"/>
      <c r="VBM1" s="301"/>
      <c r="VBN1" s="301"/>
      <c r="VBO1" s="301"/>
      <c r="VBP1" s="301"/>
      <c r="VBQ1" s="301"/>
      <c r="VBR1" s="301"/>
      <c r="VBS1" s="301"/>
      <c r="VBT1" s="301"/>
      <c r="VBU1" s="301"/>
      <c r="VBV1" s="301"/>
      <c r="VBW1" s="301"/>
      <c r="VBX1" s="301"/>
      <c r="VBY1" s="301"/>
      <c r="VBZ1" s="301"/>
      <c r="VCA1" s="301"/>
      <c r="VCB1" s="301"/>
      <c r="VCC1" s="301"/>
      <c r="VCD1" s="301"/>
      <c r="VCE1" s="301"/>
      <c r="VCF1" s="301"/>
      <c r="VCG1" s="301"/>
      <c r="VCH1" s="301"/>
      <c r="VCI1" s="301"/>
      <c r="VCJ1" s="301"/>
      <c r="VCK1" s="301"/>
      <c r="VCL1" s="301"/>
      <c r="VCM1" s="301"/>
      <c r="VCN1" s="301"/>
      <c r="VCO1" s="301"/>
      <c r="VCP1" s="301"/>
      <c r="VCQ1" s="301"/>
      <c r="VCR1" s="301"/>
      <c r="VCS1" s="301"/>
      <c r="VCT1" s="301"/>
      <c r="VCU1" s="301"/>
      <c r="VCV1" s="301"/>
      <c r="VCW1" s="301"/>
      <c r="VCX1" s="301"/>
      <c r="VCY1" s="301"/>
      <c r="VCZ1" s="301"/>
      <c r="VDA1" s="301"/>
      <c r="VDB1" s="301"/>
      <c r="VDC1" s="301"/>
      <c r="VDD1" s="301"/>
      <c r="VDE1" s="301"/>
      <c r="VDF1" s="301"/>
      <c r="VDG1" s="301"/>
      <c r="VDH1" s="301"/>
      <c r="VDI1" s="301"/>
      <c r="VDJ1" s="301"/>
      <c r="VDK1" s="301"/>
      <c r="VDL1" s="301"/>
      <c r="VDM1" s="301"/>
      <c r="VDN1" s="301"/>
      <c r="VDO1" s="301"/>
      <c r="VDP1" s="301"/>
      <c r="VDQ1" s="301"/>
      <c r="VDR1" s="301"/>
      <c r="VDS1" s="301"/>
      <c r="VDT1" s="301"/>
      <c r="VDU1" s="301"/>
      <c r="VDV1" s="301"/>
      <c r="VDW1" s="301"/>
      <c r="VDX1" s="301"/>
      <c r="VDY1" s="301"/>
      <c r="VDZ1" s="301"/>
      <c r="VEA1" s="301"/>
      <c r="VEB1" s="301"/>
      <c r="VEC1" s="301"/>
      <c r="VED1" s="301"/>
      <c r="VEE1" s="301"/>
      <c r="VEF1" s="301"/>
      <c r="VEG1" s="301"/>
      <c r="VEH1" s="301"/>
      <c r="VEI1" s="301"/>
      <c r="VEJ1" s="301"/>
      <c r="VEK1" s="301"/>
      <c r="VEL1" s="301"/>
      <c r="VEM1" s="301"/>
      <c r="VEN1" s="301"/>
      <c r="VEO1" s="301"/>
      <c r="VEP1" s="301"/>
      <c r="VEQ1" s="301"/>
      <c r="VER1" s="301"/>
      <c r="VES1" s="301"/>
      <c r="VET1" s="301"/>
      <c r="VEU1" s="301"/>
      <c r="VEV1" s="301"/>
      <c r="VEW1" s="301"/>
      <c r="VEX1" s="301"/>
      <c r="VEY1" s="301"/>
      <c r="VEZ1" s="301"/>
      <c r="VFA1" s="301"/>
      <c r="VFB1" s="301"/>
      <c r="VFC1" s="301"/>
      <c r="VFD1" s="301"/>
      <c r="VFE1" s="301"/>
      <c r="VFF1" s="301"/>
      <c r="VFG1" s="301"/>
      <c r="VFH1" s="301"/>
      <c r="VFI1" s="301"/>
      <c r="VFJ1" s="301"/>
      <c r="VFK1" s="301"/>
      <c r="VFL1" s="301"/>
      <c r="VFM1" s="301"/>
      <c r="VFN1" s="301"/>
      <c r="VFO1" s="301"/>
      <c r="VFP1" s="301"/>
      <c r="VFQ1" s="301"/>
      <c r="VFR1" s="301"/>
      <c r="VFS1" s="301"/>
      <c r="VFT1" s="301"/>
      <c r="VFU1" s="301"/>
      <c r="VFV1" s="301"/>
      <c r="VFW1" s="301"/>
      <c r="VFX1" s="301"/>
      <c r="VFY1" s="301"/>
      <c r="VFZ1" s="301"/>
      <c r="VGA1" s="301"/>
      <c r="VGB1" s="301"/>
      <c r="VGC1" s="301"/>
      <c r="VGD1" s="301"/>
      <c r="VGE1" s="301"/>
      <c r="VGF1" s="301"/>
      <c r="VGG1" s="301"/>
      <c r="VGH1" s="301"/>
      <c r="VGI1" s="301"/>
      <c r="VGJ1" s="301"/>
      <c r="VGK1" s="301"/>
      <c r="VGL1" s="301"/>
      <c r="VGM1" s="301"/>
      <c r="VGN1" s="301"/>
      <c r="VGO1" s="301"/>
      <c r="VGP1" s="301"/>
      <c r="VGQ1" s="301"/>
      <c r="VGR1" s="301"/>
      <c r="VGS1" s="301"/>
      <c r="VGT1" s="301"/>
      <c r="VGU1" s="301"/>
      <c r="VGV1" s="301"/>
      <c r="VGW1" s="301"/>
      <c r="VGX1" s="301"/>
      <c r="VGY1" s="301"/>
      <c r="VGZ1" s="301"/>
      <c r="VHA1" s="301"/>
      <c r="VHB1" s="301"/>
      <c r="VHC1" s="301"/>
      <c r="VHD1" s="301"/>
      <c r="VHE1" s="301"/>
      <c r="VHF1" s="301"/>
      <c r="VHG1" s="301"/>
      <c r="VHH1" s="301"/>
      <c r="VHI1" s="301"/>
      <c r="VHJ1" s="301"/>
      <c r="VHK1" s="301"/>
      <c r="VHL1" s="301"/>
      <c r="VHM1" s="301"/>
      <c r="VHN1" s="301"/>
      <c r="VHO1" s="301"/>
      <c r="VHP1" s="301"/>
      <c r="VHQ1" s="301"/>
      <c r="VHR1" s="301"/>
      <c r="VHS1" s="301"/>
      <c r="VHT1" s="301"/>
      <c r="VHU1" s="301"/>
      <c r="VHV1" s="301"/>
      <c r="VHW1" s="301"/>
      <c r="VHX1" s="301"/>
      <c r="VHY1" s="301"/>
      <c r="VHZ1" s="301"/>
      <c r="VIA1" s="301"/>
      <c r="VIB1" s="301"/>
      <c r="VIC1" s="301"/>
      <c r="VID1" s="301"/>
      <c r="VIE1" s="301"/>
      <c r="VIF1" s="301"/>
      <c r="VIG1" s="301"/>
      <c r="VIH1" s="301"/>
      <c r="VII1" s="301"/>
      <c r="VIJ1" s="301"/>
      <c r="VIK1" s="301"/>
      <c r="VIL1" s="301"/>
      <c r="VIM1" s="301"/>
      <c r="VIN1" s="301"/>
      <c r="VIO1" s="301"/>
      <c r="VIP1" s="301"/>
      <c r="VIQ1" s="301"/>
      <c r="VIR1" s="301"/>
      <c r="VIS1" s="301"/>
      <c r="VIT1" s="301"/>
      <c r="VIU1" s="301"/>
      <c r="VIV1" s="301"/>
      <c r="VIW1" s="301"/>
      <c r="VIX1" s="301"/>
      <c r="VIY1" s="301"/>
      <c r="VIZ1" s="301"/>
      <c r="VJA1" s="301"/>
      <c r="VJB1" s="301"/>
      <c r="VJC1" s="301"/>
      <c r="VJD1" s="301"/>
      <c r="VJE1" s="301"/>
      <c r="VJF1" s="301"/>
      <c r="VJG1" s="301"/>
      <c r="VJH1" s="301"/>
      <c r="VJI1" s="301"/>
      <c r="VJJ1" s="301"/>
      <c r="VJK1" s="301"/>
      <c r="VJL1" s="301"/>
      <c r="VJM1" s="301"/>
      <c r="VJN1" s="301"/>
      <c r="VJO1" s="301"/>
      <c r="VJP1" s="301"/>
      <c r="VJQ1" s="301"/>
      <c r="VJR1" s="301"/>
      <c r="VJS1" s="301"/>
      <c r="VJT1" s="301"/>
      <c r="VJU1" s="301"/>
      <c r="VJV1" s="301"/>
      <c r="VJW1" s="301"/>
      <c r="VJX1" s="301"/>
      <c r="VJY1" s="301"/>
      <c r="VJZ1" s="301"/>
      <c r="VKA1" s="301"/>
      <c r="VKB1" s="301"/>
      <c r="VKC1" s="301"/>
      <c r="VKD1" s="301"/>
      <c r="VKE1" s="301"/>
      <c r="VKF1" s="301"/>
      <c r="VKG1" s="301"/>
      <c r="VKH1" s="301"/>
      <c r="VKI1" s="301"/>
      <c r="VKJ1" s="301"/>
      <c r="VKK1" s="301"/>
      <c r="VKL1" s="301"/>
      <c r="VKM1" s="301"/>
      <c r="VKN1" s="301"/>
      <c r="VKO1" s="301"/>
      <c r="VKP1" s="301"/>
      <c r="VKQ1" s="301"/>
      <c r="VKR1" s="301"/>
      <c r="VKS1" s="301"/>
      <c r="VKT1" s="301"/>
      <c r="VKU1" s="301"/>
      <c r="VKV1" s="301"/>
      <c r="VKW1" s="301"/>
      <c r="VKX1" s="301"/>
      <c r="VKY1" s="301"/>
      <c r="VKZ1" s="301"/>
      <c r="VLA1" s="301"/>
      <c r="VLB1" s="301"/>
      <c r="VLC1" s="301"/>
      <c r="VLD1" s="301"/>
      <c r="VLE1" s="301"/>
      <c r="VLF1" s="301"/>
      <c r="VLG1" s="301"/>
      <c r="VLH1" s="301"/>
      <c r="VLI1" s="301"/>
      <c r="VLJ1" s="301"/>
      <c r="VLK1" s="301"/>
      <c r="VLL1" s="301"/>
      <c r="VLM1" s="301"/>
      <c r="VLN1" s="301"/>
      <c r="VLO1" s="301"/>
      <c r="VLP1" s="301"/>
      <c r="VLQ1" s="301"/>
      <c r="VLR1" s="301"/>
      <c r="VLS1" s="301"/>
      <c r="VLT1" s="301"/>
      <c r="VLU1" s="301"/>
      <c r="VLV1" s="301"/>
      <c r="VLW1" s="301"/>
      <c r="VLX1" s="301"/>
      <c r="VLY1" s="301"/>
      <c r="VLZ1" s="301"/>
      <c r="VMA1" s="301"/>
      <c r="VMB1" s="301"/>
      <c r="VMC1" s="301"/>
      <c r="VMD1" s="301"/>
      <c r="VME1" s="301"/>
      <c r="VMF1" s="301"/>
      <c r="VMG1" s="301"/>
      <c r="VMH1" s="301"/>
      <c r="VMI1" s="301"/>
      <c r="VMJ1" s="301"/>
      <c r="VMK1" s="301"/>
      <c r="VML1" s="301"/>
      <c r="VMM1" s="301"/>
      <c r="VMN1" s="301"/>
      <c r="VMO1" s="301"/>
      <c r="VMP1" s="301"/>
      <c r="VMQ1" s="301"/>
      <c r="VMR1" s="301"/>
      <c r="VMS1" s="301"/>
      <c r="VMT1" s="301"/>
      <c r="VMU1" s="301"/>
      <c r="VMV1" s="301"/>
      <c r="VMW1" s="301"/>
      <c r="VMX1" s="301"/>
      <c r="VMY1" s="301"/>
      <c r="VMZ1" s="301"/>
      <c r="VNA1" s="301"/>
      <c r="VNB1" s="301"/>
      <c r="VNC1" s="301"/>
      <c r="VND1" s="301"/>
      <c r="VNE1" s="301"/>
      <c r="VNF1" s="301"/>
      <c r="VNG1" s="301"/>
      <c r="VNH1" s="301"/>
      <c r="VNI1" s="301"/>
      <c r="VNJ1" s="301"/>
      <c r="VNK1" s="301"/>
      <c r="VNL1" s="301"/>
      <c r="VNM1" s="301"/>
      <c r="VNN1" s="301"/>
      <c r="VNO1" s="301"/>
      <c r="VNP1" s="301"/>
      <c r="VNQ1" s="301"/>
      <c r="VNR1" s="301"/>
      <c r="VNS1" s="301"/>
      <c r="VNT1" s="301"/>
      <c r="VNU1" s="301"/>
      <c r="VNV1" s="301"/>
      <c r="VNW1" s="301"/>
      <c r="VNX1" s="301"/>
      <c r="VNY1" s="301"/>
      <c r="VNZ1" s="301"/>
      <c r="VOA1" s="301"/>
      <c r="VOB1" s="301"/>
      <c r="VOC1" s="301"/>
      <c r="VOD1" s="301"/>
      <c r="VOE1" s="301"/>
      <c r="VOF1" s="301"/>
      <c r="VOG1" s="301"/>
      <c r="VOH1" s="301"/>
      <c r="VOI1" s="301"/>
      <c r="VOJ1" s="301"/>
      <c r="VOK1" s="301"/>
      <c r="VOL1" s="301"/>
      <c r="VOM1" s="301"/>
      <c r="VON1" s="301"/>
      <c r="VOO1" s="301"/>
      <c r="VOP1" s="301"/>
      <c r="VOQ1" s="301"/>
      <c r="VOR1" s="301"/>
      <c r="VOS1" s="301"/>
      <c r="VOT1" s="301"/>
      <c r="VOU1" s="301"/>
      <c r="VOV1" s="301"/>
      <c r="VOW1" s="301"/>
      <c r="VOX1" s="301"/>
      <c r="VOY1" s="301"/>
      <c r="VOZ1" s="301"/>
      <c r="VPA1" s="301"/>
      <c r="VPB1" s="301"/>
      <c r="VPC1" s="301"/>
      <c r="VPD1" s="301"/>
      <c r="VPE1" s="301"/>
      <c r="VPF1" s="301"/>
      <c r="VPG1" s="301"/>
      <c r="VPH1" s="301"/>
      <c r="VPI1" s="301"/>
      <c r="VPJ1" s="301"/>
      <c r="VPK1" s="301"/>
      <c r="VPL1" s="301"/>
      <c r="VPM1" s="301"/>
      <c r="VPN1" s="301"/>
      <c r="VPO1" s="301"/>
      <c r="VPP1" s="301"/>
      <c r="VPQ1" s="301"/>
      <c r="VPR1" s="301"/>
      <c r="VPS1" s="301"/>
      <c r="VPT1" s="301"/>
      <c r="VPU1" s="301"/>
      <c r="VPV1" s="301"/>
      <c r="VPW1" s="301"/>
      <c r="VPX1" s="301"/>
      <c r="VPY1" s="301"/>
      <c r="VPZ1" s="301"/>
      <c r="VQA1" s="301"/>
      <c r="VQB1" s="301"/>
      <c r="VQC1" s="301"/>
      <c r="VQD1" s="301"/>
      <c r="VQE1" s="301"/>
      <c r="VQF1" s="301"/>
      <c r="VQG1" s="301"/>
      <c r="VQH1" s="301"/>
      <c r="VQI1" s="301"/>
      <c r="VQJ1" s="301"/>
      <c r="VQK1" s="301"/>
      <c r="VQL1" s="301"/>
      <c r="VQM1" s="301"/>
      <c r="VQN1" s="301"/>
      <c r="VQO1" s="301"/>
      <c r="VQP1" s="301"/>
      <c r="VQQ1" s="301"/>
      <c r="VQR1" s="301"/>
      <c r="VQS1" s="301"/>
      <c r="VQT1" s="301"/>
      <c r="VQU1" s="301"/>
      <c r="VQV1" s="301"/>
      <c r="VQW1" s="301"/>
      <c r="VQX1" s="301"/>
      <c r="VQY1" s="301"/>
      <c r="VQZ1" s="301"/>
      <c r="VRA1" s="301"/>
      <c r="VRB1" s="301"/>
      <c r="VRC1" s="301"/>
      <c r="VRD1" s="301"/>
      <c r="VRE1" s="301"/>
      <c r="VRF1" s="301"/>
      <c r="VRG1" s="301"/>
      <c r="VRH1" s="301"/>
      <c r="VRI1" s="301"/>
      <c r="VRJ1" s="301"/>
      <c r="VRK1" s="301"/>
      <c r="VRL1" s="301"/>
      <c r="VRM1" s="301"/>
      <c r="VRN1" s="301"/>
      <c r="VRO1" s="301"/>
      <c r="VRP1" s="301"/>
      <c r="VRQ1" s="301"/>
      <c r="VRR1" s="301"/>
      <c r="VRS1" s="301"/>
      <c r="VRT1" s="301"/>
      <c r="VRU1" s="301"/>
      <c r="VRV1" s="301"/>
      <c r="VRW1" s="301"/>
      <c r="VRX1" s="301"/>
      <c r="VRY1" s="301"/>
      <c r="VRZ1" s="301"/>
      <c r="VSA1" s="301"/>
      <c r="VSB1" s="301"/>
      <c r="VSC1" s="301"/>
      <c r="VSD1" s="301"/>
      <c r="VSE1" s="301"/>
      <c r="VSF1" s="301"/>
      <c r="VSG1" s="301"/>
      <c r="VSH1" s="301"/>
      <c r="VSI1" s="301"/>
      <c r="VSJ1" s="301"/>
      <c r="VSK1" s="301"/>
      <c r="VSL1" s="301"/>
      <c r="VSM1" s="301"/>
      <c r="VSN1" s="301"/>
      <c r="VSO1" s="301"/>
      <c r="VSP1" s="301"/>
      <c r="VSQ1" s="301"/>
      <c r="VSR1" s="301"/>
      <c r="VSS1" s="301"/>
      <c r="VST1" s="301"/>
      <c r="VSU1" s="301"/>
      <c r="VSV1" s="301"/>
      <c r="VSW1" s="301"/>
      <c r="VSX1" s="301"/>
      <c r="VSY1" s="301"/>
      <c r="VSZ1" s="301"/>
      <c r="VTA1" s="301"/>
      <c r="VTB1" s="301"/>
      <c r="VTC1" s="301"/>
      <c r="VTD1" s="301"/>
      <c r="VTE1" s="301"/>
      <c r="VTF1" s="301"/>
      <c r="VTG1" s="301"/>
      <c r="VTH1" s="301"/>
      <c r="VTI1" s="301"/>
      <c r="VTJ1" s="301"/>
      <c r="VTK1" s="301"/>
      <c r="VTL1" s="301"/>
      <c r="VTM1" s="301"/>
      <c r="VTN1" s="301"/>
      <c r="VTO1" s="301"/>
      <c r="VTP1" s="301"/>
      <c r="VTQ1" s="301"/>
      <c r="VTR1" s="301"/>
      <c r="VTS1" s="301"/>
      <c r="VTT1" s="301"/>
      <c r="VTU1" s="301"/>
      <c r="VTV1" s="301"/>
      <c r="VTW1" s="301"/>
      <c r="VTX1" s="301"/>
      <c r="VTY1" s="301"/>
      <c r="VTZ1" s="301"/>
      <c r="VUA1" s="301"/>
      <c r="VUB1" s="301"/>
      <c r="VUC1" s="301"/>
      <c r="VUD1" s="301"/>
      <c r="VUE1" s="301"/>
      <c r="VUF1" s="301"/>
      <c r="VUG1" s="301"/>
      <c r="VUH1" s="301"/>
      <c r="VUI1" s="301"/>
      <c r="VUJ1" s="301"/>
      <c r="VUK1" s="301"/>
      <c r="VUL1" s="301"/>
      <c r="VUM1" s="301"/>
      <c r="VUN1" s="301"/>
      <c r="VUO1" s="301"/>
      <c r="VUP1" s="301"/>
      <c r="VUQ1" s="301"/>
      <c r="VUR1" s="301"/>
      <c r="VUS1" s="301"/>
      <c r="VUT1" s="301"/>
      <c r="VUU1" s="301"/>
      <c r="VUV1" s="301"/>
      <c r="VUW1" s="301"/>
      <c r="VUX1" s="301"/>
      <c r="VUY1" s="301"/>
      <c r="VUZ1" s="301"/>
      <c r="VVA1" s="301"/>
      <c r="VVB1" s="301"/>
      <c r="VVC1" s="301"/>
      <c r="VVD1" s="301"/>
      <c r="VVE1" s="301"/>
      <c r="VVF1" s="301"/>
      <c r="VVG1" s="301"/>
      <c r="VVH1" s="301"/>
      <c r="VVI1" s="301"/>
      <c r="VVJ1" s="301"/>
      <c r="VVK1" s="301"/>
      <c r="VVL1" s="301"/>
      <c r="VVM1" s="301"/>
      <c r="VVN1" s="301"/>
      <c r="VVO1" s="301"/>
      <c r="VVP1" s="301"/>
      <c r="VVQ1" s="301"/>
      <c r="VVR1" s="301"/>
      <c r="VVS1" s="301"/>
      <c r="VVT1" s="301"/>
      <c r="VVU1" s="301"/>
      <c r="VVV1" s="301"/>
      <c r="VVW1" s="301"/>
      <c r="VVX1" s="301"/>
      <c r="VVY1" s="301"/>
      <c r="VVZ1" s="301"/>
      <c r="VWA1" s="301"/>
      <c r="VWB1" s="301"/>
      <c r="VWC1" s="301"/>
      <c r="VWD1" s="301"/>
      <c r="VWE1" s="301"/>
      <c r="VWF1" s="301"/>
      <c r="VWG1" s="301"/>
      <c r="VWH1" s="301"/>
      <c r="VWI1" s="301"/>
      <c r="VWJ1" s="301"/>
      <c r="VWK1" s="301"/>
      <c r="VWL1" s="301"/>
      <c r="VWM1" s="301"/>
      <c r="VWN1" s="301"/>
      <c r="VWO1" s="301"/>
      <c r="VWP1" s="301"/>
      <c r="VWQ1" s="301"/>
      <c r="VWR1" s="301"/>
      <c r="VWS1" s="301"/>
      <c r="VWT1" s="301"/>
      <c r="VWU1" s="301"/>
      <c r="VWV1" s="301"/>
      <c r="VWW1" s="301"/>
      <c r="VWX1" s="301"/>
      <c r="VWY1" s="301"/>
      <c r="VWZ1" s="301"/>
      <c r="VXA1" s="301"/>
      <c r="VXB1" s="301"/>
      <c r="VXC1" s="301"/>
      <c r="VXD1" s="301"/>
      <c r="VXE1" s="301"/>
      <c r="VXF1" s="301"/>
      <c r="VXG1" s="301"/>
      <c r="VXH1" s="301"/>
      <c r="VXI1" s="301"/>
      <c r="VXJ1" s="301"/>
      <c r="VXK1" s="301"/>
      <c r="VXL1" s="301"/>
      <c r="VXM1" s="301"/>
      <c r="VXN1" s="301"/>
      <c r="VXO1" s="301"/>
      <c r="VXP1" s="301"/>
      <c r="VXQ1" s="301"/>
      <c r="VXR1" s="301"/>
      <c r="VXS1" s="301"/>
      <c r="VXT1" s="301"/>
      <c r="VXU1" s="301"/>
      <c r="VXV1" s="301"/>
      <c r="VXW1" s="301"/>
      <c r="VXX1" s="301"/>
      <c r="VXY1" s="301"/>
      <c r="VXZ1" s="301"/>
      <c r="VYA1" s="301"/>
      <c r="VYB1" s="301"/>
      <c r="VYC1" s="301"/>
      <c r="VYD1" s="301"/>
      <c r="VYE1" s="301"/>
      <c r="VYF1" s="301"/>
      <c r="VYG1" s="301"/>
      <c r="VYH1" s="301"/>
      <c r="VYI1" s="301"/>
      <c r="VYJ1" s="301"/>
      <c r="VYK1" s="301"/>
      <c r="VYL1" s="301"/>
      <c r="VYM1" s="301"/>
      <c r="VYN1" s="301"/>
      <c r="VYO1" s="301"/>
      <c r="VYP1" s="301"/>
      <c r="VYQ1" s="301"/>
      <c r="VYR1" s="301"/>
      <c r="VYS1" s="301"/>
      <c r="VYT1" s="301"/>
      <c r="VYU1" s="301"/>
      <c r="VYV1" s="301"/>
      <c r="VYW1" s="301"/>
      <c r="VYX1" s="301"/>
      <c r="VYY1" s="301"/>
      <c r="VYZ1" s="301"/>
      <c r="VZA1" s="301"/>
      <c r="VZB1" s="301"/>
      <c r="VZC1" s="301"/>
      <c r="VZD1" s="301"/>
      <c r="VZE1" s="301"/>
      <c r="VZF1" s="301"/>
      <c r="VZG1" s="301"/>
      <c r="VZH1" s="301"/>
      <c r="VZI1" s="301"/>
      <c r="VZJ1" s="301"/>
      <c r="VZK1" s="301"/>
      <c r="VZL1" s="301"/>
      <c r="VZM1" s="301"/>
      <c r="VZN1" s="301"/>
      <c r="VZO1" s="301"/>
      <c r="VZP1" s="301"/>
      <c r="VZQ1" s="301"/>
      <c r="VZR1" s="301"/>
      <c r="VZS1" s="301"/>
      <c r="VZT1" s="301"/>
      <c r="VZU1" s="301"/>
      <c r="VZV1" s="301"/>
      <c r="VZW1" s="301"/>
      <c r="VZX1" s="301"/>
      <c r="VZY1" s="301"/>
      <c r="VZZ1" s="301"/>
      <c r="WAA1" s="301"/>
      <c r="WAB1" s="301"/>
      <c r="WAC1" s="301"/>
      <c r="WAD1" s="301"/>
      <c r="WAE1" s="301"/>
      <c r="WAF1" s="301"/>
      <c r="WAG1" s="301"/>
      <c r="WAH1" s="301"/>
      <c r="WAI1" s="301"/>
      <c r="WAJ1" s="301"/>
      <c r="WAK1" s="301"/>
      <c r="WAL1" s="301"/>
      <c r="WAM1" s="301"/>
      <c r="WAN1" s="301"/>
      <c r="WAO1" s="301"/>
      <c r="WAP1" s="301"/>
      <c r="WAQ1" s="301"/>
      <c r="WAR1" s="301"/>
      <c r="WAS1" s="301"/>
      <c r="WAT1" s="301"/>
      <c r="WAU1" s="301"/>
      <c r="WAV1" s="301"/>
      <c r="WAW1" s="301"/>
      <c r="WAX1" s="301"/>
      <c r="WAY1" s="301"/>
      <c r="WAZ1" s="301"/>
      <c r="WBA1" s="301"/>
      <c r="WBB1" s="301"/>
      <c r="WBC1" s="301"/>
      <c r="WBD1" s="301"/>
      <c r="WBE1" s="301"/>
      <c r="WBF1" s="301"/>
      <c r="WBG1" s="301"/>
      <c r="WBH1" s="301"/>
      <c r="WBI1" s="301"/>
      <c r="WBJ1" s="301"/>
      <c r="WBK1" s="301"/>
      <c r="WBL1" s="301"/>
      <c r="WBM1" s="301"/>
      <c r="WBN1" s="301"/>
      <c r="WBO1" s="301"/>
      <c r="WBP1" s="301"/>
      <c r="WBQ1" s="301"/>
      <c r="WBR1" s="301"/>
      <c r="WBS1" s="301"/>
      <c r="WBT1" s="301"/>
      <c r="WBU1" s="301"/>
      <c r="WBV1" s="301"/>
      <c r="WBW1" s="301"/>
      <c r="WBX1" s="301"/>
      <c r="WBY1" s="301"/>
      <c r="WBZ1" s="301"/>
      <c r="WCA1" s="301"/>
      <c r="WCB1" s="301"/>
      <c r="WCC1" s="301"/>
      <c r="WCD1" s="301"/>
      <c r="WCE1" s="301"/>
      <c r="WCF1" s="301"/>
      <c r="WCG1" s="301"/>
      <c r="WCH1" s="301"/>
      <c r="WCI1" s="301"/>
      <c r="WCJ1" s="301"/>
      <c r="WCK1" s="301"/>
      <c r="WCL1" s="301"/>
      <c r="WCM1" s="301"/>
      <c r="WCN1" s="301"/>
      <c r="WCO1" s="301"/>
      <c r="WCP1" s="301"/>
      <c r="WCQ1" s="301"/>
      <c r="WCR1" s="301"/>
      <c r="WCS1" s="301"/>
      <c r="WCT1" s="301"/>
      <c r="WCU1" s="301"/>
      <c r="WCV1" s="301"/>
      <c r="WCW1" s="301"/>
      <c r="WCX1" s="301"/>
      <c r="WCY1" s="301"/>
      <c r="WCZ1" s="301"/>
      <c r="WDA1" s="301"/>
      <c r="WDB1" s="301"/>
      <c r="WDC1" s="301"/>
      <c r="WDD1" s="301"/>
      <c r="WDE1" s="301"/>
      <c r="WDF1" s="301"/>
      <c r="WDG1" s="301"/>
      <c r="WDH1" s="301"/>
      <c r="WDI1" s="301"/>
      <c r="WDJ1" s="301"/>
      <c r="WDK1" s="301"/>
      <c r="WDL1" s="301"/>
      <c r="WDM1" s="301"/>
      <c r="WDN1" s="301"/>
      <c r="WDO1" s="301"/>
      <c r="WDP1" s="301"/>
      <c r="WDQ1" s="301"/>
      <c r="WDR1" s="301"/>
      <c r="WDS1" s="301"/>
      <c r="WDT1" s="301"/>
      <c r="WDU1" s="301"/>
      <c r="WDV1" s="301"/>
      <c r="WDW1" s="301"/>
      <c r="WDX1" s="301"/>
      <c r="WDY1" s="301"/>
      <c r="WDZ1" s="301"/>
      <c r="WEA1" s="301"/>
      <c r="WEB1" s="301"/>
      <c r="WEC1" s="301"/>
      <c r="WED1" s="301"/>
      <c r="WEE1" s="301"/>
      <c r="WEF1" s="301"/>
      <c r="WEG1" s="301"/>
      <c r="WEH1" s="301"/>
      <c r="WEI1" s="301"/>
      <c r="WEJ1" s="301"/>
      <c r="WEK1" s="301"/>
      <c r="WEL1" s="301"/>
      <c r="WEM1" s="301"/>
      <c r="WEN1" s="301"/>
      <c r="WEO1" s="301"/>
      <c r="WEP1" s="301"/>
      <c r="WEQ1" s="301"/>
      <c r="WER1" s="301"/>
      <c r="WES1" s="301"/>
      <c r="WET1" s="301"/>
      <c r="WEU1" s="301"/>
      <c r="WEV1" s="301"/>
      <c r="WEW1" s="301"/>
      <c r="WEX1" s="301"/>
      <c r="WEY1" s="301"/>
      <c r="WEZ1" s="301"/>
      <c r="WFA1" s="301"/>
      <c r="WFB1" s="301"/>
      <c r="WFC1" s="301"/>
      <c r="WFD1" s="301"/>
      <c r="WFE1" s="301"/>
      <c r="WFF1" s="301"/>
      <c r="WFG1" s="301"/>
      <c r="WFH1" s="301"/>
      <c r="WFI1" s="301"/>
      <c r="WFJ1" s="301"/>
      <c r="WFK1" s="301"/>
      <c r="WFL1" s="301"/>
      <c r="WFM1" s="301"/>
      <c r="WFN1" s="301"/>
      <c r="WFO1" s="301"/>
      <c r="WFP1" s="301"/>
      <c r="WFQ1" s="301"/>
      <c r="WFR1" s="301"/>
      <c r="WFS1" s="301"/>
      <c r="WFT1" s="301"/>
      <c r="WFU1" s="301"/>
      <c r="WFV1" s="301"/>
      <c r="WFW1" s="301"/>
      <c r="WFX1" s="301"/>
      <c r="WFY1" s="301"/>
      <c r="WFZ1" s="301"/>
      <c r="WGA1" s="301"/>
      <c r="WGB1" s="301"/>
      <c r="WGC1" s="301"/>
      <c r="WGD1" s="301"/>
      <c r="WGE1" s="301"/>
      <c r="WGF1" s="301"/>
      <c r="WGG1" s="301"/>
      <c r="WGH1" s="301"/>
      <c r="WGI1" s="301"/>
      <c r="WGJ1" s="301"/>
      <c r="WGK1" s="301"/>
      <c r="WGL1" s="301"/>
      <c r="WGM1" s="301"/>
      <c r="WGN1" s="301"/>
      <c r="WGO1" s="301"/>
      <c r="WGP1" s="301"/>
      <c r="WGQ1" s="301"/>
      <c r="WGR1" s="301"/>
      <c r="WGS1" s="301"/>
      <c r="WGT1" s="301"/>
      <c r="WGU1" s="301"/>
      <c r="WGV1" s="301"/>
      <c r="WGW1" s="301"/>
      <c r="WGX1" s="301"/>
      <c r="WGY1" s="301"/>
      <c r="WGZ1" s="301"/>
      <c r="WHA1" s="301"/>
      <c r="WHB1" s="301"/>
      <c r="WHC1" s="301"/>
      <c r="WHD1" s="301"/>
      <c r="WHE1" s="301"/>
      <c r="WHF1" s="301"/>
      <c r="WHG1" s="301"/>
      <c r="WHH1" s="301"/>
      <c r="WHI1" s="301"/>
      <c r="WHJ1" s="301"/>
      <c r="WHK1" s="301"/>
      <c r="WHL1" s="301"/>
      <c r="WHM1" s="301"/>
      <c r="WHN1" s="301"/>
      <c r="WHO1" s="301"/>
      <c r="WHP1" s="301"/>
      <c r="WHQ1" s="301"/>
      <c r="WHR1" s="301"/>
      <c r="WHS1" s="301"/>
      <c r="WHT1" s="301"/>
      <c r="WHU1" s="301"/>
      <c r="WHV1" s="301"/>
      <c r="WHW1" s="301"/>
      <c r="WHX1" s="301"/>
      <c r="WHY1" s="301"/>
      <c r="WHZ1" s="301"/>
      <c r="WIA1" s="301"/>
      <c r="WIB1" s="301"/>
      <c r="WIC1" s="301"/>
      <c r="WID1" s="301"/>
      <c r="WIE1" s="301"/>
      <c r="WIF1" s="301"/>
      <c r="WIG1" s="301"/>
      <c r="WIH1" s="301"/>
      <c r="WII1" s="301"/>
      <c r="WIJ1" s="301"/>
      <c r="WIK1" s="301"/>
      <c r="WIL1" s="301"/>
      <c r="WIM1" s="301"/>
      <c r="WIN1" s="301"/>
      <c r="WIO1" s="301"/>
      <c r="WIP1" s="301"/>
      <c r="WIQ1" s="301"/>
      <c r="WIR1" s="301"/>
      <c r="WIS1" s="301"/>
      <c r="WIT1" s="301"/>
      <c r="WIU1" s="301"/>
      <c r="WIV1" s="301"/>
      <c r="WIW1" s="301"/>
      <c r="WIX1" s="301"/>
      <c r="WIY1" s="301"/>
      <c r="WIZ1" s="301"/>
      <c r="WJA1" s="301"/>
      <c r="WJB1" s="301"/>
      <c r="WJC1" s="301"/>
      <c r="WJD1" s="301"/>
      <c r="WJE1" s="301"/>
      <c r="WJF1" s="301"/>
      <c r="WJG1" s="301"/>
      <c r="WJH1" s="301"/>
      <c r="WJI1" s="301"/>
      <c r="WJJ1" s="301"/>
      <c r="WJK1" s="301"/>
      <c r="WJL1" s="301"/>
      <c r="WJM1" s="301"/>
      <c r="WJN1" s="301"/>
      <c r="WJO1" s="301"/>
      <c r="WJP1" s="301"/>
      <c r="WJQ1" s="301"/>
      <c r="WJR1" s="301"/>
      <c r="WJS1" s="301"/>
      <c r="WJT1" s="301"/>
      <c r="WJU1" s="301"/>
      <c r="WJV1" s="301"/>
      <c r="WJW1" s="301"/>
      <c r="WJX1" s="301"/>
      <c r="WJY1" s="301"/>
      <c r="WJZ1" s="301"/>
      <c r="WKA1" s="301"/>
      <c r="WKB1" s="301"/>
      <c r="WKC1" s="301"/>
      <c r="WKD1" s="301"/>
      <c r="WKE1" s="301"/>
      <c r="WKF1" s="301"/>
      <c r="WKG1" s="301"/>
      <c r="WKH1" s="301"/>
      <c r="WKI1" s="301"/>
      <c r="WKJ1" s="301"/>
      <c r="WKK1" s="301"/>
      <c r="WKL1" s="301"/>
      <c r="WKM1" s="301"/>
      <c r="WKN1" s="301"/>
      <c r="WKO1" s="301"/>
      <c r="WKP1" s="301"/>
      <c r="WKQ1" s="301"/>
      <c r="WKR1" s="301"/>
      <c r="WKS1" s="301"/>
      <c r="WKT1" s="301"/>
      <c r="WKU1" s="301"/>
      <c r="WKV1" s="301"/>
      <c r="WKW1" s="301"/>
      <c r="WKX1" s="301"/>
      <c r="WKY1" s="301"/>
      <c r="WKZ1" s="301"/>
      <c r="WLA1" s="301"/>
      <c r="WLB1" s="301"/>
      <c r="WLC1" s="301"/>
      <c r="WLD1" s="301"/>
      <c r="WLE1" s="301"/>
      <c r="WLF1" s="301"/>
      <c r="WLG1" s="301"/>
      <c r="WLH1" s="301"/>
      <c r="WLI1" s="301"/>
      <c r="WLJ1" s="301"/>
      <c r="WLK1" s="301"/>
      <c r="WLL1" s="301"/>
      <c r="WLM1" s="301"/>
      <c r="WLN1" s="301"/>
      <c r="WLO1" s="301"/>
      <c r="WLP1" s="301"/>
      <c r="WLQ1" s="301"/>
      <c r="WLR1" s="301"/>
      <c r="WLS1" s="301"/>
      <c r="WLT1" s="301"/>
      <c r="WLU1" s="301"/>
      <c r="WLV1" s="301"/>
      <c r="WLW1" s="301"/>
      <c r="WLX1" s="301"/>
      <c r="WLY1" s="301"/>
      <c r="WLZ1" s="301"/>
      <c r="WMA1" s="301"/>
      <c r="WMB1" s="301"/>
      <c r="WMC1" s="301"/>
      <c r="WMD1" s="301"/>
      <c r="WME1" s="301"/>
      <c r="WMF1" s="301"/>
      <c r="WMG1" s="301"/>
      <c r="WMH1" s="301"/>
      <c r="WMI1" s="301"/>
      <c r="WMJ1" s="301"/>
      <c r="WMK1" s="301"/>
      <c r="WML1" s="301"/>
      <c r="WMM1" s="301"/>
      <c r="WMN1" s="301"/>
      <c r="WMO1" s="301"/>
      <c r="WMP1" s="301"/>
      <c r="WMQ1" s="301"/>
      <c r="WMR1" s="301"/>
      <c r="WMS1" s="301"/>
      <c r="WMT1" s="301"/>
      <c r="WMU1" s="301"/>
      <c r="WMV1" s="301"/>
      <c r="WMW1" s="301"/>
      <c r="WMX1" s="301"/>
      <c r="WMY1" s="301"/>
      <c r="WMZ1" s="301"/>
      <c r="WNA1" s="301"/>
      <c r="WNB1" s="301"/>
      <c r="WNC1" s="301"/>
      <c r="WND1" s="301"/>
      <c r="WNE1" s="301"/>
      <c r="WNF1" s="301"/>
      <c r="WNG1" s="301"/>
      <c r="WNH1" s="301"/>
      <c r="WNI1" s="301"/>
      <c r="WNJ1" s="301"/>
      <c r="WNK1" s="301"/>
      <c r="WNL1" s="301"/>
      <c r="WNM1" s="301"/>
      <c r="WNN1" s="301"/>
      <c r="WNO1" s="301"/>
      <c r="WNP1" s="301"/>
      <c r="WNQ1" s="301"/>
      <c r="WNR1" s="301"/>
      <c r="WNS1" s="301"/>
      <c r="WNT1" s="301"/>
      <c r="WNU1" s="301"/>
      <c r="WNV1" s="301"/>
      <c r="WNW1" s="301"/>
      <c r="WNX1" s="301"/>
      <c r="WNY1" s="301"/>
      <c r="WNZ1" s="301"/>
      <c r="WOA1" s="301"/>
      <c r="WOB1" s="301"/>
      <c r="WOC1" s="301"/>
      <c r="WOD1" s="301"/>
      <c r="WOE1" s="301"/>
      <c r="WOF1" s="301"/>
      <c r="WOG1" s="301"/>
      <c r="WOH1" s="301"/>
      <c r="WOI1" s="301"/>
      <c r="WOJ1" s="301"/>
      <c r="WOK1" s="301"/>
      <c r="WOL1" s="301"/>
      <c r="WOM1" s="301"/>
      <c r="WON1" s="301"/>
      <c r="WOO1" s="301"/>
      <c r="WOP1" s="301"/>
      <c r="WOQ1" s="301"/>
      <c r="WOR1" s="301"/>
      <c r="WOS1" s="301"/>
      <c r="WOT1" s="301"/>
      <c r="WOU1" s="301"/>
      <c r="WOV1" s="301"/>
      <c r="WOW1" s="301"/>
      <c r="WOX1" s="301"/>
      <c r="WOY1" s="301"/>
      <c r="WOZ1" s="301"/>
      <c r="WPA1" s="301"/>
      <c r="WPB1" s="301"/>
      <c r="WPC1" s="301"/>
      <c r="WPD1" s="301"/>
      <c r="WPE1" s="301"/>
      <c r="WPF1" s="301"/>
      <c r="WPG1" s="301"/>
      <c r="WPH1" s="301"/>
      <c r="WPI1" s="301"/>
      <c r="WPJ1" s="301"/>
      <c r="WPK1" s="301"/>
      <c r="WPL1" s="301"/>
      <c r="WPM1" s="301"/>
      <c r="WPN1" s="301"/>
      <c r="WPO1" s="301"/>
      <c r="WPP1" s="301"/>
      <c r="WPQ1" s="301"/>
      <c r="WPR1" s="301"/>
      <c r="WPS1" s="301"/>
      <c r="WPT1" s="301"/>
      <c r="WPU1" s="301"/>
      <c r="WPV1" s="301"/>
      <c r="WPW1" s="301"/>
      <c r="WPX1" s="301"/>
      <c r="WPY1" s="301"/>
      <c r="WPZ1" s="301"/>
      <c r="WQA1" s="301"/>
      <c r="WQB1" s="301"/>
      <c r="WQC1" s="301"/>
      <c r="WQD1" s="301"/>
      <c r="WQE1" s="301"/>
      <c r="WQF1" s="301"/>
      <c r="WQG1" s="301"/>
      <c r="WQH1" s="301"/>
      <c r="WQI1" s="301"/>
      <c r="WQJ1" s="301"/>
      <c r="WQK1" s="301"/>
      <c r="WQL1" s="301"/>
      <c r="WQM1" s="301"/>
      <c r="WQN1" s="301"/>
      <c r="WQO1" s="301"/>
      <c r="WQP1" s="301"/>
      <c r="WQQ1" s="301"/>
      <c r="WQR1" s="301"/>
      <c r="WQS1" s="301"/>
      <c r="WQT1" s="301"/>
      <c r="WQU1" s="301"/>
      <c r="WQV1" s="301"/>
      <c r="WQW1" s="301"/>
      <c r="WQX1" s="301"/>
      <c r="WQY1" s="301"/>
      <c r="WQZ1" s="301"/>
      <c r="WRA1" s="301"/>
      <c r="WRB1" s="301"/>
      <c r="WRC1" s="301"/>
      <c r="WRD1" s="301"/>
      <c r="WRE1" s="301"/>
      <c r="WRF1" s="301"/>
      <c r="WRG1" s="301"/>
      <c r="WRH1" s="301"/>
      <c r="WRI1" s="301"/>
      <c r="WRJ1" s="301"/>
      <c r="WRK1" s="301"/>
      <c r="WRL1" s="301"/>
      <c r="WRM1" s="301"/>
      <c r="WRN1" s="301"/>
      <c r="WRO1" s="301"/>
      <c r="WRP1" s="301"/>
      <c r="WRQ1" s="301"/>
      <c r="WRR1" s="301"/>
      <c r="WRS1" s="301"/>
      <c r="WRT1" s="301"/>
      <c r="WRU1" s="301"/>
      <c r="WRV1" s="301"/>
      <c r="WRW1" s="301"/>
      <c r="WRX1" s="301"/>
      <c r="WRY1" s="301"/>
      <c r="WRZ1" s="301"/>
      <c r="WSA1" s="301"/>
      <c r="WSB1" s="301"/>
      <c r="WSC1" s="301"/>
      <c r="WSD1" s="301"/>
      <c r="WSE1" s="301"/>
      <c r="WSF1" s="301"/>
      <c r="WSG1" s="301"/>
      <c r="WSH1" s="301"/>
      <c r="WSI1" s="301"/>
      <c r="WSJ1" s="301"/>
      <c r="WSK1" s="301"/>
      <c r="WSL1" s="301"/>
      <c r="WSM1" s="301"/>
      <c r="WSN1" s="301"/>
      <c r="WSO1" s="301"/>
      <c r="WSP1" s="301"/>
      <c r="WSQ1" s="301"/>
      <c r="WSR1" s="301"/>
      <c r="WSS1" s="301"/>
      <c r="WST1" s="301"/>
      <c r="WSU1" s="301"/>
      <c r="WSV1" s="301"/>
      <c r="WSW1" s="301"/>
      <c r="WSX1" s="301"/>
      <c r="WSY1" s="301"/>
      <c r="WSZ1" s="301"/>
      <c r="WTA1" s="301"/>
      <c r="WTB1" s="301"/>
      <c r="WTC1" s="301"/>
      <c r="WTD1" s="301"/>
      <c r="WTE1" s="301"/>
      <c r="WTF1" s="301"/>
      <c r="WTG1" s="301"/>
      <c r="WTH1" s="301"/>
      <c r="WTI1" s="301"/>
      <c r="WTJ1" s="301"/>
      <c r="WTK1" s="301"/>
      <c r="WTL1" s="301"/>
      <c r="WTM1" s="301"/>
      <c r="WTN1" s="301"/>
      <c r="WTO1" s="301"/>
      <c r="WTP1" s="301"/>
      <c r="WTQ1" s="301"/>
      <c r="WTR1" s="301"/>
      <c r="WTS1" s="301"/>
      <c r="WTT1" s="301"/>
      <c r="WTU1" s="301"/>
      <c r="WTV1" s="301"/>
      <c r="WTW1" s="301"/>
      <c r="WTX1" s="301"/>
      <c r="WTY1" s="301"/>
      <c r="WTZ1" s="301"/>
      <c r="WUA1" s="301"/>
      <c r="WUB1" s="301"/>
      <c r="WUC1" s="301"/>
      <c r="WUD1" s="301"/>
      <c r="WUE1" s="301"/>
      <c r="WUF1" s="301"/>
      <c r="WUG1" s="301"/>
      <c r="WUH1" s="301"/>
      <c r="WUI1" s="301"/>
      <c r="WUJ1" s="301"/>
      <c r="WUK1" s="301"/>
      <c r="WUL1" s="301"/>
      <c r="WUM1" s="301"/>
      <c r="WUN1" s="301"/>
      <c r="WUO1" s="301"/>
      <c r="WUP1" s="301"/>
      <c r="WUQ1" s="301"/>
      <c r="WUR1" s="301"/>
      <c r="WUS1" s="301"/>
      <c r="WUT1" s="301"/>
      <c r="WUU1" s="301"/>
      <c r="WUV1" s="301"/>
      <c r="WUW1" s="301"/>
      <c r="WUX1" s="301"/>
      <c r="WUY1" s="301"/>
      <c r="WUZ1" s="301"/>
      <c r="WVA1" s="301"/>
      <c r="WVB1" s="301"/>
      <c r="WVC1" s="301"/>
      <c r="WVD1" s="301"/>
      <c r="WVE1" s="301"/>
      <c r="WVF1" s="301"/>
      <c r="WVG1" s="301"/>
      <c r="WVH1" s="301"/>
      <c r="WVI1" s="301"/>
      <c r="WVJ1" s="301"/>
      <c r="WVK1" s="301"/>
      <c r="WVL1" s="301"/>
      <c r="WVM1" s="301"/>
      <c r="WVN1" s="301"/>
      <c r="WVO1" s="301"/>
      <c r="WVP1" s="301"/>
      <c r="WVQ1" s="301"/>
      <c r="WVR1" s="301"/>
      <c r="WVS1" s="301"/>
      <c r="WVT1" s="301"/>
      <c r="WVU1" s="301"/>
      <c r="WVV1" s="301"/>
      <c r="WVW1" s="301"/>
      <c r="WVX1" s="301"/>
      <c r="WVY1" s="301"/>
      <c r="WVZ1" s="301"/>
      <c r="WWA1" s="301"/>
      <c r="WWB1" s="301"/>
      <c r="WWC1" s="301"/>
      <c r="WWD1" s="301"/>
      <c r="WWE1" s="301"/>
      <c r="WWF1" s="301"/>
      <c r="WWG1" s="301"/>
      <c r="WWH1" s="301"/>
      <c r="WWI1" s="301"/>
      <c r="WWJ1" s="301"/>
      <c r="WWK1" s="301"/>
      <c r="WWL1" s="301"/>
      <c r="WWM1" s="301"/>
      <c r="WWN1" s="301"/>
      <c r="WWO1" s="301"/>
      <c r="WWP1" s="301"/>
      <c r="WWQ1" s="301"/>
      <c r="WWR1" s="301"/>
      <c r="WWS1" s="301"/>
      <c r="WWT1" s="301"/>
      <c r="WWU1" s="301"/>
      <c r="WWV1" s="301"/>
      <c r="WWW1" s="301"/>
      <c r="WWX1" s="301"/>
      <c r="WWY1" s="301"/>
      <c r="WWZ1" s="301"/>
      <c r="WXA1" s="301"/>
      <c r="WXB1" s="301"/>
      <c r="WXC1" s="301"/>
      <c r="WXD1" s="301"/>
      <c r="WXE1" s="301"/>
      <c r="WXF1" s="301"/>
      <c r="WXG1" s="301"/>
      <c r="WXH1" s="301"/>
      <c r="WXI1" s="301"/>
      <c r="WXJ1" s="301"/>
      <c r="WXK1" s="301"/>
      <c r="WXL1" s="301"/>
      <c r="WXM1" s="301"/>
      <c r="WXN1" s="301"/>
      <c r="WXO1" s="301"/>
      <c r="WXP1" s="301"/>
      <c r="WXQ1" s="301"/>
      <c r="WXR1" s="301"/>
      <c r="WXS1" s="301"/>
      <c r="WXT1" s="301"/>
      <c r="WXU1" s="301"/>
      <c r="WXV1" s="301"/>
      <c r="WXW1" s="301"/>
      <c r="WXX1" s="301"/>
      <c r="WXY1" s="301"/>
      <c r="WXZ1" s="301"/>
      <c r="WYA1" s="301"/>
      <c r="WYB1" s="301"/>
      <c r="WYC1" s="301"/>
      <c r="WYD1" s="301"/>
      <c r="WYE1" s="301"/>
      <c r="WYF1" s="301"/>
      <c r="WYG1" s="301"/>
      <c r="WYH1" s="301"/>
      <c r="WYI1" s="301"/>
      <c r="WYJ1" s="301"/>
      <c r="WYK1" s="301"/>
      <c r="WYL1" s="301"/>
      <c r="WYM1" s="301"/>
      <c r="WYN1" s="301"/>
      <c r="WYO1" s="301"/>
      <c r="WYP1" s="301"/>
      <c r="WYQ1" s="301"/>
      <c r="WYR1" s="301"/>
      <c r="WYS1" s="301"/>
      <c r="WYT1" s="301"/>
      <c r="WYU1" s="301"/>
      <c r="WYV1" s="301"/>
      <c r="WYW1" s="301"/>
      <c r="WYX1" s="301"/>
      <c r="WYY1" s="301"/>
      <c r="WYZ1" s="301"/>
      <c r="WZA1" s="301"/>
      <c r="WZB1" s="301"/>
      <c r="WZC1" s="301"/>
      <c r="WZD1" s="301"/>
      <c r="WZE1" s="301"/>
      <c r="WZF1" s="301"/>
      <c r="WZG1" s="301"/>
      <c r="WZH1" s="301"/>
      <c r="WZI1" s="301"/>
      <c r="WZJ1" s="301"/>
      <c r="WZK1" s="301"/>
      <c r="WZL1" s="301"/>
      <c r="WZM1" s="301"/>
      <c r="WZN1" s="301"/>
      <c r="WZO1" s="301"/>
      <c r="WZP1" s="301"/>
      <c r="WZQ1" s="301"/>
      <c r="WZR1" s="301"/>
      <c r="WZS1" s="301"/>
      <c r="WZT1" s="301"/>
      <c r="WZU1" s="301"/>
      <c r="WZV1" s="301"/>
      <c r="WZW1" s="301"/>
      <c r="WZX1" s="301"/>
      <c r="WZY1" s="301"/>
      <c r="WZZ1" s="301"/>
      <c r="XAA1" s="301"/>
      <c r="XAB1" s="301"/>
      <c r="XAC1" s="301"/>
      <c r="XAD1" s="301"/>
      <c r="XAE1" s="301"/>
      <c r="XAF1" s="301"/>
      <c r="XAG1" s="301"/>
      <c r="XAH1" s="301"/>
      <c r="XAI1" s="301"/>
      <c r="XAJ1" s="301"/>
      <c r="XAK1" s="301"/>
      <c r="XAL1" s="301"/>
      <c r="XAM1" s="301"/>
      <c r="XAN1" s="301"/>
      <c r="XAO1" s="301"/>
      <c r="XAP1" s="301"/>
      <c r="XAQ1" s="301"/>
      <c r="XAR1" s="301"/>
      <c r="XAS1" s="301"/>
      <c r="XAT1" s="301"/>
      <c r="XAU1" s="301"/>
      <c r="XAV1" s="301"/>
      <c r="XAW1" s="301"/>
      <c r="XAX1" s="301"/>
      <c r="XAY1" s="301"/>
      <c r="XAZ1" s="301"/>
      <c r="XBA1" s="301"/>
      <c r="XBB1" s="301"/>
      <c r="XBC1" s="301"/>
      <c r="XBD1" s="301"/>
      <c r="XBE1" s="301"/>
      <c r="XBF1" s="301"/>
      <c r="XBG1" s="301"/>
      <c r="XBH1" s="301"/>
      <c r="XBI1" s="301"/>
      <c r="XBJ1" s="301"/>
      <c r="XBK1" s="301"/>
      <c r="XBL1" s="301"/>
      <c r="XBM1" s="301"/>
      <c r="XBN1" s="301"/>
      <c r="XBO1" s="301"/>
      <c r="XBP1" s="301"/>
      <c r="XBQ1" s="301"/>
      <c r="XBR1" s="301"/>
      <c r="XBS1" s="301"/>
      <c r="XBT1" s="301"/>
      <c r="XBU1" s="301"/>
      <c r="XBV1" s="301"/>
      <c r="XBW1" s="301"/>
      <c r="XBX1" s="301"/>
      <c r="XBY1" s="301"/>
      <c r="XBZ1" s="301"/>
      <c r="XCA1" s="301"/>
      <c r="XCB1" s="301"/>
      <c r="XCC1" s="301"/>
      <c r="XCD1" s="301"/>
      <c r="XCE1" s="301"/>
      <c r="XCF1" s="301"/>
      <c r="XCG1" s="301"/>
      <c r="XCH1" s="301"/>
      <c r="XCI1" s="301"/>
      <c r="XCJ1" s="301"/>
      <c r="XCK1" s="301"/>
      <c r="XCL1" s="301"/>
      <c r="XCM1" s="301"/>
      <c r="XCN1" s="301"/>
      <c r="XCO1" s="301"/>
      <c r="XCP1" s="301"/>
      <c r="XCQ1" s="301"/>
      <c r="XCR1" s="301"/>
      <c r="XCS1" s="301"/>
      <c r="XCT1" s="301"/>
      <c r="XCU1" s="301"/>
      <c r="XCV1" s="301"/>
      <c r="XCW1" s="301"/>
      <c r="XCX1" s="301"/>
      <c r="XCY1" s="301"/>
      <c r="XCZ1" s="301"/>
      <c r="XDA1" s="301"/>
      <c r="XDB1" s="301"/>
      <c r="XDC1" s="301"/>
      <c r="XDD1" s="301"/>
      <c r="XDE1" s="301"/>
      <c r="XDF1" s="301"/>
      <c r="XDG1" s="301"/>
      <c r="XDH1" s="301"/>
      <c r="XDI1" s="301"/>
      <c r="XDJ1" s="301"/>
      <c r="XDK1" s="301"/>
      <c r="XDL1" s="301"/>
      <c r="XDM1" s="301"/>
      <c r="XDN1" s="301"/>
      <c r="XDO1" s="301"/>
      <c r="XDP1" s="301"/>
      <c r="XDQ1" s="301"/>
      <c r="XDR1" s="301"/>
      <c r="XDS1" s="301"/>
      <c r="XDT1" s="301"/>
      <c r="XDU1" s="301"/>
      <c r="XDV1" s="301"/>
      <c r="XDW1" s="301"/>
      <c r="XDX1" s="301"/>
      <c r="XDY1" s="301"/>
      <c r="XDZ1" s="301"/>
      <c r="XEA1" s="301"/>
      <c r="XEB1" s="301"/>
      <c r="XEC1" s="301"/>
      <c r="XED1" s="301"/>
      <c r="XEE1" s="301"/>
      <c r="XEF1" s="301"/>
      <c r="XEG1" s="301"/>
      <c r="XEH1" s="301"/>
      <c r="XEI1" s="301"/>
      <c r="XEJ1" s="301"/>
      <c r="XEK1" s="301"/>
      <c r="XEL1" s="301"/>
      <c r="XEM1" s="301"/>
      <c r="XEN1" s="301"/>
      <c r="XEO1" s="301"/>
      <c r="XEP1" s="301"/>
      <c r="XEQ1" s="301"/>
      <c r="XER1" s="301"/>
      <c r="XES1" s="301"/>
      <c r="XET1" s="301"/>
      <c r="XEU1" s="301"/>
      <c r="XEV1" s="301"/>
      <c r="XEW1" s="301"/>
      <c r="XEX1" s="301"/>
      <c r="XEY1" s="301"/>
      <c r="XEZ1" s="301"/>
      <c r="XFA1" s="301"/>
      <c r="XFB1" s="301"/>
      <c r="XFC1" s="301"/>
      <c r="XFD1" s="301"/>
    </row>
    <row r="2" spans="1:16384">
      <c r="A2" s="302"/>
      <c r="B2" s="302" t="s">
        <v>199</v>
      </c>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302"/>
      <c r="AF2" s="302"/>
      <c r="AG2" s="302"/>
      <c r="AH2" s="302"/>
      <c r="AI2" s="302"/>
      <c r="AJ2" s="302"/>
      <c r="AK2" s="302"/>
      <c r="AL2" s="302"/>
      <c r="AM2" s="302"/>
      <c r="AN2" s="302"/>
      <c r="AO2" s="302"/>
      <c r="AP2" s="302"/>
      <c r="AQ2" s="302"/>
      <c r="AR2" s="302"/>
      <c r="AS2" s="302"/>
      <c r="AT2" s="302"/>
      <c r="AU2" s="302"/>
      <c r="AV2" s="302"/>
      <c r="AW2" s="302"/>
      <c r="AX2" s="302"/>
      <c r="AY2" s="302"/>
      <c r="AZ2" s="302"/>
      <c r="BA2" s="302"/>
      <c r="BB2" s="302"/>
      <c r="BC2" s="302"/>
      <c r="BD2" s="302"/>
      <c r="BE2" s="302"/>
      <c r="BF2" s="302"/>
      <c r="BG2" s="302"/>
      <c r="BH2" s="302"/>
      <c r="BI2" s="302"/>
      <c r="BJ2" s="302"/>
      <c r="BK2" s="302"/>
      <c r="BL2" s="302"/>
      <c r="BM2" s="302"/>
      <c r="BN2" s="302"/>
      <c r="BO2" s="302"/>
      <c r="BP2" s="302"/>
      <c r="BQ2" s="302"/>
      <c r="BR2" s="302"/>
      <c r="BS2" s="302"/>
      <c r="BT2" s="302"/>
      <c r="BU2" s="302"/>
      <c r="BV2" s="302"/>
      <c r="BW2" s="302"/>
      <c r="BX2" s="302"/>
      <c r="BY2" s="302"/>
      <c r="BZ2" s="302"/>
      <c r="CA2" s="302"/>
      <c r="CB2" s="302"/>
      <c r="CC2" s="302"/>
      <c r="CD2" s="302"/>
      <c r="CE2" s="302"/>
      <c r="CF2" s="302"/>
      <c r="CG2" s="302"/>
      <c r="CH2" s="302"/>
      <c r="CI2" s="302"/>
      <c r="CJ2" s="302"/>
      <c r="CK2" s="302"/>
      <c r="CL2" s="302"/>
      <c r="CM2" s="302"/>
      <c r="CN2" s="302"/>
      <c r="CO2" s="302"/>
      <c r="CP2" s="302"/>
      <c r="CQ2" s="302"/>
      <c r="CR2" s="302"/>
      <c r="CS2" s="302"/>
      <c r="CT2" s="302"/>
      <c r="CU2" s="302"/>
      <c r="CV2" s="302"/>
      <c r="CW2" s="302"/>
      <c r="CX2" s="302"/>
      <c r="CY2" s="302"/>
      <c r="CZ2" s="302"/>
      <c r="DA2" s="302"/>
      <c r="DB2" s="302"/>
      <c r="DC2" s="302"/>
      <c r="DD2" s="302"/>
      <c r="DE2" s="302"/>
      <c r="DF2" s="302"/>
      <c r="DG2" s="302"/>
      <c r="DH2" s="302"/>
      <c r="DI2" s="302"/>
      <c r="DJ2" s="302"/>
      <c r="DK2" s="302"/>
      <c r="DL2" s="302"/>
      <c r="DM2" s="302"/>
      <c r="DN2" s="302"/>
      <c r="DO2" s="302"/>
      <c r="DP2" s="302"/>
      <c r="DQ2" s="302"/>
      <c r="DR2" s="302"/>
      <c r="DS2" s="302"/>
      <c r="DT2" s="302"/>
      <c r="DU2" s="302"/>
      <c r="DV2" s="302"/>
      <c r="DW2" s="302"/>
      <c r="DX2" s="302"/>
      <c r="DY2" s="302"/>
      <c r="DZ2" s="302"/>
      <c r="EA2" s="302"/>
      <c r="EB2" s="302"/>
      <c r="EC2" s="302"/>
      <c r="ED2" s="302"/>
      <c r="EE2" s="302"/>
      <c r="EF2" s="302"/>
      <c r="EG2" s="302"/>
      <c r="EH2" s="302"/>
      <c r="EI2" s="302"/>
      <c r="EJ2" s="302"/>
      <c r="EK2" s="302"/>
      <c r="EL2" s="302"/>
      <c r="EM2" s="302"/>
      <c r="EN2" s="302"/>
      <c r="EO2" s="302"/>
      <c r="EP2" s="302"/>
      <c r="EQ2" s="302"/>
      <c r="ER2" s="302"/>
      <c r="ES2" s="302"/>
      <c r="ET2" s="302"/>
      <c r="EU2" s="302"/>
      <c r="EV2" s="302"/>
      <c r="EW2" s="302"/>
      <c r="EX2" s="302"/>
      <c r="EY2" s="302"/>
      <c r="EZ2" s="302"/>
      <c r="FA2" s="302"/>
      <c r="FB2" s="302"/>
      <c r="FC2" s="302"/>
      <c r="FD2" s="302"/>
      <c r="FE2" s="302"/>
      <c r="FF2" s="302"/>
      <c r="FG2" s="302"/>
      <c r="FH2" s="302"/>
      <c r="FI2" s="302"/>
      <c r="FJ2" s="302"/>
      <c r="FK2" s="302"/>
      <c r="FL2" s="302"/>
      <c r="FM2" s="302"/>
      <c r="FN2" s="302"/>
      <c r="FO2" s="302"/>
      <c r="FP2" s="302"/>
      <c r="FQ2" s="302"/>
      <c r="FR2" s="302"/>
      <c r="FS2" s="302"/>
      <c r="FT2" s="302"/>
      <c r="FU2" s="302"/>
      <c r="FV2" s="302"/>
      <c r="FW2" s="302"/>
      <c r="FX2" s="302"/>
      <c r="FY2" s="302"/>
      <c r="FZ2" s="302"/>
      <c r="GA2" s="302"/>
      <c r="GB2" s="302"/>
      <c r="GC2" s="302"/>
      <c r="GD2" s="302"/>
      <c r="GE2" s="302"/>
      <c r="GF2" s="302"/>
      <c r="GG2" s="302"/>
      <c r="GH2" s="302"/>
      <c r="GI2" s="302"/>
      <c r="GJ2" s="302"/>
      <c r="GK2" s="302"/>
      <c r="GL2" s="302"/>
      <c r="GM2" s="302"/>
      <c r="GN2" s="302"/>
      <c r="GO2" s="302"/>
      <c r="GP2" s="302"/>
      <c r="GQ2" s="302"/>
      <c r="GR2" s="302"/>
      <c r="GS2" s="302"/>
      <c r="GT2" s="302"/>
      <c r="GU2" s="302"/>
      <c r="GV2" s="302"/>
      <c r="GW2" s="302"/>
      <c r="GX2" s="302"/>
      <c r="GY2" s="302"/>
      <c r="GZ2" s="302"/>
      <c r="HA2" s="302"/>
      <c r="HB2" s="302"/>
      <c r="HC2" s="302"/>
      <c r="HD2" s="302"/>
      <c r="HE2" s="302"/>
      <c r="HF2" s="302"/>
      <c r="HG2" s="302"/>
      <c r="HH2" s="302"/>
      <c r="HI2" s="302"/>
      <c r="HJ2" s="302"/>
      <c r="HK2" s="302"/>
      <c r="HL2" s="302"/>
      <c r="HM2" s="302"/>
      <c r="HN2" s="302"/>
      <c r="HO2" s="302"/>
      <c r="HP2" s="302"/>
      <c r="HQ2" s="302"/>
      <c r="HR2" s="302"/>
      <c r="HS2" s="302"/>
      <c r="HT2" s="302"/>
      <c r="HU2" s="302"/>
      <c r="HV2" s="302"/>
      <c r="HW2" s="302"/>
      <c r="HX2" s="302"/>
      <c r="HY2" s="302"/>
      <c r="HZ2" s="302"/>
      <c r="IA2" s="302"/>
      <c r="IB2" s="302"/>
      <c r="IC2" s="302"/>
      <c r="ID2" s="302"/>
      <c r="IE2" s="302"/>
      <c r="IF2" s="302"/>
      <c r="IG2" s="302"/>
      <c r="IH2" s="302"/>
      <c r="II2" s="302"/>
      <c r="IJ2" s="302"/>
      <c r="IK2" s="302"/>
      <c r="IL2" s="302"/>
      <c r="IM2" s="302"/>
      <c r="IN2" s="302"/>
      <c r="IO2" s="302"/>
      <c r="IP2" s="302"/>
      <c r="IQ2" s="302"/>
      <c r="IR2" s="302"/>
      <c r="IS2" s="302"/>
      <c r="IT2" s="302"/>
      <c r="IU2" s="302"/>
      <c r="IV2" s="302"/>
      <c r="IW2" s="302"/>
      <c r="IX2" s="302"/>
      <c r="IY2" s="302"/>
      <c r="IZ2" s="302"/>
      <c r="JA2" s="302"/>
      <c r="JB2" s="302"/>
      <c r="JC2" s="302"/>
      <c r="JD2" s="302"/>
      <c r="JE2" s="302"/>
      <c r="JF2" s="302"/>
      <c r="JG2" s="302"/>
      <c r="JH2" s="302"/>
      <c r="JI2" s="302"/>
      <c r="JJ2" s="302"/>
      <c r="JK2" s="302"/>
      <c r="JL2" s="302"/>
      <c r="JM2" s="302"/>
      <c r="JN2" s="302"/>
      <c r="JO2" s="302"/>
      <c r="JP2" s="302"/>
      <c r="JQ2" s="302"/>
      <c r="JR2" s="302"/>
      <c r="JS2" s="302"/>
      <c r="JT2" s="302"/>
      <c r="JU2" s="302"/>
      <c r="JV2" s="302"/>
      <c r="JW2" s="302"/>
      <c r="JX2" s="302"/>
      <c r="JY2" s="302"/>
      <c r="JZ2" s="302"/>
      <c r="KA2" s="302"/>
      <c r="KB2" s="302"/>
      <c r="KC2" s="302"/>
      <c r="KD2" s="302"/>
      <c r="KE2" s="302"/>
      <c r="KF2" s="302"/>
      <c r="KG2" s="302"/>
      <c r="KH2" s="302"/>
      <c r="KI2" s="302"/>
      <c r="KJ2" s="302"/>
      <c r="KK2" s="302"/>
      <c r="KL2" s="302"/>
      <c r="KM2" s="302"/>
      <c r="KN2" s="302"/>
      <c r="KO2" s="302"/>
      <c r="KP2" s="302"/>
      <c r="KQ2" s="302"/>
      <c r="KR2" s="302"/>
      <c r="KS2" s="302"/>
      <c r="KT2" s="302"/>
      <c r="KU2" s="302"/>
      <c r="KV2" s="302"/>
      <c r="KW2" s="302"/>
      <c r="KX2" s="302"/>
      <c r="KY2" s="302"/>
      <c r="KZ2" s="302"/>
      <c r="LA2" s="302"/>
      <c r="LB2" s="302"/>
      <c r="LC2" s="302"/>
      <c r="LD2" s="302"/>
      <c r="LE2" s="302"/>
      <c r="LF2" s="302"/>
      <c r="LG2" s="302"/>
      <c r="LH2" s="302"/>
      <c r="LI2" s="302"/>
      <c r="LJ2" s="302"/>
      <c r="LK2" s="302"/>
      <c r="LL2" s="302"/>
      <c r="LM2" s="302"/>
      <c r="LN2" s="302"/>
      <c r="LO2" s="302"/>
      <c r="LP2" s="302"/>
      <c r="LQ2" s="302"/>
      <c r="LR2" s="302"/>
      <c r="LS2" s="302"/>
      <c r="LT2" s="302"/>
      <c r="LU2" s="302"/>
      <c r="LV2" s="302"/>
      <c r="LW2" s="302"/>
      <c r="LX2" s="302"/>
      <c r="LY2" s="302"/>
      <c r="LZ2" s="302"/>
      <c r="MA2" s="302"/>
      <c r="MB2" s="302"/>
      <c r="MC2" s="302"/>
      <c r="MD2" s="302"/>
      <c r="ME2" s="302"/>
      <c r="MF2" s="302"/>
      <c r="MG2" s="302"/>
      <c r="MH2" s="302"/>
      <c r="MI2" s="302"/>
      <c r="MJ2" s="302"/>
      <c r="MK2" s="302"/>
      <c r="ML2" s="302"/>
      <c r="MM2" s="302"/>
      <c r="MN2" s="302"/>
      <c r="MO2" s="302"/>
      <c r="MP2" s="302"/>
      <c r="MQ2" s="302"/>
      <c r="MR2" s="302"/>
      <c r="MS2" s="302"/>
      <c r="MT2" s="302"/>
      <c r="MU2" s="302"/>
      <c r="MV2" s="302"/>
      <c r="MW2" s="302"/>
      <c r="MX2" s="302"/>
      <c r="MY2" s="302"/>
      <c r="MZ2" s="302"/>
      <c r="NA2" s="302"/>
      <c r="NB2" s="302"/>
      <c r="NC2" s="302"/>
      <c r="ND2" s="302"/>
      <c r="NE2" s="302"/>
      <c r="NF2" s="302"/>
      <c r="NG2" s="302"/>
      <c r="NH2" s="302"/>
      <c r="NI2" s="302"/>
      <c r="NJ2" s="302"/>
      <c r="NK2" s="302"/>
      <c r="NL2" s="302"/>
      <c r="NM2" s="302"/>
      <c r="NN2" s="302"/>
      <c r="NO2" s="302"/>
      <c r="NP2" s="302"/>
      <c r="NQ2" s="302"/>
      <c r="NR2" s="302"/>
      <c r="NS2" s="302"/>
      <c r="NT2" s="302"/>
      <c r="NU2" s="302"/>
      <c r="NV2" s="302"/>
      <c r="NW2" s="302"/>
      <c r="NX2" s="302"/>
      <c r="NY2" s="302"/>
      <c r="NZ2" s="302"/>
      <c r="OA2" s="302"/>
      <c r="OB2" s="302"/>
      <c r="OC2" s="302"/>
      <c r="OD2" s="302"/>
      <c r="OE2" s="302"/>
      <c r="OF2" s="302"/>
      <c r="OG2" s="302"/>
      <c r="OH2" s="302"/>
      <c r="OI2" s="302"/>
      <c r="OJ2" s="302"/>
      <c r="OK2" s="302"/>
      <c r="OL2" s="302"/>
      <c r="OM2" s="302"/>
      <c r="ON2" s="302"/>
      <c r="OO2" s="302"/>
      <c r="OP2" s="302"/>
      <c r="OQ2" s="302"/>
      <c r="OR2" s="302"/>
      <c r="OS2" s="302"/>
      <c r="OT2" s="302"/>
      <c r="OU2" s="302"/>
      <c r="OV2" s="302"/>
      <c r="OW2" s="302"/>
      <c r="OX2" s="302"/>
      <c r="OY2" s="302"/>
      <c r="OZ2" s="302"/>
      <c r="PA2" s="302"/>
      <c r="PB2" s="302"/>
      <c r="PC2" s="302"/>
      <c r="PD2" s="302"/>
      <c r="PE2" s="302"/>
      <c r="PF2" s="302"/>
      <c r="PG2" s="302"/>
      <c r="PH2" s="302"/>
      <c r="PI2" s="302"/>
      <c r="PJ2" s="302"/>
      <c r="PK2" s="302"/>
      <c r="PL2" s="302"/>
      <c r="PM2" s="302"/>
      <c r="PN2" s="302"/>
      <c r="PO2" s="302"/>
      <c r="PP2" s="302"/>
      <c r="PQ2" s="302"/>
      <c r="PR2" s="302"/>
      <c r="PS2" s="302"/>
      <c r="PT2" s="302"/>
      <c r="PU2" s="302"/>
      <c r="PV2" s="302"/>
      <c r="PW2" s="302"/>
      <c r="PX2" s="302"/>
      <c r="PY2" s="302"/>
      <c r="PZ2" s="302"/>
      <c r="QA2" s="302"/>
      <c r="QB2" s="302"/>
      <c r="QC2" s="302"/>
      <c r="QD2" s="302"/>
      <c r="QE2" s="302"/>
      <c r="QF2" s="302"/>
      <c r="QG2" s="302"/>
      <c r="QH2" s="302"/>
      <c r="QI2" s="302"/>
      <c r="QJ2" s="302"/>
      <c r="QK2" s="302"/>
      <c r="QL2" s="302"/>
      <c r="QM2" s="302"/>
      <c r="QN2" s="302"/>
      <c r="QO2" s="302"/>
      <c r="QP2" s="302"/>
      <c r="QQ2" s="302"/>
      <c r="QR2" s="302"/>
      <c r="QS2" s="302"/>
      <c r="QT2" s="302"/>
      <c r="QU2" s="302"/>
      <c r="QV2" s="302"/>
      <c r="QW2" s="302"/>
      <c r="QX2" s="302"/>
      <c r="QY2" s="302"/>
      <c r="QZ2" s="302"/>
      <c r="RA2" s="302"/>
      <c r="RB2" s="302"/>
      <c r="RC2" s="302"/>
      <c r="RD2" s="302"/>
      <c r="RE2" s="302"/>
      <c r="RF2" s="302"/>
      <c r="RG2" s="302"/>
      <c r="RH2" s="302"/>
      <c r="RI2" s="302"/>
      <c r="RJ2" s="302"/>
      <c r="RK2" s="302"/>
      <c r="RL2" s="302"/>
      <c r="RM2" s="302"/>
      <c r="RN2" s="302"/>
      <c r="RO2" s="302"/>
      <c r="RP2" s="302"/>
      <c r="RQ2" s="302"/>
      <c r="RR2" s="302"/>
      <c r="RS2" s="302"/>
      <c r="RT2" s="302"/>
      <c r="RU2" s="302"/>
      <c r="RV2" s="302"/>
      <c r="RW2" s="302"/>
      <c r="RX2" s="302"/>
      <c r="RY2" s="302"/>
      <c r="RZ2" s="302"/>
      <c r="SA2" s="302"/>
      <c r="SB2" s="302"/>
      <c r="SC2" s="302"/>
      <c r="SD2" s="302"/>
      <c r="SE2" s="302"/>
      <c r="SF2" s="302"/>
      <c r="SG2" s="302"/>
      <c r="SH2" s="302"/>
      <c r="SI2" s="302"/>
      <c r="SJ2" s="302"/>
      <c r="SK2" s="302"/>
      <c r="SL2" s="302"/>
      <c r="SM2" s="302"/>
      <c r="SN2" s="302"/>
      <c r="SO2" s="302"/>
      <c r="SP2" s="302"/>
      <c r="SQ2" s="302"/>
      <c r="SR2" s="302"/>
      <c r="SS2" s="302"/>
      <c r="ST2" s="302"/>
      <c r="SU2" s="302"/>
      <c r="SV2" s="302"/>
      <c r="SW2" s="302"/>
      <c r="SX2" s="302"/>
      <c r="SY2" s="302"/>
      <c r="SZ2" s="302"/>
      <c r="TA2" s="302"/>
      <c r="TB2" s="302"/>
      <c r="TC2" s="302"/>
      <c r="TD2" s="302"/>
      <c r="TE2" s="302"/>
      <c r="TF2" s="302"/>
      <c r="TG2" s="302"/>
      <c r="TH2" s="302"/>
      <c r="TI2" s="302"/>
      <c r="TJ2" s="302"/>
      <c r="TK2" s="302"/>
      <c r="TL2" s="302"/>
      <c r="TM2" s="302"/>
      <c r="TN2" s="302"/>
      <c r="TO2" s="302"/>
      <c r="TP2" s="302"/>
      <c r="TQ2" s="302"/>
      <c r="TR2" s="302"/>
      <c r="TS2" s="302"/>
      <c r="TT2" s="302"/>
      <c r="TU2" s="302"/>
      <c r="TV2" s="302"/>
      <c r="TW2" s="302"/>
      <c r="TX2" s="302"/>
      <c r="TY2" s="302"/>
      <c r="TZ2" s="302"/>
      <c r="UA2" s="302"/>
      <c r="UB2" s="302"/>
      <c r="UC2" s="302"/>
      <c r="UD2" s="302"/>
      <c r="UE2" s="302"/>
      <c r="UF2" s="302"/>
      <c r="UG2" s="302"/>
      <c r="UH2" s="302"/>
      <c r="UI2" s="302"/>
      <c r="UJ2" s="302"/>
      <c r="UK2" s="302"/>
      <c r="UL2" s="302"/>
      <c r="UM2" s="302"/>
      <c r="UN2" s="302"/>
      <c r="UO2" s="302"/>
      <c r="UP2" s="302"/>
      <c r="UQ2" s="302"/>
      <c r="UR2" s="302"/>
      <c r="US2" s="302"/>
      <c r="UT2" s="302"/>
      <c r="UU2" s="302"/>
      <c r="UV2" s="302"/>
      <c r="UW2" s="302"/>
      <c r="UX2" s="302"/>
      <c r="UY2" s="302"/>
      <c r="UZ2" s="302"/>
      <c r="VA2" s="302"/>
      <c r="VB2" s="302"/>
      <c r="VC2" s="302"/>
      <c r="VD2" s="302"/>
      <c r="VE2" s="302"/>
      <c r="VF2" s="302"/>
      <c r="VG2" s="302"/>
      <c r="VH2" s="302"/>
      <c r="VI2" s="302"/>
      <c r="VJ2" s="302"/>
      <c r="VK2" s="302"/>
      <c r="VL2" s="302"/>
      <c r="VM2" s="302"/>
      <c r="VN2" s="302"/>
      <c r="VO2" s="302"/>
      <c r="VP2" s="302"/>
      <c r="VQ2" s="302"/>
      <c r="VR2" s="302"/>
      <c r="VS2" s="302"/>
      <c r="VT2" s="302"/>
      <c r="VU2" s="302"/>
      <c r="VV2" s="302"/>
      <c r="VW2" s="302"/>
      <c r="VX2" s="302"/>
      <c r="VY2" s="302"/>
      <c r="VZ2" s="302"/>
      <c r="WA2" s="302"/>
      <c r="WB2" s="302"/>
      <c r="WC2" s="302"/>
      <c r="WD2" s="302"/>
      <c r="WE2" s="302"/>
      <c r="WF2" s="302"/>
      <c r="WG2" s="302"/>
      <c r="WH2" s="302"/>
      <c r="WI2" s="302"/>
      <c r="WJ2" s="302"/>
      <c r="WK2" s="302"/>
      <c r="WL2" s="302"/>
      <c r="WM2" s="302"/>
      <c r="WN2" s="302"/>
      <c r="WO2" s="302"/>
      <c r="WP2" s="302"/>
      <c r="WQ2" s="302"/>
      <c r="WR2" s="302"/>
      <c r="WS2" s="302"/>
      <c r="WT2" s="302"/>
      <c r="WU2" s="302"/>
      <c r="WV2" s="302"/>
      <c r="WW2" s="302"/>
      <c r="WX2" s="302"/>
      <c r="WY2" s="302"/>
      <c r="WZ2" s="302"/>
      <c r="XA2" s="302"/>
      <c r="XB2" s="302"/>
      <c r="XC2" s="302"/>
      <c r="XD2" s="302"/>
      <c r="XE2" s="302"/>
      <c r="XF2" s="302"/>
      <c r="XG2" s="302"/>
      <c r="XH2" s="302"/>
      <c r="XI2" s="302"/>
      <c r="XJ2" s="302"/>
      <c r="XK2" s="302"/>
      <c r="XL2" s="302"/>
      <c r="XM2" s="302"/>
      <c r="XN2" s="302"/>
      <c r="XO2" s="302"/>
      <c r="XP2" s="302"/>
      <c r="XQ2" s="302"/>
      <c r="XR2" s="302"/>
      <c r="XS2" s="302"/>
      <c r="XT2" s="302"/>
      <c r="XU2" s="302"/>
      <c r="XV2" s="302"/>
      <c r="XW2" s="302"/>
      <c r="XX2" s="302"/>
      <c r="XY2" s="302"/>
      <c r="XZ2" s="302"/>
      <c r="YA2" s="302"/>
      <c r="YB2" s="302"/>
      <c r="YC2" s="302"/>
      <c r="YD2" s="302"/>
      <c r="YE2" s="302"/>
      <c r="YF2" s="302"/>
      <c r="YG2" s="302"/>
      <c r="YH2" s="302"/>
      <c r="YI2" s="302"/>
      <c r="YJ2" s="302"/>
      <c r="YK2" s="302"/>
      <c r="YL2" s="302"/>
      <c r="YM2" s="302"/>
      <c r="YN2" s="302"/>
      <c r="YO2" s="302"/>
      <c r="YP2" s="302"/>
      <c r="YQ2" s="302"/>
      <c r="YR2" s="302"/>
      <c r="YS2" s="302"/>
      <c r="YT2" s="302"/>
      <c r="YU2" s="302"/>
      <c r="YV2" s="302"/>
      <c r="YW2" s="302"/>
      <c r="YX2" s="302"/>
      <c r="YY2" s="302"/>
      <c r="YZ2" s="302"/>
      <c r="ZA2" s="302"/>
      <c r="ZB2" s="302"/>
      <c r="ZC2" s="302"/>
      <c r="ZD2" s="302"/>
      <c r="ZE2" s="302"/>
      <c r="ZF2" s="302"/>
      <c r="ZG2" s="302"/>
      <c r="ZH2" s="302"/>
      <c r="ZI2" s="302"/>
      <c r="ZJ2" s="302"/>
      <c r="ZK2" s="302"/>
      <c r="ZL2" s="302"/>
      <c r="ZM2" s="302"/>
      <c r="ZN2" s="302"/>
      <c r="ZO2" s="302"/>
      <c r="ZP2" s="302"/>
      <c r="ZQ2" s="302"/>
      <c r="ZR2" s="302"/>
      <c r="ZS2" s="302"/>
      <c r="ZT2" s="302"/>
      <c r="ZU2" s="302"/>
      <c r="ZV2" s="302"/>
      <c r="ZW2" s="302"/>
      <c r="ZX2" s="302"/>
      <c r="ZY2" s="302"/>
      <c r="ZZ2" s="302"/>
      <c r="AAA2" s="302"/>
      <c r="AAB2" s="302"/>
      <c r="AAC2" s="302"/>
      <c r="AAD2" s="302"/>
      <c r="AAE2" s="302"/>
      <c r="AAF2" s="302"/>
      <c r="AAG2" s="302"/>
      <c r="AAH2" s="302"/>
      <c r="AAI2" s="302"/>
      <c r="AAJ2" s="302"/>
      <c r="AAK2" s="302"/>
      <c r="AAL2" s="302"/>
      <c r="AAM2" s="302"/>
      <c r="AAN2" s="302"/>
      <c r="AAO2" s="302"/>
      <c r="AAP2" s="302"/>
      <c r="AAQ2" s="302"/>
      <c r="AAR2" s="302"/>
      <c r="AAS2" s="302"/>
      <c r="AAT2" s="302"/>
      <c r="AAU2" s="302"/>
      <c r="AAV2" s="302"/>
      <c r="AAW2" s="302"/>
      <c r="AAX2" s="302"/>
      <c r="AAY2" s="302"/>
      <c r="AAZ2" s="302"/>
      <c r="ABA2" s="302"/>
      <c r="ABB2" s="302"/>
      <c r="ABC2" s="302"/>
      <c r="ABD2" s="302"/>
      <c r="ABE2" s="302"/>
      <c r="ABF2" s="302"/>
      <c r="ABG2" s="302"/>
      <c r="ABH2" s="302"/>
      <c r="ABI2" s="302"/>
      <c r="ABJ2" s="302"/>
      <c r="ABK2" s="302"/>
      <c r="ABL2" s="302"/>
      <c r="ABM2" s="302"/>
      <c r="ABN2" s="302"/>
      <c r="ABO2" s="302"/>
      <c r="ABP2" s="302"/>
      <c r="ABQ2" s="302"/>
      <c r="ABR2" s="302"/>
      <c r="ABS2" s="302"/>
      <c r="ABT2" s="302"/>
      <c r="ABU2" s="302"/>
      <c r="ABV2" s="302"/>
      <c r="ABW2" s="302"/>
      <c r="ABX2" s="302"/>
      <c r="ABY2" s="302"/>
      <c r="ABZ2" s="302"/>
      <c r="ACA2" s="302"/>
      <c r="ACB2" s="302"/>
      <c r="ACC2" s="302"/>
      <c r="ACD2" s="302"/>
      <c r="ACE2" s="302"/>
      <c r="ACF2" s="302"/>
      <c r="ACG2" s="302"/>
      <c r="ACH2" s="302"/>
      <c r="ACI2" s="302"/>
      <c r="ACJ2" s="302"/>
      <c r="ACK2" s="302"/>
      <c r="ACL2" s="302"/>
      <c r="ACM2" s="302"/>
      <c r="ACN2" s="302"/>
      <c r="ACO2" s="302"/>
      <c r="ACP2" s="302"/>
      <c r="ACQ2" s="302"/>
      <c r="ACR2" s="302"/>
      <c r="ACS2" s="302"/>
      <c r="ACT2" s="302"/>
      <c r="ACU2" s="302"/>
      <c r="ACV2" s="302"/>
      <c r="ACW2" s="302"/>
      <c r="ACX2" s="302"/>
      <c r="ACY2" s="302"/>
      <c r="ACZ2" s="302"/>
      <c r="ADA2" s="302"/>
      <c r="ADB2" s="302"/>
      <c r="ADC2" s="302"/>
      <c r="ADD2" s="302"/>
      <c r="ADE2" s="302"/>
      <c r="ADF2" s="302"/>
      <c r="ADG2" s="302"/>
      <c r="ADH2" s="302"/>
      <c r="ADI2" s="302"/>
      <c r="ADJ2" s="302"/>
      <c r="ADK2" s="302"/>
      <c r="ADL2" s="302"/>
      <c r="ADM2" s="302"/>
      <c r="ADN2" s="302"/>
      <c r="ADO2" s="302"/>
      <c r="ADP2" s="302"/>
      <c r="ADQ2" s="302"/>
      <c r="ADR2" s="302"/>
      <c r="ADS2" s="302"/>
      <c r="ADT2" s="302"/>
      <c r="ADU2" s="302"/>
      <c r="ADV2" s="302"/>
      <c r="ADW2" s="302"/>
      <c r="ADX2" s="302"/>
      <c r="ADY2" s="302"/>
      <c r="ADZ2" s="302"/>
      <c r="AEA2" s="302"/>
      <c r="AEB2" s="302"/>
      <c r="AEC2" s="302"/>
      <c r="AED2" s="302"/>
      <c r="AEE2" s="302"/>
      <c r="AEF2" s="302"/>
      <c r="AEG2" s="302"/>
      <c r="AEH2" s="302"/>
      <c r="AEI2" s="302"/>
      <c r="AEJ2" s="302"/>
      <c r="AEK2" s="302"/>
      <c r="AEL2" s="302"/>
      <c r="AEM2" s="302"/>
      <c r="AEN2" s="302"/>
      <c r="AEO2" s="302"/>
      <c r="AEP2" s="302"/>
      <c r="AEQ2" s="302"/>
      <c r="AER2" s="302"/>
      <c r="AES2" s="302"/>
      <c r="AET2" s="302"/>
      <c r="AEU2" s="302"/>
      <c r="AEV2" s="302"/>
      <c r="AEW2" s="302"/>
      <c r="AEX2" s="302"/>
      <c r="AEY2" s="302"/>
      <c r="AEZ2" s="302"/>
      <c r="AFA2" s="302"/>
      <c r="AFB2" s="302"/>
      <c r="AFC2" s="302"/>
      <c r="AFD2" s="302"/>
      <c r="AFE2" s="302"/>
      <c r="AFF2" s="302"/>
      <c r="AFG2" s="302"/>
      <c r="AFH2" s="302"/>
      <c r="AFI2" s="302"/>
      <c r="AFJ2" s="302"/>
      <c r="AFK2" s="302"/>
      <c r="AFL2" s="302"/>
      <c r="AFM2" s="302"/>
      <c r="AFN2" s="302"/>
      <c r="AFO2" s="302"/>
      <c r="AFP2" s="302"/>
      <c r="AFQ2" s="302"/>
      <c r="AFR2" s="302"/>
      <c r="AFS2" s="302"/>
      <c r="AFT2" s="302"/>
      <c r="AFU2" s="302"/>
      <c r="AFV2" s="302"/>
      <c r="AFW2" s="302"/>
      <c r="AFX2" s="302"/>
      <c r="AFY2" s="302"/>
      <c r="AFZ2" s="302"/>
      <c r="AGA2" s="302"/>
      <c r="AGB2" s="302"/>
      <c r="AGC2" s="302"/>
      <c r="AGD2" s="302"/>
      <c r="AGE2" s="302"/>
      <c r="AGF2" s="302"/>
      <c r="AGG2" s="302"/>
      <c r="AGH2" s="302"/>
      <c r="AGI2" s="302"/>
      <c r="AGJ2" s="302"/>
      <c r="AGK2" s="302"/>
      <c r="AGL2" s="302"/>
      <c r="AGM2" s="302"/>
      <c r="AGN2" s="302"/>
      <c r="AGO2" s="302"/>
      <c r="AGP2" s="302"/>
      <c r="AGQ2" s="302"/>
      <c r="AGR2" s="302"/>
      <c r="AGS2" s="302"/>
      <c r="AGT2" s="302"/>
      <c r="AGU2" s="302"/>
      <c r="AGV2" s="302"/>
      <c r="AGW2" s="302"/>
      <c r="AGX2" s="302"/>
      <c r="AGY2" s="302"/>
      <c r="AGZ2" s="302"/>
      <c r="AHA2" s="302"/>
      <c r="AHB2" s="302"/>
      <c r="AHC2" s="302"/>
      <c r="AHD2" s="302"/>
      <c r="AHE2" s="302"/>
      <c r="AHF2" s="302"/>
      <c r="AHG2" s="302"/>
      <c r="AHH2" s="302"/>
      <c r="AHI2" s="302"/>
      <c r="AHJ2" s="302"/>
      <c r="AHK2" s="302"/>
      <c r="AHL2" s="302"/>
      <c r="AHM2" s="302"/>
      <c r="AHN2" s="302"/>
      <c r="AHO2" s="302"/>
      <c r="AHP2" s="302"/>
      <c r="AHQ2" s="302"/>
      <c r="AHR2" s="302"/>
      <c r="AHS2" s="302"/>
      <c r="AHT2" s="302"/>
      <c r="AHU2" s="302"/>
      <c r="AHV2" s="302"/>
      <c r="AHW2" s="302"/>
      <c r="AHX2" s="302"/>
      <c r="AHY2" s="302"/>
      <c r="AHZ2" s="302"/>
      <c r="AIA2" s="302"/>
      <c r="AIB2" s="302"/>
      <c r="AIC2" s="302"/>
      <c r="AID2" s="302"/>
      <c r="AIE2" s="302"/>
      <c r="AIF2" s="302"/>
      <c r="AIG2" s="302"/>
      <c r="AIH2" s="302"/>
      <c r="AII2" s="302"/>
      <c r="AIJ2" s="302"/>
      <c r="AIK2" s="302"/>
      <c r="AIL2" s="302"/>
      <c r="AIM2" s="302"/>
      <c r="AIN2" s="302"/>
      <c r="AIO2" s="302"/>
      <c r="AIP2" s="302"/>
      <c r="AIQ2" s="302"/>
      <c r="AIR2" s="302"/>
      <c r="AIS2" s="302"/>
      <c r="AIT2" s="302"/>
      <c r="AIU2" s="302"/>
      <c r="AIV2" s="302"/>
      <c r="AIW2" s="302"/>
      <c r="AIX2" s="302"/>
      <c r="AIY2" s="302"/>
      <c r="AIZ2" s="302"/>
      <c r="AJA2" s="302"/>
      <c r="AJB2" s="302"/>
      <c r="AJC2" s="302"/>
      <c r="AJD2" s="302"/>
      <c r="AJE2" s="302"/>
      <c r="AJF2" s="302"/>
      <c r="AJG2" s="302"/>
      <c r="AJH2" s="302"/>
      <c r="AJI2" s="302"/>
      <c r="AJJ2" s="302"/>
      <c r="AJK2" s="302"/>
      <c r="AJL2" s="302"/>
      <c r="AJM2" s="302"/>
      <c r="AJN2" s="302"/>
      <c r="AJO2" s="302"/>
      <c r="AJP2" s="302"/>
      <c r="AJQ2" s="302"/>
      <c r="AJR2" s="302"/>
      <c r="AJS2" s="302"/>
      <c r="AJT2" s="302"/>
      <c r="AJU2" s="302"/>
      <c r="AJV2" s="302"/>
      <c r="AJW2" s="302"/>
      <c r="AJX2" s="302"/>
      <c r="AJY2" s="302"/>
      <c r="AJZ2" s="302"/>
      <c r="AKA2" s="302"/>
      <c r="AKB2" s="302"/>
      <c r="AKC2" s="302"/>
      <c r="AKD2" s="302"/>
      <c r="AKE2" s="302"/>
      <c r="AKF2" s="302"/>
      <c r="AKG2" s="302"/>
      <c r="AKH2" s="302"/>
      <c r="AKI2" s="302"/>
      <c r="AKJ2" s="302"/>
      <c r="AKK2" s="302"/>
      <c r="AKL2" s="302"/>
      <c r="AKM2" s="302"/>
      <c r="AKN2" s="302"/>
      <c r="AKO2" s="302"/>
      <c r="AKP2" s="302"/>
      <c r="AKQ2" s="302"/>
      <c r="AKR2" s="302"/>
      <c r="AKS2" s="302"/>
      <c r="AKT2" s="302"/>
      <c r="AKU2" s="302"/>
      <c r="AKV2" s="302"/>
      <c r="AKW2" s="302"/>
      <c r="AKX2" s="302"/>
      <c r="AKY2" s="302"/>
      <c r="AKZ2" s="302"/>
      <c r="ALA2" s="302"/>
      <c r="ALB2" s="302"/>
      <c r="ALC2" s="302"/>
      <c r="ALD2" s="302"/>
      <c r="ALE2" s="302"/>
      <c r="ALF2" s="302"/>
      <c r="ALG2" s="302"/>
      <c r="ALH2" s="302"/>
      <c r="ALI2" s="302"/>
      <c r="ALJ2" s="302"/>
      <c r="ALK2" s="302"/>
      <c r="ALL2" s="302"/>
      <c r="ALM2" s="302"/>
      <c r="ALN2" s="302"/>
      <c r="ALO2" s="302"/>
      <c r="ALP2" s="302"/>
      <c r="ALQ2" s="302"/>
      <c r="ALR2" s="302"/>
      <c r="ALS2" s="302"/>
      <c r="ALT2" s="302"/>
      <c r="ALU2" s="302"/>
      <c r="ALV2" s="302"/>
      <c r="ALW2" s="302"/>
      <c r="ALX2" s="302"/>
      <c r="ALY2" s="302"/>
      <c r="ALZ2" s="302"/>
      <c r="AMA2" s="302"/>
      <c r="AMB2" s="302"/>
      <c r="AMC2" s="302"/>
      <c r="AMD2" s="302"/>
      <c r="AME2" s="302"/>
      <c r="AMF2" s="302"/>
      <c r="AMG2" s="302"/>
      <c r="AMH2" s="302"/>
      <c r="AMI2" s="302"/>
      <c r="AMJ2" s="302"/>
      <c r="AMK2" s="302"/>
      <c r="AML2" s="302"/>
      <c r="AMM2" s="302"/>
      <c r="AMN2" s="302"/>
      <c r="AMO2" s="302"/>
      <c r="AMP2" s="302"/>
      <c r="AMQ2" s="302"/>
      <c r="AMR2" s="302"/>
      <c r="AMS2" s="302"/>
      <c r="AMT2" s="302"/>
      <c r="AMU2" s="302"/>
      <c r="AMV2" s="302"/>
      <c r="AMW2" s="302"/>
      <c r="AMX2" s="302"/>
      <c r="AMY2" s="302"/>
      <c r="AMZ2" s="302"/>
      <c r="ANA2" s="302"/>
      <c r="ANB2" s="302"/>
      <c r="ANC2" s="302"/>
      <c r="AND2" s="302"/>
      <c r="ANE2" s="302"/>
      <c r="ANF2" s="302"/>
      <c r="ANG2" s="302"/>
      <c r="ANH2" s="302"/>
      <c r="ANI2" s="302"/>
      <c r="ANJ2" s="302"/>
      <c r="ANK2" s="302"/>
      <c r="ANL2" s="302"/>
      <c r="ANM2" s="302"/>
      <c r="ANN2" s="302"/>
      <c r="ANO2" s="302"/>
      <c r="ANP2" s="302"/>
      <c r="ANQ2" s="302"/>
      <c r="ANR2" s="302"/>
      <c r="ANS2" s="302"/>
      <c r="ANT2" s="302"/>
      <c r="ANU2" s="302"/>
      <c r="ANV2" s="302"/>
      <c r="ANW2" s="302"/>
      <c r="ANX2" s="302"/>
      <c r="ANY2" s="302"/>
      <c r="ANZ2" s="302"/>
      <c r="AOA2" s="302"/>
      <c r="AOB2" s="302"/>
      <c r="AOC2" s="302"/>
      <c r="AOD2" s="302"/>
      <c r="AOE2" s="302"/>
      <c r="AOF2" s="302"/>
      <c r="AOG2" s="302"/>
      <c r="AOH2" s="302"/>
      <c r="AOI2" s="302"/>
      <c r="AOJ2" s="302"/>
      <c r="AOK2" s="302"/>
      <c r="AOL2" s="302"/>
      <c r="AOM2" s="302"/>
      <c r="AON2" s="302"/>
      <c r="AOO2" s="302"/>
      <c r="AOP2" s="302"/>
      <c r="AOQ2" s="302"/>
      <c r="AOR2" s="302"/>
      <c r="AOS2" s="302"/>
      <c r="AOT2" s="302"/>
      <c r="AOU2" s="302"/>
      <c r="AOV2" s="302"/>
      <c r="AOW2" s="302"/>
      <c r="AOX2" s="302"/>
      <c r="AOY2" s="302"/>
      <c r="AOZ2" s="302"/>
      <c r="APA2" s="302"/>
      <c r="APB2" s="302"/>
      <c r="APC2" s="302"/>
      <c r="APD2" s="302"/>
      <c r="APE2" s="302"/>
      <c r="APF2" s="302"/>
      <c r="APG2" s="302"/>
      <c r="APH2" s="302"/>
      <c r="API2" s="302"/>
      <c r="APJ2" s="302"/>
      <c r="APK2" s="302"/>
      <c r="APL2" s="302"/>
      <c r="APM2" s="302"/>
      <c r="APN2" s="302"/>
      <c r="APO2" s="302"/>
      <c r="APP2" s="302"/>
      <c r="APQ2" s="302"/>
      <c r="APR2" s="302"/>
      <c r="APS2" s="302"/>
      <c r="APT2" s="302"/>
      <c r="APU2" s="302"/>
      <c r="APV2" s="302"/>
      <c r="APW2" s="302"/>
      <c r="APX2" s="302"/>
      <c r="APY2" s="302"/>
      <c r="APZ2" s="302"/>
      <c r="AQA2" s="302"/>
      <c r="AQB2" s="302"/>
      <c r="AQC2" s="302"/>
      <c r="AQD2" s="302"/>
      <c r="AQE2" s="302"/>
      <c r="AQF2" s="302"/>
      <c r="AQG2" s="302"/>
      <c r="AQH2" s="302"/>
      <c r="AQI2" s="302"/>
      <c r="AQJ2" s="302"/>
      <c r="AQK2" s="302"/>
      <c r="AQL2" s="302"/>
      <c r="AQM2" s="302"/>
      <c r="AQN2" s="302"/>
      <c r="AQO2" s="302"/>
      <c r="AQP2" s="302"/>
      <c r="AQQ2" s="302"/>
      <c r="AQR2" s="302"/>
      <c r="AQS2" s="302"/>
      <c r="AQT2" s="302"/>
      <c r="AQU2" s="302"/>
      <c r="AQV2" s="302"/>
      <c r="AQW2" s="302"/>
      <c r="AQX2" s="302"/>
      <c r="AQY2" s="302"/>
      <c r="AQZ2" s="302"/>
      <c r="ARA2" s="302"/>
      <c r="ARB2" s="302"/>
      <c r="ARC2" s="302"/>
      <c r="ARD2" s="302"/>
      <c r="ARE2" s="302"/>
      <c r="ARF2" s="302"/>
      <c r="ARG2" s="302"/>
      <c r="ARH2" s="302"/>
      <c r="ARI2" s="302"/>
      <c r="ARJ2" s="302"/>
      <c r="ARK2" s="302"/>
      <c r="ARL2" s="302"/>
      <c r="ARM2" s="302"/>
      <c r="ARN2" s="302"/>
      <c r="ARO2" s="302"/>
      <c r="ARP2" s="302"/>
      <c r="ARQ2" s="302"/>
      <c r="ARR2" s="302"/>
      <c r="ARS2" s="302"/>
      <c r="ART2" s="302"/>
      <c r="ARU2" s="302"/>
      <c r="ARV2" s="302"/>
      <c r="ARW2" s="302"/>
      <c r="ARX2" s="302"/>
      <c r="ARY2" s="302"/>
      <c r="ARZ2" s="302"/>
      <c r="ASA2" s="302"/>
      <c r="ASB2" s="302"/>
      <c r="ASC2" s="302"/>
      <c r="ASD2" s="302"/>
      <c r="ASE2" s="302"/>
      <c r="ASF2" s="302"/>
      <c r="ASG2" s="302"/>
      <c r="ASH2" s="302"/>
      <c r="ASI2" s="302"/>
      <c r="ASJ2" s="302"/>
      <c r="ASK2" s="302"/>
      <c r="ASL2" s="302"/>
      <c r="ASM2" s="302"/>
      <c r="ASN2" s="302"/>
      <c r="ASO2" s="302"/>
      <c r="ASP2" s="302"/>
      <c r="ASQ2" s="302"/>
      <c r="ASR2" s="302"/>
      <c r="ASS2" s="302"/>
      <c r="AST2" s="302"/>
      <c r="ASU2" s="302"/>
      <c r="ASV2" s="302"/>
      <c r="ASW2" s="302"/>
      <c r="ASX2" s="302"/>
      <c r="ASY2" s="302"/>
      <c r="ASZ2" s="302"/>
      <c r="ATA2" s="302"/>
      <c r="ATB2" s="302"/>
      <c r="ATC2" s="302"/>
      <c r="ATD2" s="302"/>
      <c r="ATE2" s="302"/>
      <c r="ATF2" s="302"/>
      <c r="ATG2" s="302"/>
      <c r="ATH2" s="302"/>
      <c r="ATI2" s="302"/>
      <c r="ATJ2" s="302"/>
      <c r="ATK2" s="302"/>
      <c r="ATL2" s="302"/>
      <c r="ATM2" s="302"/>
      <c r="ATN2" s="302"/>
      <c r="ATO2" s="302"/>
      <c r="ATP2" s="302"/>
      <c r="ATQ2" s="302"/>
      <c r="ATR2" s="302"/>
      <c r="ATS2" s="302"/>
      <c r="ATT2" s="302"/>
      <c r="ATU2" s="302"/>
      <c r="ATV2" s="302"/>
      <c r="ATW2" s="302"/>
      <c r="ATX2" s="302"/>
      <c r="ATY2" s="302"/>
      <c r="ATZ2" s="302"/>
      <c r="AUA2" s="302"/>
      <c r="AUB2" s="302"/>
      <c r="AUC2" s="302"/>
      <c r="AUD2" s="302"/>
      <c r="AUE2" s="302"/>
      <c r="AUF2" s="302"/>
      <c r="AUG2" s="302"/>
      <c r="AUH2" s="302"/>
      <c r="AUI2" s="302"/>
      <c r="AUJ2" s="302"/>
      <c r="AUK2" s="302"/>
      <c r="AUL2" s="302"/>
      <c r="AUM2" s="302"/>
      <c r="AUN2" s="302"/>
      <c r="AUO2" s="302"/>
      <c r="AUP2" s="302"/>
      <c r="AUQ2" s="302"/>
      <c r="AUR2" s="302"/>
      <c r="AUS2" s="302"/>
      <c r="AUT2" s="302"/>
      <c r="AUU2" s="302"/>
      <c r="AUV2" s="302"/>
      <c r="AUW2" s="302"/>
      <c r="AUX2" s="302"/>
      <c r="AUY2" s="302"/>
      <c r="AUZ2" s="302"/>
      <c r="AVA2" s="302"/>
      <c r="AVB2" s="302"/>
      <c r="AVC2" s="302"/>
      <c r="AVD2" s="302"/>
      <c r="AVE2" s="302"/>
      <c r="AVF2" s="302"/>
      <c r="AVG2" s="302"/>
      <c r="AVH2" s="302"/>
      <c r="AVI2" s="302"/>
      <c r="AVJ2" s="302"/>
      <c r="AVK2" s="302"/>
      <c r="AVL2" s="302"/>
      <c r="AVM2" s="302"/>
      <c r="AVN2" s="302"/>
      <c r="AVO2" s="302"/>
      <c r="AVP2" s="302"/>
      <c r="AVQ2" s="302"/>
      <c r="AVR2" s="302"/>
      <c r="AVS2" s="302"/>
      <c r="AVT2" s="302"/>
      <c r="AVU2" s="302"/>
      <c r="AVV2" s="302"/>
      <c r="AVW2" s="302"/>
      <c r="AVX2" s="302"/>
      <c r="AVY2" s="302"/>
      <c r="AVZ2" s="302"/>
      <c r="AWA2" s="302"/>
      <c r="AWB2" s="302"/>
      <c r="AWC2" s="302"/>
      <c r="AWD2" s="302"/>
      <c r="AWE2" s="302"/>
      <c r="AWF2" s="302"/>
      <c r="AWG2" s="302"/>
      <c r="AWH2" s="302"/>
      <c r="AWI2" s="302"/>
      <c r="AWJ2" s="302"/>
      <c r="AWK2" s="302"/>
      <c r="AWL2" s="302"/>
      <c r="AWM2" s="302"/>
      <c r="AWN2" s="302"/>
      <c r="AWO2" s="302"/>
      <c r="AWP2" s="302"/>
      <c r="AWQ2" s="302"/>
      <c r="AWR2" s="302"/>
      <c r="AWS2" s="302"/>
      <c r="AWT2" s="302"/>
      <c r="AWU2" s="302"/>
      <c r="AWV2" s="302"/>
      <c r="AWW2" s="302"/>
      <c r="AWX2" s="302"/>
      <c r="AWY2" s="302"/>
      <c r="AWZ2" s="302"/>
      <c r="AXA2" s="302"/>
      <c r="AXB2" s="302"/>
      <c r="AXC2" s="302"/>
      <c r="AXD2" s="302"/>
      <c r="AXE2" s="302"/>
      <c r="AXF2" s="302"/>
      <c r="AXG2" s="302"/>
      <c r="AXH2" s="302"/>
      <c r="AXI2" s="302"/>
      <c r="AXJ2" s="302"/>
      <c r="AXK2" s="302"/>
      <c r="AXL2" s="302"/>
      <c r="AXM2" s="302"/>
      <c r="AXN2" s="302"/>
      <c r="AXO2" s="302"/>
      <c r="AXP2" s="302"/>
      <c r="AXQ2" s="302"/>
      <c r="AXR2" s="302"/>
      <c r="AXS2" s="302"/>
      <c r="AXT2" s="302"/>
      <c r="AXU2" s="302"/>
      <c r="AXV2" s="302"/>
      <c r="AXW2" s="302"/>
      <c r="AXX2" s="302"/>
      <c r="AXY2" s="302"/>
      <c r="AXZ2" s="302"/>
      <c r="AYA2" s="302"/>
      <c r="AYB2" s="302"/>
      <c r="AYC2" s="302"/>
      <c r="AYD2" s="302"/>
      <c r="AYE2" s="302"/>
      <c r="AYF2" s="302"/>
      <c r="AYG2" s="302"/>
      <c r="AYH2" s="302"/>
      <c r="AYI2" s="302"/>
      <c r="AYJ2" s="302"/>
      <c r="AYK2" s="302"/>
      <c r="AYL2" s="302"/>
      <c r="AYM2" s="302"/>
      <c r="AYN2" s="302"/>
      <c r="AYO2" s="302"/>
      <c r="AYP2" s="302"/>
      <c r="AYQ2" s="302"/>
      <c r="AYR2" s="302"/>
      <c r="AYS2" s="302"/>
      <c r="AYT2" s="302"/>
      <c r="AYU2" s="302"/>
      <c r="AYV2" s="302"/>
      <c r="AYW2" s="302"/>
      <c r="AYX2" s="302"/>
      <c r="AYY2" s="302"/>
      <c r="AYZ2" s="302"/>
      <c r="AZA2" s="302"/>
      <c r="AZB2" s="302"/>
      <c r="AZC2" s="302"/>
      <c r="AZD2" s="302"/>
      <c r="AZE2" s="302"/>
      <c r="AZF2" s="302"/>
      <c r="AZG2" s="302"/>
      <c r="AZH2" s="302"/>
      <c r="AZI2" s="302"/>
      <c r="AZJ2" s="302"/>
      <c r="AZK2" s="302"/>
      <c r="AZL2" s="302"/>
      <c r="AZM2" s="302"/>
      <c r="AZN2" s="302"/>
      <c r="AZO2" s="302"/>
      <c r="AZP2" s="302"/>
      <c r="AZQ2" s="302"/>
      <c r="AZR2" s="302"/>
      <c r="AZS2" s="302"/>
      <c r="AZT2" s="302"/>
      <c r="AZU2" s="302"/>
      <c r="AZV2" s="302"/>
      <c r="AZW2" s="302"/>
      <c r="AZX2" s="302"/>
      <c r="AZY2" s="302"/>
      <c r="AZZ2" s="302"/>
      <c r="BAA2" s="302"/>
      <c r="BAB2" s="302"/>
      <c r="BAC2" s="302"/>
      <c r="BAD2" s="302"/>
      <c r="BAE2" s="302"/>
      <c r="BAF2" s="302"/>
      <c r="BAG2" s="302"/>
      <c r="BAH2" s="302"/>
      <c r="BAI2" s="302"/>
      <c r="BAJ2" s="302"/>
      <c r="BAK2" s="302"/>
      <c r="BAL2" s="302"/>
      <c r="BAM2" s="302"/>
      <c r="BAN2" s="302"/>
      <c r="BAO2" s="302"/>
      <c r="BAP2" s="302"/>
      <c r="BAQ2" s="302"/>
      <c r="BAR2" s="302"/>
      <c r="BAS2" s="302"/>
      <c r="BAT2" s="302"/>
      <c r="BAU2" s="302"/>
      <c r="BAV2" s="302"/>
      <c r="BAW2" s="302"/>
      <c r="BAX2" s="302"/>
      <c r="BAY2" s="302"/>
      <c r="BAZ2" s="302"/>
      <c r="BBA2" s="302"/>
      <c r="BBB2" s="302"/>
      <c r="BBC2" s="302"/>
      <c r="BBD2" s="302"/>
      <c r="BBE2" s="302"/>
      <c r="BBF2" s="302"/>
      <c r="BBG2" s="302"/>
      <c r="BBH2" s="302"/>
      <c r="BBI2" s="302"/>
      <c r="BBJ2" s="302"/>
      <c r="BBK2" s="302"/>
      <c r="BBL2" s="302"/>
      <c r="BBM2" s="302"/>
      <c r="BBN2" s="302"/>
      <c r="BBO2" s="302"/>
      <c r="BBP2" s="302"/>
      <c r="BBQ2" s="302"/>
      <c r="BBR2" s="302"/>
      <c r="BBS2" s="302"/>
      <c r="BBT2" s="302"/>
      <c r="BBU2" s="302"/>
      <c r="BBV2" s="302"/>
      <c r="BBW2" s="302"/>
      <c r="BBX2" s="302"/>
      <c r="BBY2" s="302"/>
      <c r="BBZ2" s="302"/>
      <c r="BCA2" s="302"/>
      <c r="BCB2" s="302"/>
      <c r="BCC2" s="302"/>
      <c r="BCD2" s="302"/>
      <c r="BCE2" s="302"/>
      <c r="BCF2" s="302"/>
      <c r="BCG2" s="302"/>
      <c r="BCH2" s="302"/>
      <c r="BCI2" s="302"/>
      <c r="BCJ2" s="302"/>
      <c r="BCK2" s="302"/>
      <c r="BCL2" s="302"/>
      <c r="BCM2" s="302"/>
      <c r="BCN2" s="302"/>
      <c r="BCO2" s="302"/>
      <c r="BCP2" s="302"/>
      <c r="BCQ2" s="302"/>
      <c r="BCR2" s="302"/>
      <c r="BCS2" s="302"/>
      <c r="BCT2" s="302"/>
      <c r="BCU2" s="302"/>
      <c r="BCV2" s="302"/>
      <c r="BCW2" s="302"/>
      <c r="BCX2" s="302"/>
      <c r="BCY2" s="302"/>
      <c r="BCZ2" s="302"/>
      <c r="BDA2" s="302"/>
      <c r="BDB2" s="302"/>
      <c r="BDC2" s="302"/>
      <c r="BDD2" s="302"/>
      <c r="BDE2" s="302"/>
      <c r="BDF2" s="302"/>
      <c r="BDG2" s="302"/>
      <c r="BDH2" s="302"/>
      <c r="BDI2" s="302"/>
      <c r="BDJ2" s="302"/>
      <c r="BDK2" s="302"/>
      <c r="BDL2" s="302"/>
      <c r="BDM2" s="302"/>
      <c r="BDN2" s="302"/>
      <c r="BDO2" s="302"/>
      <c r="BDP2" s="302"/>
      <c r="BDQ2" s="302"/>
      <c r="BDR2" s="302"/>
      <c r="BDS2" s="302"/>
      <c r="BDT2" s="302"/>
      <c r="BDU2" s="302"/>
      <c r="BDV2" s="302"/>
      <c r="BDW2" s="302"/>
      <c r="BDX2" s="302"/>
      <c r="BDY2" s="302"/>
      <c r="BDZ2" s="302"/>
      <c r="BEA2" s="302"/>
      <c r="BEB2" s="302"/>
      <c r="BEC2" s="302"/>
      <c r="BED2" s="302"/>
      <c r="BEE2" s="302"/>
      <c r="BEF2" s="302"/>
      <c r="BEG2" s="302"/>
      <c r="BEH2" s="302"/>
      <c r="BEI2" s="302"/>
      <c r="BEJ2" s="302"/>
      <c r="BEK2" s="302"/>
      <c r="BEL2" s="302"/>
      <c r="BEM2" s="302"/>
      <c r="BEN2" s="302"/>
      <c r="BEO2" s="302"/>
      <c r="BEP2" s="302"/>
      <c r="BEQ2" s="302"/>
      <c r="BER2" s="302"/>
      <c r="BES2" s="302"/>
      <c r="BET2" s="302"/>
      <c r="BEU2" s="302"/>
      <c r="BEV2" s="302"/>
      <c r="BEW2" s="302"/>
      <c r="BEX2" s="302"/>
      <c r="BEY2" s="302"/>
      <c r="BEZ2" s="302"/>
      <c r="BFA2" s="302"/>
      <c r="BFB2" s="302"/>
      <c r="BFC2" s="302"/>
      <c r="BFD2" s="302"/>
      <c r="BFE2" s="302"/>
      <c r="BFF2" s="302"/>
      <c r="BFG2" s="302"/>
      <c r="BFH2" s="302"/>
      <c r="BFI2" s="302"/>
      <c r="BFJ2" s="302"/>
      <c r="BFK2" s="302"/>
      <c r="BFL2" s="302"/>
      <c r="BFM2" s="302"/>
      <c r="BFN2" s="302"/>
      <c r="BFO2" s="302"/>
      <c r="BFP2" s="302"/>
      <c r="BFQ2" s="302"/>
      <c r="BFR2" s="302"/>
      <c r="BFS2" s="302"/>
      <c r="BFT2" s="302"/>
      <c r="BFU2" s="302"/>
      <c r="BFV2" s="302"/>
      <c r="BFW2" s="302"/>
      <c r="BFX2" s="302"/>
      <c r="BFY2" s="302"/>
      <c r="BFZ2" s="302"/>
      <c r="BGA2" s="302"/>
      <c r="BGB2" s="302"/>
      <c r="BGC2" s="302"/>
      <c r="BGD2" s="302"/>
      <c r="BGE2" s="302"/>
      <c r="BGF2" s="302"/>
      <c r="BGG2" s="302"/>
      <c r="BGH2" s="302"/>
      <c r="BGI2" s="302"/>
      <c r="BGJ2" s="302"/>
      <c r="BGK2" s="302"/>
      <c r="BGL2" s="302"/>
      <c r="BGM2" s="302"/>
      <c r="BGN2" s="302"/>
      <c r="BGO2" s="302"/>
      <c r="BGP2" s="302"/>
      <c r="BGQ2" s="302"/>
      <c r="BGR2" s="302"/>
      <c r="BGS2" s="302"/>
      <c r="BGT2" s="302"/>
      <c r="BGU2" s="302"/>
      <c r="BGV2" s="302"/>
      <c r="BGW2" s="302"/>
      <c r="BGX2" s="302"/>
      <c r="BGY2" s="302"/>
      <c r="BGZ2" s="302"/>
      <c r="BHA2" s="302"/>
      <c r="BHB2" s="302"/>
      <c r="BHC2" s="302"/>
      <c r="BHD2" s="302"/>
      <c r="BHE2" s="302"/>
      <c r="BHF2" s="302"/>
      <c r="BHG2" s="302"/>
      <c r="BHH2" s="302"/>
      <c r="BHI2" s="302"/>
      <c r="BHJ2" s="302"/>
      <c r="BHK2" s="302"/>
      <c r="BHL2" s="302"/>
      <c r="BHM2" s="302"/>
      <c r="BHN2" s="302"/>
      <c r="BHO2" s="302"/>
      <c r="BHP2" s="302"/>
      <c r="BHQ2" s="302"/>
      <c r="BHR2" s="302"/>
      <c r="BHS2" s="302"/>
      <c r="BHT2" s="302"/>
      <c r="BHU2" s="302"/>
      <c r="BHV2" s="302"/>
      <c r="BHW2" s="302"/>
      <c r="BHX2" s="302"/>
      <c r="BHY2" s="302"/>
      <c r="BHZ2" s="302"/>
      <c r="BIA2" s="302"/>
      <c r="BIB2" s="302"/>
      <c r="BIC2" s="302"/>
      <c r="BID2" s="302"/>
      <c r="BIE2" s="302"/>
      <c r="BIF2" s="302"/>
      <c r="BIG2" s="302"/>
      <c r="BIH2" s="302"/>
      <c r="BII2" s="302"/>
      <c r="BIJ2" s="302"/>
      <c r="BIK2" s="302"/>
      <c r="BIL2" s="302"/>
      <c r="BIM2" s="302"/>
      <c r="BIN2" s="302"/>
      <c r="BIO2" s="302"/>
      <c r="BIP2" s="302"/>
      <c r="BIQ2" s="302"/>
      <c r="BIR2" s="302"/>
      <c r="BIS2" s="302"/>
      <c r="BIT2" s="302"/>
      <c r="BIU2" s="302"/>
      <c r="BIV2" s="302"/>
      <c r="BIW2" s="302"/>
      <c r="BIX2" s="302"/>
      <c r="BIY2" s="302"/>
      <c r="BIZ2" s="302"/>
      <c r="BJA2" s="302"/>
      <c r="BJB2" s="302"/>
      <c r="BJC2" s="302"/>
      <c r="BJD2" s="302"/>
      <c r="BJE2" s="302"/>
      <c r="BJF2" s="302"/>
      <c r="BJG2" s="302"/>
      <c r="BJH2" s="302"/>
      <c r="BJI2" s="302"/>
      <c r="BJJ2" s="302"/>
      <c r="BJK2" s="302"/>
      <c r="BJL2" s="302"/>
      <c r="BJM2" s="302"/>
      <c r="BJN2" s="302"/>
      <c r="BJO2" s="302"/>
      <c r="BJP2" s="302"/>
      <c r="BJQ2" s="302"/>
      <c r="BJR2" s="302"/>
      <c r="BJS2" s="302"/>
      <c r="BJT2" s="302"/>
      <c r="BJU2" s="302"/>
      <c r="BJV2" s="302"/>
      <c r="BJW2" s="302"/>
      <c r="BJX2" s="302"/>
      <c r="BJY2" s="302"/>
      <c r="BJZ2" s="302"/>
      <c r="BKA2" s="302"/>
      <c r="BKB2" s="302"/>
      <c r="BKC2" s="302"/>
      <c r="BKD2" s="302"/>
      <c r="BKE2" s="302"/>
      <c r="BKF2" s="302"/>
      <c r="BKG2" s="302"/>
      <c r="BKH2" s="302"/>
      <c r="BKI2" s="302"/>
      <c r="BKJ2" s="302"/>
      <c r="BKK2" s="302"/>
      <c r="BKL2" s="302"/>
      <c r="BKM2" s="302"/>
      <c r="BKN2" s="302"/>
      <c r="BKO2" s="302"/>
      <c r="BKP2" s="302"/>
      <c r="BKQ2" s="302"/>
      <c r="BKR2" s="302"/>
      <c r="BKS2" s="302"/>
      <c r="BKT2" s="302"/>
      <c r="BKU2" s="302"/>
      <c r="BKV2" s="302"/>
      <c r="BKW2" s="302"/>
      <c r="BKX2" s="302"/>
      <c r="BKY2" s="302"/>
      <c r="BKZ2" s="302"/>
      <c r="BLA2" s="302"/>
      <c r="BLB2" s="302"/>
      <c r="BLC2" s="302"/>
      <c r="BLD2" s="302"/>
      <c r="BLE2" s="302"/>
      <c r="BLF2" s="302"/>
      <c r="BLG2" s="302"/>
      <c r="BLH2" s="302"/>
      <c r="BLI2" s="302"/>
      <c r="BLJ2" s="302"/>
      <c r="BLK2" s="302"/>
      <c r="BLL2" s="302"/>
      <c r="BLM2" s="302"/>
      <c r="BLN2" s="302"/>
      <c r="BLO2" s="302"/>
      <c r="BLP2" s="302"/>
      <c r="BLQ2" s="302"/>
      <c r="BLR2" s="302"/>
      <c r="BLS2" s="302"/>
      <c r="BLT2" s="302"/>
      <c r="BLU2" s="302"/>
      <c r="BLV2" s="302"/>
      <c r="BLW2" s="302"/>
      <c r="BLX2" s="302"/>
      <c r="BLY2" s="302"/>
      <c r="BLZ2" s="302"/>
      <c r="BMA2" s="302"/>
      <c r="BMB2" s="302"/>
      <c r="BMC2" s="302"/>
      <c r="BMD2" s="302"/>
      <c r="BME2" s="302"/>
      <c r="BMF2" s="302"/>
      <c r="BMG2" s="302"/>
      <c r="BMH2" s="302"/>
      <c r="BMI2" s="302"/>
      <c r="BMJ2" s="302"/>
      <c r="BMK2" s="302"/>
      <c r="BML2" s="302"/>
      <c r="BMM2" s="302"/>
      <c r="BMN2" s="302"/>
      <c r="BMO2" s="302"/>
      <c r="BMP2" s="302"/>
      <c r="BMQ2" s="302"/>
      <c r="BMR2" s="302"/>
      <c r="BMS2" s="302"/>
      <c r="BMT2" s="302"/>
      <c r="BMU2" s="302"/>
      <c r="BMV2" s="302"/>
      <c r="BMW2" s="302"/>
      <c r="BMX2" s="302"/>
      <c r="BMY2" s="302"/>
      <c r="BMZ2" s="302"/>
      <c r="BNA2" s="302"/>
      <c r="BNB2" s="302"/>
      <c r="BNC2" s="302"/>
      <c r="BND2" s="302"/>
      <c r="BNE2" s="302"/>
      <c r="BNF2" s="302"/>
      <c r="BNG2" s="302"/>
      <c r="BNH2" s="302"/>
      <c r="BNI2" s="302"/>
      <c r="BNJ2" s="302"/>
      <c r="BNK2" s="302"/>
      <c r="BNL2" s="302"/>
      <c r="BNM2" s="302"/>
      <c r="BNN2" s="302"/>
      <c r="BNO2" s="302"/>
      <c r="BNP2" s="302"/>
      <c r="BNQ2" s="302"/>
      <c r="BNR2" s="302"/>
      <c r="BNS2" s="302"/>
      <c r="BNT2" s="302"/>
      <c r="BNU2" s="302"/>
      <c r="BNV2" s="302"/>
      <c r="BNW2" s="302"/>
      <c r="BNX2" s="302"/>
      <c r="BNY2" s="302"/>
      <c r="BNZ2" s="302"/>
      <c r="BOA2" s="302"/>
      <c r="BOB2" s="302"/>
      <c r="BOC2" s="302"/>
      <c r="BOD2" s="302"/>
      <c r="BOE2" s="302"/>
      <c r="BOF2" s="302"/>
      <c r="BOG2" s="302"/>
      <c r="BOH2" s="302"/>
      <c r="BOI2" s="302"/>
      <c r="BOJ2" s="302"/>
      <c r="BOK2" s="302"/>
      <c r="BOL2" s="302"/>
      <c r="BOM2" s="302"/>
      <c r="BON2" s="302"/>
      <c r="BOO2" s="302"/>
      <c r="BOP2" s="302"/>
      <c r="BOQ2" s="302"/>
      <c r="BOR2" s="302"/>
      <c r="BOS2" s="302"/>
      <c r="BOT2" s="302"/>
      <c r="BOU2" s="302"/>
      <c r="BOV2" s="302"/>
      <c r="BOW2" s="302"/>
      <c r="BOX2" s="302"/>
      <c r="BOY2" s="302"/>
      <c r="BOZ2" s="302"/>
      <c r="BPA2" s="302"/>
      <c r="BPB2" s="302"/>
      <c r="BPC2" s="302"/>
      <c r="BPD2" s="302"/>
      <c r="BPE2" s="302"/>
      <c r="BPF2" s="302"/>
      <c r="BPG2" s="302"/>
      <c r="BPH2" s="302"/>
      <c r="BPI2" s="302"/>
      <c r="BPJ2" s="302"/>
      <c r="BPK2" s="302"/>
      <c r="BPL2" s="302"/>
      <c r="BPM2" s="302"/>
      <c r="BPN2" s="302"/>
      <c r="BPO2" s="302"/>
      <c r="BPP2" s="302"/>
      <c r="BPQ2" s="302"/>
      <c r="BPR2" s="302"/>
      <c r="BPS2" s="302"/>
      <c r="BPT2" s="302"/>
      <c r="BPU2" s="302"/>
      <c r="BPV2" s="302"/>
      <c r="BPW2" s="302"/>
      <c r="BPX2" s="302"/>
      <c r="BPY2" s="302"/>
      <c r="BPZ2" s="302"/>
      <c r="BQA2" s="302"/>
      <c r="BQB2" s="302"/>
      <c r="BQC2" s="302"/>
      <c r="BQD2" s="302"/>
      <c r="BQE2" s="302"/>
      <c r="BQF2" s="302"/>
      <c r="BQG2" s="302"/>
      <c r="BQH2" s="302"/>
      <c r="BQI2" s="302"/>
      <c r="BQJ2" s="302"/>
      <c r="BQK2" s="302"/>
      <c r="BQL2" s="302"/>
      <c r="BQM2" s="302"/>
      <c r="BQN2" s="302"/>
      <c r="BQO2" s="302"/>
      <c r="BQP2" s="302"/>
      <c r="BQQ2" s="302"/>
      <c r="BQR2" s="302"/>
      <c r="BQS2" s="302"/>
      <c r="BQT2" s="302"/>
      <c r="BQU2" s="302"/>
      <c r="BQV2" s="302"/>
      <c r="BQW2" s="302"/>
      <c r="BQX2" s="302"/>
      <c r="BQY2" s="302"/>
      <c r="BQZ2" s="302"/>
      <c r="BRA2" s="302"/>
      <c r="BRB2" s="302"/>
      <c r="BRC2" s="302"/>
      <c r="BRD2" s="302"/>
      <c r="BRE2" s="302"/>
      <c r="BRF2" s="302"/>
      <c r="BRG2" s="302"/>
      <c r="BRH2" s="302"/>
      <c r="BRI2" s="302"/>
      <c r="BRJ2" s="302"/>
      <c r="BRK2" s="302"/>
      <c r="BRL2" s="302"/>
      <c r="BRM2" s="302"/>
      <c r="BRN2" s="302"/>
      <c r="BRO2" s="302"/>
      <c r="BRP2" s="302"/>
      <c r="BRQ2" s="302"/>
      <c r="BRR2" s="302"/>
      <c r="BRS2" s="302"/>
      <c r="BRT2" s="302"/>
      <c r="BRU2" s="302"/>
      <c r="BRV2" s="302"/>
      <c r="BRW2" s="302"/>
      <c r="BRX2" s="302"/>
      <c r="BRY2" s="302"/>
      <c r="BRZ2" s="302"/>
      <c r="BSA2" s="302"/>
      <c r="BSB2" s="302"/>
      <c r="BSC2" s="302"/>
      <c r="BSD2" s="302"/>
      <c r="BSE2" s="302"/>
      <c r="BSF2" s="302"/>
      <c r="BSG2" s="302"/>
      <c r="BSH2" s="302"/>
      <c r="BSI2" s="302"/>
      <c r="BSJ2" s="302"/>
      <c r="BSK2" s="302"/>
      <c r="BSL2" s="302"/>
      <c r="BSM2" s="302"/>
      <c r="BSN2" s="302"/>
      <c r="BSO2" s="302"/>
      <c r="BSP2" s="302"/>
      <c r="BSQ2" s="302"/>
      <c r="BSR2" s="302"/>
      <c r="BSS2" s="302"/>
      <c r="BST2" s="302"/>
      <c r="BSU2" s="302"/>
      <c r="BSV2" s="302"/>
      <c r="BSW2" s="302"/>
      <c r="BSX2" s="302"/>
      <c r="BSY2" s="302"/>
      <c r="BSZ2" s="302"/>
      <c r="BTA2" s="302"/>
      <c r="BTB2" s="302"/>
      <c r="BTC2" s="302"/>
      <c r="BTD2" s="302"/>
      <c r="BTE2" s="302"/>
      <c r="BTF2" s="302"/>
      <c r="BTG2" s="302"/>
      <c r="BTH2" s="302"/>
      <c r="BTI2" s="302"/>
      <c r="BTJ2" s="302"/>
      <c r="BTK2" s="302"/>
      <c r="BTL2" s="302"/>
      <c r="BTM2" s="302"/>
      <c r="BTN2" s="302"/>
      <c r="BTO2" s="302"/>
      <c r="BTP2" s="302"/>
      <c r="BTQ2" s="302"/>
      <c r="BTR2" s="302"/>
      <c r="BTS2" s="302"/>
      <c r="BTT2" s="302"/>
      <c r="BTU2" s="302"/>
      <c r="BTV2" s="302"/>
      <c r="BTW2" s="302"/>
      <c r="BTX2" s="302"/>
      <c r="BTY2" s="302"/>
      <c r="BTZ2" s="302"/>
      <c r="BUA2" s="302"/>
      <c r="BUB2" s="302"/>
      <c r="BUC2" s="302"/>
      <c r="BUD2" s="302"/>
      <c r="BUE2" s="302"/>
      <c r="BUF2" s="302"/>
      <c r="BUG2" s="302"/>
      <c r="BUH2" s="302"/>
      <c r="BUI2" s="302"/>
      <c r="BUJ2" s="302"/>
      <c r="BUK2" s="302"/>
      <c r="BUL2" s="302"/>
      <c r="BUM2" s="302"/>
      <c r="BUN2" s="302"/>
      <c r="BUO2" s="302"/>
      <c r="BUP2" s="302"/>
      <c r="BUQ2" s="302"/>
      <c r="BUR2" s="302"/>
      <c r="BUS2" s="302"/>
      <c r="BUT2" s="302"/>
      <c r="BUU2" s="302"/>
      <c r="BUV2" s="302"/>
      <c r="BUW2" s="302"/>
      <c r="BUX2" s="302"/>
      <c r="BUY2" s="302"/>
      <c r="BUZ2" s="302"/>
      <c r="BVA2" s="302"/>
      <c r="BVB2" s="302"/>
      <c r="BVC2" s="302"/>
      <c r="BVD2" s="302"/>
      <c r="BVE2" s="302"/>
      <c r="BVF2" s="302"/>
      <c r="BVG2" s="302"/>
      <c r="BVH2" s="302"/>
      <c r="BVI2" s="302"/>
      <c r="BVJ2" s="302"/>
      <c r="BVK2" s="302"/>
      <c r="BVL2" s="302"/>
      <c r="BVM2" s="302"/>
      <c r="BVN2" s="302"/>
      <c r="BVO2" s="302"/>
      <c r="BVP2" s="302"/>
      <c r="BVQ2" s="302"/>
      <c r="BVR2" s="302"/>
      <c r="BVS2" s="302"/>
      <c r="BVT2" s="302"/>
      <c r="BVU2" s="302"/>
      <c r="BVV2" s="302"/>
      <c r="BVW2" s="302"/>
      <c r="BVX2" s="302"/>
      <c r="BVY2" s="302"/>
      <c r="BVZ2" s="302"/>
      <c r="BWA2" s="302"/>
      <c r="BWB2" s="302"/>
      <c r="BWC2" s="302"/>
      <c r="BWD2" s="302"/>
      <c r="BWE2" s="302"/>
      <c r="BWF2" s="302"/>
      <c r="BWG2" s="302"/>
      <c r="BWH2" s="302"/>
      <c r="BWI2" s="302"/>
      <c r="BWJ2" s="302"/>
      <c r="BWK2" s="302"/>
      <c r="BWL2" s="302"/>
      <c r="BWM2" s="302"/>
      <c r="BWN2" s="302"/>
      <c r="BWO2" s="302"/>
      <c r="BWP2" s="302"/>
      <c r="BWQ2" s="302"/>
      <c r="BWR2" s="302"/>
      <c r="BWS2" s="302"/>
      <c r="BWT2" s="302"/>
      <c r="BWU2" s="302"/>
      <c r="BWV2" s="302"/>
      <c r="BWW2" s="302"/>
      <c r="BWX2" s="302"/>
      <c r="BWY2" s="302"/>
      <c r="BWZ2" s="302"/>
      <c r="BXA2" s="302"/>
      <c r="BXB2" s="302"/>
      <c r="BXC2" s="302"/>
      <c r="BXD2" s="302"/>
      <c r="BXE2" s="302"/>
      <c r="BXF2" s="302"/>
      <c r="BXG2" s="302"/>
      <c r="BXH2" s="302"/>
      <c r="BXI2" s="302"/>
      <c r="BXJ2" s="302"/>
      <c r="BXK2" s="302"/>
      <c r="BXL2" s="302"/>
      <c r="BXM2" s="302"/>
      <c r="BXN2" s="302"/>
      <c r="BXO2" s="302"/>
      <c r="BXP2" s="302"/>
      <c r="BXQ2" s="302"/>
      <c r="BXR2" s="302"/>
      <c r="BXS2" s="302"/>
      <c r="BXT2" s="302"/>
      <c r="BXU2" s="302"/>
      <c r="BXV2" s="302"/>
      <c r="BXW2" s="302"/>
      <c r="BXX2" s="302"/>
      <c r="BXY2" s="302"/>
      <c r="BXZ2" s="302"/>
      <c r="BYA2" s="302"/>
      <c r="BYB2" s="302"/>
      <c r="BYC2" s="302"/>
      <c r="BYD2" s="302"/>
      <c r="BYE2" s="302"/>
      <c r="BYF2" s="302"/>
      <c r="BYG2" s="302"/>
      <c r="BYH2" s="302"/>
      <c r="BYI2" s="302"/>
      <c r="BYJ2" s="302"/>
      <c r="BYK2" s="302"/>
      <c r="BYL2" s="302"/>
      <c r="BYM2" s="302"/>
      <c r="BYN2" s="302"/>
      <c r="BYO2" s="302"/>
      <c r="BYP2" s="302"/>
      <c r="BYQ2" s="302"/>
      <c r="BYR2" s="302"/>
      <c r="BYS2" s="302"/>
      <c r="BYT2" s="302"/>
      <c r="BYU2" s="302"/>
      <c r="BYV2" s="302"/>
      <c r="BYW2" s="302"/>
      <c r="BYX2" s="302"/>
      <c r="BYY2" s="302"/>
      <c r="BYZ2" s="302"/>
      <c r="BZA2" s="302"/>
      <c r="BZB2" s="302"/>
      <c r="BZC2" s="302"/>
      <c r="BZD2" s="302"/>
      <c r="BZE2" s="302"/>
      <c r="BZF2" s="302"/>
      <c r="BZG2" s="302"/>
      <c r="BZH2" s="302"/>
      <c r="BZI2" s="302"/>
      <c r="BZJ2" s="302"/>
      <c r="BZK2" s="302"/>
      <c r="BZL2" s="302"/>
      <c r="BZM2" s="302"/>
      <c r="BZN2" s="302"/>
      <c r="BZO2" s="302"/>
      <c r="BZP2" s="302"/>
      <c r="BZQ2" s="302"/>
      <c r="BZR2" s="302"/>
      <c r="BZS2" s="302"/>
      <c r="BZT2" s="302"/>
      <c r="BZU2" s="302"/>
      <c r="BZV2" s="302"/>
      <c r="BZW2" s="302"/>
      <c r="BZX2" s="302"/>
      <c r="BZY2" s="302"/>
      <c r="BZZ2" s="302"/>
      <c r="CAA2" s="302"/>
      <c r="CAB2" s="302"/>
      <c r="CAC2" s="302"/>
      <c r="CAD2" s="302"/>
      <c r="CAE2" s="302"/>
      <c r="CAF2" s="302"/>
      <c r="CAG2" s="302"/>
      <c r="CAH2" s="302"/>
      <c r="CAI2" s="302"/>
      <c r="CAJ2" s="302"/>
      <c r="CAK2" s="302"/>
      <c r="CAL2" s="302"/>
      <c r="CAM2" s="302"/>
      <c r="CAN2" s="302"/>
      <c r="CAO2" s="302"/>
      <c r="CAP2" s="302"/>
      <c r="CAQ2" s="302"/>
      <c r="CAR2" s="302"/>
      <c r="CAS2" s="302"/>
      <c r="CAT2" s="302"/>
      <c r="CAU2" s="302"/>
      <c r="CAV2" s="302"/>
      <c r="CAW2" s="302"/>
      <c r="CAX2" s="302"/>
      <c r="CAY2" s="302"/>
      <c r="CAZ2" s="302"/>
      <c r="CBA2" s="302"/>
      <c r="CBB2" s="302"/>
      <c r="CBC2" s="302"/>
      <c r="CBD2" s="302"/>
      <c r="CBE2" s="302"/>
      <c r="CBF2" s="302"/>
      <c r="CBG2" s="302"/>
      <c r="CBH2" s="302"/>
      <c r="CBI2" s="302"/>
      <c r="CBJ2" s="302"/>
      <c r="CBK2" s="302"/>
      <c r="CBL2" s="302"/>
      <c r="CBM2" s="302"/>
      <c r="CBN2" s="302"/>
      <c r="CBO2" s="302"/>
      <c r="CBP2" s="302"/>
      <c r="CBQ2" s="302"/>
      <c r="CBR2" s="302"/>
      <c r="CBS2" s="302"/>
      <c r="CBT2" s="302"/>
      <c r="CBU2" s="302"/>
      <c r="CBV2" s="302"/>
      <c r="CBW2" s="302"/>
      <c r="CBX2" s="302"/>
      <c r="CBY2" s="302"/>
      <c r="CBZ2" s="302"/>
      <c r="CCA2" s="302"/>
      <c r="CCB2" s="302"/>
      <c r="CCC2" s="302"/>
      <c r="CCD2" s="302"/>
      <c r="CCE2" s="302"/>
      <c r="CCF2" s="302"/>
      <c r="CCG2" s="302"/>
      <c r="CCH2" s="302"/>
      <c r="CCI2" s="302"/>
      <c r="CCJ2" s="302"/>
      <c r="CCK2" s="302"/>
      <c r="CCL2" s="302"/>
      <c r="CCM2" s="302"/>
      <c r="CCN2" s="302"/>
      <c r="CCO2" s="302"/>
      <c r="CCP2" s="302"/>
      <c r="CCQ2" s="302"/>
      <c r="CCR2" s="302"/>
      <c r="CCS2" s="302"/>
      <c r="CCT2" s="302"/>
      <c r="CCU2" s="302"/>
      <c r="CCV2" s="302"/>
      <c r="CCW2" s="302"/>
      <c r="CCX2" s="302"/>
      <c r="CCY2" s="302"/>
      <c r="CCZ2" s="302"/>
      <c r="CDA2" s="302"/>
      <c r="CDB2" s="302"/>
      <c r="CDC2" s="302"/>
      <c r="CDD2" s="302"/>
      <c r="CDE2" s="302"/>
      <c r="CDF2" s="302"/>
      <c r="CDG2" s="302"/>
      <c r="CDH2" s="302"/>
      <c r="CDI2" s="302"/>
      <c r="CDJ2" s="302"/>
      <c r="CDK2" s="302"/>
      <c r="CDL2" s="302"/>
      <c r="CDM2" s="302"/>
      <c r="CDN2" s="302"/>
      <c r="CDO2" s="302"/>
      <c r="CDP2" s="302"/>
      <c r="CDQ2" s="302"/>
      <c r="CDR2" s="302"/>
      <c r="CDS2" s="302"/>
      <c r="CDT2" s="302"/>
      <c r="CDU2" s="302"/>
      <c r="CDV2" s="302"/>
      <c r="CDW2" s="302"/>
      <c r="CDX2" s="302"/>
      <c r="CDY2" s="302"/>
      <c r="CDZ2" s="302"/>
      <c r="CEA2" s="302"/>
      <c r="CEB2" s="302"/>
      <c r="CEC2" s="302"/>
      <c r="CED2" s="302"/>
      <c r="CEE2" s="302"/>
      <c r="CEF2" s="302"/>
      <c r="CEG2" s="302"/>
      <c r="CEH2" s="302"/>
      <c r="CEI2" s="302"/>
      <c r="CEJ2" s="302"/>
      <c r="CEK2" s="302"/>
      <c r="CEL2" s="302"/>
      <c r="CEM2" s="302"/>
      <c r="CEN2" s="302"/>
      <c r="CEO2" s="302"/>
      <c r="CEP2" s="302"/>
      <c r="CEQ2" s="302"/>
      <c r="CER2" s="302"/>
      <c r="CES2" s="302"/>
      <c r="CET2" s="302"/>
      <c r="CEU2" s="302"/>
      <c r="CEV2" s="302"/>
      <c r="CEW2" s="302"/>
      <c r="CEX2" s="302"/>
      <c r="CEY2" s="302"/>
      <c r="CEZ2" s="302"/>
      <c r="CFA2" s="302"/>
      <c r="CFB2" s="302"/>
      <c r="CFC2" s="302"/>
      <c r="CFD2" s="302"/>
      <c r="CFE2" s="302"/>
      <c r="CFF2" s="302"/>
      <c r="CFG2" s="302"/>
      <c r="CFH2" s="302"/>
      <c r="CFI2" s="302"/>
      <c r="CFJ2" s="302"/>
      <c r="CFK2" s="302"/>
      <c r="CFL2" s="302"/>
      <c r="CFM2" s="302"/>
      <c r="CFN2" s="302"/>
      <c r="CFO2" s="302"/>
      <c r="CFP2" s="302"/>
      <c r="CFQ2" s="302"/>
      <c r="CFR2" s="302"/>
      <c r="CFS2" s="302"/>
      <c r="CFT2" s="302"/>
      <c r="CFU2" s="302"/>
      <c r="CFV2" s="302"/>
      <c r="CFW2" s="302"/>
      <c r="CFX2" s="302"/>
      <c r="CFY2" s="302"/>
      <c r="CFZ2" s="302"/>
      <c r="CGA2" s="302"/>
      <c r="CGB2" s="302"/>
      <c r="CGC2" s="302"/>
      <c r="CGD2" s="302"/>
      <c r="CGE2" s="302"/>
      <c r="CGF2" s="302"/>
      <c r="CGG2" s="302"/>
      <c r="CGH2" s="302"/>
      <c r="CGI2" s="302"/>
      <c r="CGJ2" s="302"/>
      <c r="CGK2" s="302"/>
      <c r="CGL2" s="302"/>
      <c r="CGM2" s="302"/>
      <c r="CGN2" s="302"/>
      <c r="CGO2" s="302"/>
      <c r="CGP2" s="302"/>
      <c r="CGQ2" s="302"/>
      <c r="CGR2" s="302"/>
      <c r="CGS2" s="302"/>
      <c r="CGT2" s="302"/>
      <c r="CGU2" s="302"/>
      <c r="CGV2" s="302"/>
      <c r="CGW2" s="302"/>
      <c r="CGX2" s="302"/>
      <c r="CGY2" s="302"/>
      <c r="CGZ2" s="302"/>
      <c r="CHA2" s="302"/>
      <c r="CHB2" s="302"/>
      <c r="CHC2" s="302"/>
      <c r="CHD2" s="302"/>
      <c r="CHE2" s="302"/>
      <c r="CHF2" s="302"/>
      <c r="CHG2" s="302"/>
      <c r="CHH2" s="302"/>
      <c r="CHI2" s="302"/>
      <c r="CHJ2" s="302"/>
      <c r="CHK2" s="302"/>
      <c r="CHL2" s="302"/>
      <c r="CHM2" s="302"/>
      <c r="CHN2" s="302"/>
      <c r="CHO2" s="302"/>
      <c r="CHP2" s="302"/>
      <c r="CHQ2" s="302"/>
      <c r="CHR2" s="302"/>
      <c r="CHS2" s="302"/>
      <c r="CHT2" s="302"/>
      <c r="CHU2" s="302"/>
      <c r="CHV2" s="302"/>
      <c r="CHW2" s="302"/>
      <c r="CHX2" s="302"/>
      <c r="CHY2" s="302"/>
      <c r="CHZ2" s="302"/>
      <c r="CIA2" s="302"/>
      <c r="CIB2" s="302"/>
      <c r="CIC2" s="302"/>
      <c r="CID2" s="302"/>
      <c r="CIE2" s="302"/>
      <c r="CIF2" s="302"/>
      <c r="CIG2" s="302"/>
      <c r="CIH2" s="302"/>
      <c r="CII2" s="302"/>
      <c r="CIJ2" s="302"/>
      <c r="CIK2" s="302"/>
      <c r="CIL2" s="302"/>
      <c r="CIM2" s="302"/>
      <c r="CIN2" s="302"/>
      <c r="CIO2" s="302"/>
      <c r="CIP2" s="302"/>
      <c r="CIQ2" s="302"/>
      <c r="CIR2" s="302"/>
      <c r="CIS2" s="302"/>
      <c r="CIT2" s="302"/>
      <c r="CIU2" s="302"/>
      <c r="CIV2" s="302"/>
      <c r="CIW2" s="302"/>
      <c r="CIX2" s="302"/>
      <c r="CIY2" s="302"/>
      <c r="CIZ2" s="302"/>
      <c r="CJA2" s="302"/>
      <c r="CJB2" s="302"/>
      <c r="CJC2" s="302"/>
      <c r="CJD2" s="302"/>
      <c r="CJE2" s="302"/>
      <c r="CJF2" s="302"/>
      <c r="CJG2" s="302"/>
      <c r="CJH2" s="302"/>
      <c r="CJI2" s="302"/>
      <c r="CJJ2" s="302"/>
      <c r="CJK2" s="302"/>
      <c r="CJL2" s="302"/>
      <c r="CJM2" s="302"/>
      <c r="CJN2" s="302"/>
      <c r="CJO2" s="302"/>
      <c r="CJP2" s="302"/>
      <c r="CJQ2" s="302"/>
      <c r="CJR2" s="302"/>
      <c r="CJS2" s="302"/>
      <c r="CJT2" s="302"/>
      <c r="CJU2" s="302"/>
      <c r="CJV2" s="302"/>
      <c r="CJW2" s="302"/>
      <c r="CJX2" s="302"/>
      <c r="CJY2" s="302"/>
      <c r="CJZ2" s="302"/>
      <c r="CKA2" s="302"/>
      <c r="CKB2" s="302"/>
      <c r="CKC2" s="302"/>
      <c r="CKD2" s="302"/>
      <c r="CKE2" s="302"/>
      <c r="CKF2" s="302"/>
      <c r="CKG2" s="302"/>
      <c r="CKH2" s="302"/>
      <c r="CKI2" s="302"/>
      <c r="CKJ2" s="302"/>
      <c r="CKK2" s="302"/>
      <c r="CKL2" s="302"/>
      <c r="CKM2" s="302"/>
      <c r="CKN2" s="302"/>
      <c r="CKO2" s="302"/>
      <c r="CKP2" s="302"/>
      <c r="CKQ2" s="302"/>
      <c r="CKR2" s="302"/>
      <c r="CKS2" s="302"/>
      <c r="CKT2" s="302"/>
      <c r="CKU2" s="302"/>
      <c r="CKV2" s="302"/>
      <c r="CKW2" s="302"/>
      <c r="CKX2" s="302"/>
      <c r="CKY2" s="302"/>
      <c r="CKZ2" s="302"/>
      <c r="CLA2" s="302"/>
      <c r="CLB2" s="302"/>
      <c r="CLC2" s="302"/>
      <c r="CLD2" s="302"/>
      <c r="CLE2" s="302"/>
      <c r="CLF2" s="302"/>
      <c r="CLG2" s="302"/>
      <c r="CLH2" s="302"/>
      <c r="CLI2" s="302"/>
      <c r="CLJ2" s="302"/>
      <c r="CLK2" s="302"/>
      <c r="CLL2" s="302"/>
      <c r="CLM2" s="302"/>
      <c r="CLN2" s="302"/>
      <c r="CLO2" s="302"/>
      <c r="CLP2" s="302"/>
      <c r="CLQ2" s="302"/>
      <c r="CLR2" s="302"/>
      <c r="CLS2" s="302"/>
      <c r="CLT2" s="302"/>
      <c r="CLU2" s="302"/>
      <c r="CLV2" s="302"/>
      <c r="CLW2" s="302"/>
      <c r="CLX2" s="302"/>
      <c r="CLY2" s="302"/>
      <c r="CLZ2" s="302"/>
      <c r="CMA2" s="302"/>
      <c r="CMB2" s="302"/>
      <c r="CMC2" s="302"/>
      <c r="CMD2" s="302"/>
      <c r="CME2" s="302"/>
      <c r="CMF2" s="302"/>
      <c r="CMG2" s="302"/>
      <c r="CMH2" s="302"/>
      <c r="CMI2" s="302"/>
      <c r="CMJ2" s="302"/>
      <c r="CMK2" s="302"/>
      <c r="CML2" s="302"/>
      <c r="CMM2" s="302"/>
      <c r="CMN2" s="302"/>
      <c r="CMO2" s="302"/>
      <c r="CMP2" s="302"/>
      <c r="CMQ2" s="302"/>
      <c r="CMR2" s="302"/>
      <c r="CMS2" s="302"/>
      <c r="CMT2" s="302"/>
      <c r="CMU2" s="302"/>
      <c r="CMV2" s="302"/>
      <c r="CMW2" s="302"/>
      <c r="CMX2" s="302"/>
      <c r="CMY2" s="302"/>
      <c r="CMZ2" s="302"/>
      <c r="CNA2" s="302"/>
      <c r="CNB2" s="302"/>
      <c r="CNC2" s="302"/>
      <c r="CND2" s="302"/>
      <c r="CNE2" s="302"/>
      <c r="CNF2" s="302"/>
      <c r="CNG2" s="302"/>
      <c r="CNH2" s="302"/>
      <c r="CNI2" s="302"/>
      <c r="CNJ2" s="302"/>
      <c r="CNK2" s="302"/>
      <c r="CNL2" s="302"/>
      <c r="CNM2" s="302"/>
      <c r="CNN2" s="302"/>
      <c r="CNO2" s="302"/>
      <c r="CNP2" s="302"/>
      <c r="CNQ2" s="302"/>
      <c r="CNR2" s="302"/>
      <c r="CNS2" s="302"/>
      <c r="CNT2" s="302"/>
      <c r="CNU2" s="302"/>
      <c r="CNV2" s="302"/>
      <c r="CNW2" s="302"/>
      <c r="CNX2" s="302"/>
      <c r="CNY2" s="302"/>
      <c r="CNZ2" s="302"/>
      <c r="COA2" s="302"/>
      <c r="COB2" s="302"/>
      <c r="COC2" s="302"/>
      <c r="COD2" s="302"/>
      <c r="COE2" s="302"/>
      <c r="COF2" s="302"/>
      <c r="COG2" s="302"/>
      <c r="COH2" s="302"/>
      <c r="COI2" s="302"/>
      <c r="COJ2" s="302"/>
      <c r="COK2" s="302"/>
      <c r="COL2" s="302"/>
      <c r="COM2" s="302"/>
      <c r="CON2" s="302"/>
      <c r="COO2" s="302"/>
      <c r="COP2" s="302"/>
      <c r="COQ2" s="302"/>
      <c r="COR2" s="302"/>
      <c r="COS2" s="302"/>
      <c r="COT2" s="302"/>
      <c r="COU2" s="302"/>
      <c r="COV2" s="302"/>
      <c r="COW2" s="302"/>
      <c r="COX2" s="302"/>
      <c r="COY2" s="302"/>
      <c r="COZ2" s="302"/>
      <c r="CPA2" s="302"/>
      <c r="CPB2" s="302"/>
      <c r="CPC2" s="302"/>
      <c r="CPD2" s="302"/>
      <c r="CPE2" s="302"/>
      <c r="CPF2" s="302"/>
      <c r="CPG2" s="302"/>
      <c r="CPH2" s="302"/>
      <c r="CPI2" s="302"/>
      <c r="CPJ2" s="302"/>
      <c r="CPK2" s="302"/>
      <c r="CPL2" s="302"/>
      <c r="CPM2" s="302"/>
      <c r="CPN2" s="302"/>
      <c r="CPO2" s="302"/>
      <c r="CPP2" s="302"/>
      <c r="CPQ2" s="302"/>
      <c r="CPR2" s="302"/>
      <c r="CPS2" s="302"/>
      <c r="CPT2" s="302"/>
      <c r="CPU2" s="302"/>
      <c r="CPV2" s="302"/>
      <c r="CPW2" s="302"/>
      <c r="CPX2" s="302"/>
      <c r="CPY2" s="302"/>
      <c r="CPZ2" s="302"/>
      <c r="CQA2" s="302"/>
      <c r="CQB2" s="302"/>
      <c r="CQC2" s="302"/>
      <c r="CQD2" s="302"/>
      <c r="CQE2" s="302"/>
      <c r="CQF2" s="302"/>
      <c r="CQG2" s="302"/>
      <c r="CQH2" s="302"/>
      <c r="CQI2" s="302"/>
      <c r="CQJ2" s="302"/>
      <c r="CQK2" s="302"/>
      <c r="CQL2" s="302"/>
      <c r="CQM2" s="302"/>
      <c r="CQN2" s="302"/>
      <c r="CQO2" s="302"/>
      <c r="CQP2" s="302"/>
      <c r="CQQ2" s="302"/>
      <c r="CQR2" s="302"/>
      <c r="CQS2" s="302"/>
      <c r="CQT2" s="302"/>
      <c r="CQU2" s="302"/>
      <c r="CQV2" s="302"/>
      <c r="CQW2" s="302"/>
      <c r="CQX2" s="302"/>
      <c r="CQY2" s="302"/>
      <c r="CQZ2" s="302"/>
      <c r="CRA2" s="302"/>
      <c r="CRB2" s="302"/>
      <c r="CRC2" s="302"/>
      <c r="CRD2" s="302"/>
      <c r="CRE2" s="302"/>
      <c r="CRF2" s="302"/>
      <c r="CRG2" s="302"/>
      <c r="CRH2" s="302"/>
      <c r="CRI2" s="302"/>
      <c r="CRJ2" s="302"/>
      <c r="CRK2" s="302"/>
      <c r="CRL2" s="302"/>
      <c r="CRM2" s="302"/>
      <c r="CRN2" s="302"/>
      <c r="CRO2" s="302"/>
      <c r="CRP2" s="302"/>
      <c r="CRQ2" s="302"/>
      <c r="CRR2" s="302"/>
      <c r="CRS2" s="302"/>
      <c r="CRT2" s="302"/>
      <c r="CRU2" s="302"/>
      <c r="CRV2" s="302"/>
      <c r="CRW2" s="302"/>
      <c r="CRX2" s="302"/>
      <c r="CRY2" s="302"/>
      <c r="CRZ2" s="302"/>
      <c r="CSA2" s="302"/>
      <c r="CSB2" s="302"/>
      <c r="CSC2" s="302"/>
      <c r="CSD2" s="302"/>
      <c r="CSE2" s="302"/>
      <c r="CSF2" s="302"/>
      <c r="CSG2" s="302"/>
      <c r="CSH2" s="302"/>
      <c r="CSI2" s="302"/>
      <c r="CSJ2" s="302"/>
      <c r="CSK2" s="302"/>
      <c r="CSL2" s="302"/>
      <c r="CSM2" s="302"/>
      <c r="CSN2" s="302"/>
      <c r="CSO2" s="302"/>
      <c r="CSP2" s="302"/>
      <c r="CSQ2" s="302"/>
      <c r="CSR2" s="302"/>
      <c r="CSS2" s="302"/>
      <c r="CST2" s="302"/>
      <c r="CSU2" s="302"/>
      <c r="CSV2" s="302"/>
      <c r="CSW2" s="302"/>
      <c r="CSX2" s="302"/>
      <c r="CSY2" s="302"/>
      <c r="CSZ2" s="302"/>
      <c r="CTA2" s="302"/>
      <c r="CTB2" s="302"/>
      <c r="CTC2" s="302"/>
      <c r="CTD2" s="302"/>
      <c r="CTE2" s="302"/>
      <c r="CTF2" s="302"/>
      <c r="CTG2" s="302"/>
      <c r="CTH2" s="302"/>
      <c r="CTI2" s="302"/>
      <c r="CTJ2" s="302"/>
      <c r="CTK2" s="302"/>
      <c r="CTL2" s="302"/>
      <c r="CTM2" s="302"/>
      <c r="CTN2" s="302"/>
      <c r="CTO2" s="302"/>
      <c r="CTP2" s="302"/>
      <c r="CTQ2" s="302"/>
      <c r="CTR2" s="302"/>
      <c r="CTS2" s="302"/>
      <c r="CTT2" s="302"/>
      <c r="CTU2" s="302"/>
      <c r="CTV2" s="302"/>
      <c r="CTW2" s="302"/>
      <c r="CTX2" s="302"/>
      <c r="CTY2" s="302"/>
      <c r="CTZ2" s="302"/>
      <c r="CUA2" s="302"/>
      <c r="CUB2" s="302"/>
      <c r="CUC2" s="302"/>
      <c r="CUD2" s="302"/>
      <c r="CUE2" s="302"/>
      <c r="CUF2" s="302"/>
      <c r="CUG2" s="302"/>
      <c r="CUH2" s="302"/>
      <c r="CUI2" s="302"/>
      <c r="CUJ2" s="302"/>
      <c r="CUK2" s="302"/>
      <c r="CUL2" s="302"/>
      <c r="CUM2" s="302"/>
      <c r="CUN2" s="302"/>
      <c r="CUO2" s="302"/>
      <c r="CUP2" s="302"/>
      <c r="CUQ2" s="302"/>
      <c r="CUR2" s="302"/>
      <c r="CUS2" s="302"/>
      <c r="CUT2" s="302"/>
      <c r="CUU2" s="302"/>
      <c r="CUV2" s="302"/>
      <c r="CUW2" s="302"/>
      <c r="CUX2" s="302"/>
      <c r="CUY2" s="302"/>
      <c r="CUZ2" s="302"/>
      <c r="CVA2" s="302"/>
      <c r="CVB2" s="302"/>
      <c r="CVC2" s="302"/>
      <c r="CVD2" s="302"/>
      <c r="CVE2" s="302"/>
      <c r="CVF2" s="302"/>
      <c r="CVG2" s="302"/>
      <c r="CVH2" s="302"/>
      <c r="CVI2" s="302"/>
      <c r="CVJ2" s="302"/>
      <c r="CVK2" s="302"/>
      <c r="CVL2" s="302"/>
      <c r="CVM2" s="302"/>
      <c r="CVN2" s="302"/>
      <c r="CVO2" s="302"/>
      <c r="CVP2" s="302"/>
      <c r="CVQ2" s="302"/>
      <c r="CVR2" s="302"/>
      <c r="CVS2" s="302"/>
      <c r="CVT2" s="302"/>
      <c r="CVU2" s="302"/>
      <c r="CVV2" s="302"/>
      <c r="CVW2" s="302"/>
      <c r="CVX2" s="302"/>
      <c r="CVY2" s="302"/>
      <c r="CVZ2" s="302"/>
      <c r="CWA2" s="302"/>
      <c r="CWB2" s="302"/>
      <c r="CWC2" s="302"/>
      <c r="CWD2" s="302"/>
      <c r="CWE2" s="302"/>
      <c r="CWF2" s="302"/>
      <c r="CWG2" s="302"/>
      <c r="CWH2" s="302"/>
      <c r="CWI2" s="302"/>
      <c r="CWJ2" s="302"/>
      <c r="CWK2" s="302"/>
      <c r="CWL2" s="302"/>
      <c r="CWM2" s="302"/>
      <c r="CWN2" s="302"/>
      <c r="CWO2" s="302"/>
      <c r="CWP2" s="302"/>
      <c r="CWQ2" s="302"/>
      <c r="CWR2" s="302"/>
      <c r="CWS2" s="302"/>
      <c r="CWT2" s="302"/>
      <c r="CWU2" s="302"/>
      <c r="CWV2" s="302"/>
      <c r="CWW2" s="302"/>
      <c r="CWX2" s="302"/>
      <c r="CWY2" s="302"/>
      <c r="CWZ2" s="302"/>
      <c r="CXA2" s="302"/>
      <c r="CXB2" s="302"/>
      <c r="CXC2" s="302"/>
      <c r="CXD2" s="302"/>
      <c r="CXE2" s="302"/>
      <c r="CXF2" s="302"/>
      <c r="CXG2" s="302"/>
      <c r="CXH2" s="302"/>
      <c r="CXI2" s="302"/>
      <c r="CXJ2" s="302"/>
      <c r="CXK2" s="302"/>
      <c r="CXL2" s="302"/>
      <c r="CXM2" s="302"/>
      <c r="CXN2" s="302"/>
      <c r="CXO2" s="302"/>
      <c r="CXP2" s="302"/>
      <c r="CXQ2" s="302"/>
      <c r="CXR2" s="302"/>
      <c r="CXS2" s="302"/>
      <c r="CXT2" s="302"/>
      <c r="CXU2" s="302"/>
      <c r="CXV2" s="302"/>
      <c r="CXW2" s="302"/>
      <c r="CXX2" s="302"/>
      <c r="CXY2" s="302"/>
      <c r="CXZ2" s="302"/>
      <c r="CYA2" s="302"/>
      <c r="CYB2" s="302"/>
      <c r="CYC2" s="302"/>
      <c r="CYD2" s="302"/>
      <c r="CYE2" s="302"/>
      <c r="CYF2" s="302"/>
      <c r="CYG2" s="302"/>
      <c r="CYH2" s="302"/>
      <c r="CYI2" s="302"/>
      <c r="CYJ2" s="302"/>
      <c r="CYK2" s="302"/>
      <c r="CYL2" s="302"/>
      <c r="CYM2" s="302"/>
      <c r="CYN2" s="302"/>
      <c r="CYO2" s="302"/>
      <c r="CYP2" s="302"/>
      <c r="CYQ2" s="302"/>
      <c r="CYR2" s="302"/>
      <c r="CYS2" s="302"/>
      <c r="CYT2" s="302"/>
      <c r="CYU2" s="302"/>
      <c r="CYV2" s="302"/>
      <c r="CYW2" s="302"/>
      <c r="CYX2" s="302"/>
      <c r="CYY2" s="302"/>
      <c r="CYZ2" s="302"/>
      <c r="CZA2" s="302"/>
      <c r="CZB2" s="302"/>
      <c r="CZC2" s="302"/>
      <c r="CZD2" s="302"/>
      <c r="CZE2" s="302"/>
      <c r="CZF2" s="302"/>
      <c r="CZG2" s="302"/>
      <c r="CZH2" s="302"/>
      <c r="CZI2" s="302"/>
      <c r="CZJ2" s="302"/>
      <c r="CZK2" s="302"/>
      <c r="CZL2" s="302"/>
      <c r="CZM2" s="302"/>
      <c r="CZN2" s="302"/>
      <c r="CZO2" s="302"/>
      <c r="CZP2" s="302"/>
      <c r="CZQ2" s="302"/>
      <c r="CZR2" s="302"/>
      <c r="CZS2" s="302"/>
      <c r="CZT2" s="302"/>
      <c r="CZU2" s="302"/>
      <c r="CZV2" s="302"/>
      <c r="CZW2" s="302"/>
      <c r="CZX2" s="302"/>
      <c r="CZY2" s="302"/>
      <c r="CZZ2" s="302"/>
      <c r="DAA2" s="302"/>
      <c r="DAB2" s="302"/>
      <c r="DAC2" s="302"/>
      <c r="DAD2" s="302"/>
      <c r="DAE2" s="302"/>
      <c r="DAF2" s="302"/>
      <c r="DAG2" s="302"/>
      <c r="DAH2" s="302"/>
      <c r="DAI2" s="302"/>
      <c r="DAJ2" s="302"/>
      <c r="DAK2" s="302"/>
      <c r="DAL2" s="302"/>
      <c r="DAM2" s="302"/>
      <c r="DAN2" s="302"/>
      <c r="DAO2" s="302"/>
      <c r="DAP2" s="302"/>
      <c r="DAQ2" s="302"/>
      <c r="DAR2" s="302"/>
      <c r="DAS2" s="302"/>
      <c r="DAT2" s="302"/>
      <c r="DAU2" s="302"/>
      <c r="DAV2" s="302"/>
      <c r="DAW2" s="302"/>
      <c r="DAX2" s="302"/>
      <c r="DAY2" s="302"/>
      <c r="DAZ2" s="302"/>
      <c r="DBA2" s="302"/>
      <c r="DBB2" s="302"/>
      <c r="DBC2" s="302"/>
      <c r="DBD2" s="302"/>
      <c r="DBE2" s="302"/>
      <c r="DBF2" s="302"/>
      <c r="DBG2" s="302"/>
      <c r="DBH2" s="302"/>
      <c r="DBI2" s="302"/>
      <c r="DBJ2" s="302"/>
      <c r="DBK2" s="302"/>
      <c r="DBL2" s="302"/>
      <c r="DBM2" s="302"/>
      <c r="DBN2" s="302"/>
      <c r="DBO2" s="302"/>
      <c r="DBP2" s="302"/>
      <c r="DBQ2" s="302"/>
      <c r="DBR2" s="302"/>
      <c r="DBS2" s="302"/>
      <c r="DBT2" s="302"/>
      <c r="DBU2" s="302"/>
      <c r="DBV2" s="302"/>
      <c r="DBW2" s="302"/>
      <c r="DBX2" s="302"/>
      <c r="DBY2" s="302"/>
      <c r="DBZ2" s="302"/>
      <c r="DCA2" s="302"/>
      <c r="DCB2" s="302"/>
      <c r="DCC2" s="302"/>
      <c r="DCD2" s="302"/>
      <c r="DCE2" s="302"/>
      <c r="DCF2" s="302"/>
      <c r="DCG2" s="302"/>
      <c r="DCH2" s="302"/>
      <c r="DCI2" s="302"/>
      <c r="DCJ2" s="302"/>
      <c r="DCK2" s="302"/>
      <c r="DCL2" s="302"/>
      <c r="DCM2" s="302"/>
      <c r="DCN2" s="302"/>
      <c r="DCO2" s="302"/>
      <c r="DCP2" s="302"/>
      <c r="DCQ2" s="302"/>
      <c r="DCR2" s="302"/>
      <c r="DCS2" s="302"/>
      <c r="DCT2" s="302"/>
      <c r="DCU2" s="302"/>
      <c r="DCV2" s="302"/>
      <c r="DCW2" s="302"/>
      <c r="DCX2" s="302"/>
      <c r="DCY2" s="302"/>
      <c r="DCZ2" s="302"/>
      <c r="DDA2" s="302"/>
      <c r="DDB2" s="302"/>
      <c r="DDC2" s="302"/>
      <c r="DDD2" s="302"/>
      <c r="DDE2" s="302"/>
      <c r="DDF2" s="302"/>
      <c r="DDG2" s="302"/>
      <c r="DDH2" s="302"/>
      <c r="DDI2" s="302"/>
      <c r="DDJ2" s="302"/>
      <c r="DDK2" s="302"/>
      <c r="DDL2" s="302"/>
      <c r="DDM2" s="302"/>
      <c r="DDN2" s="302"/>
      <c r="DDO2" s="302"/>
      <c r="DDP2" s="302"/>
      <c r="DDQ2" s="302"/>
      <c r="DDR2" s="302"/>
      <c r="DDS2" s="302"/>
      <c r="DDT2" s="302"/>
      <c r="DDU2" s="302"/>
      <c r="DDV2" s="302"/>
      <c r="DDW2" s="302"/>
      <c r="DDX2" s="302"/>
      <c r="DDY2" s="302"/>
      <c r="DDZ2" s="302"/>
      <c r="DEA2" s="302"/>
      <c r="DEB2" s="302"/>
      <c r="DEC2" s="302"/>
      <c r="DED2" s="302"/>
      <c r="DEE2" s="302"/>
      <c r="DEF2" s="302"/>
      <c r="DEG2" s="302"/>
      <c r="DEH2" s="302"/>
      <c r="DEI2" s="302"/>
      <c r="DEJ2" s="302"/>
      <c r="DEK2" s="302"/>
      <c r="DEL2" s="302"/>
      <c r="DEM2" s="302"/>
      <c r="DEN2" s="302"/>
      <c r="DEO2" s="302"/>
      <c r="DEP2" s="302"/>
      <c r="DEQ2" s="302"/>
      <c r="DER2" s="302"/>
      <c r="DES2" s="302"/>
      <c r="DET2" s="302"/>
      <c r="DEU2" s="302"/>
      <c r="DEV2" s="302"/>
      <c r="DEW2" s="302"/>
      <c r="DEX2" s="302"/>
      <c r="DEY2" s="302"/>
      <c r="DEZ2" s="302"/>
      <c r="DFA2" s="302"/>
      <c r="DFB2" s="302"/>
      <c r="DFC2" s="302"/>
      <c r="DFD2" s="302"/>
      <c r="DFE2" s="302"/>
      <c r="DFF2" s="302"/>
      <c r="DFG2" s="302"/>
      <c r="DFH2" s="302"/>
      <c r="DFI2" s="302"/>
      <c r="DFJ2" s="302"/>
      <c r="DFK2" s="302"/>
      <c r="DFL2" s="302"/>
      <c r="DFM2" s="302"/>
      <c r="DFN2" s="302"/>
      <c r="DFO2" s="302"/>
      <c r="DFP2" s="302"/>
      <c r="DFQ2" s="302"/>
      <c r="DFR2" s="302"/>
      <c r="DFS2" s="302"/>
      <c r="DFT2" s="302"/>
      <c r="DFU2" s="302"/>
      <c r="DFV2" s="302"/>
      <c r="DFW2" s="302"/>
      <c r="DFX2" s="302"/>
      <c r="DFY2" s="302"/>
      <c r="DFZ2" s="302"/>
      <c r="DGA2" s="302"/>
      <c r="DGB2" s="302"/>
      <c r="DGC2" s="302"/>
      <c r="DGD2" s="302"/>
      <c r="DGE2" s="302"/>
      <c r="DGF2" s="302"/>
      <c r="DGG2" s="302"/>
      <c r="DGH2" s="302"/>
      <c r="DGI2" s="302"/>
      <c r="DGJ2" s="302"/>
      <c r="DGK2" s="302"/>
      <c r="DGL2" s="302"/>
      <c r="DGM2" s="302"/>
      <c r="DGN2" s="302"/>
      <c r="DGO2" s="302"/>
      <c r="DGP2" s="302"/>
      <c r="DGQ2" s="302"/>
      <c r="DGR2" s="302"/>
      <c r="DGS2" s="302"/>
      <c r="DGT2" s="302"/>
      <c r="DGU2" s="302"/>
      <c r="DGV2" s="302"/>
      <c r="DGW2" s="302"/>
      <c r="DGX2" s="302"/>
      <c r="DGY2" s="302"/>
      <c r="DGZ2" s="302"/>
      <c r="DHA2" s="302"/>
      <c r="DHB2" s="302"/>
      <c r="DHC2" s="302"/>
      <c r="DHD2" s="302"/>
      <c r="DHE2" s="302"/>
      <c r="DHF2" s="302"/>
      <c r="DHG2" s="302"/>
      <c r="DHH2" s="302"/>
      <c r="DHI2" s="302"/>
      <c r="DHJ2" s="302"/>
      <c r="DHK2" s="302"/>
      <c r="DHL2" s="302"/>
      <c r="DHM2" s="302"/>
      <c r="DHN2" s="302"/>
      <c r="DHO2" s="302"/>
      <c r="DHP2" s="302"/>
      <c r="DHQ2" s="302"/>
      <c r="DHR2" s="302"/>
      <c r="DHS2" s="302"/>
      <c r="DHT2" s="302"/>
      <c r="DHU2" s="302"/>
      <c r="DHV2" s="302"/>
      <c r="DHW2" s="302"/>
      <c r="DHX2" s="302"/>
      <c r="DHY2" s="302"/>
      <c r="DHZ2" s="302"/>
      <c r="DIA2" s="302"/>
      <c r="DIB2" s="302"/>
      <c r="DIC2" s="302"/>
      <c r="DID2" s="302"/>
      <c r="DIE2" s="302"/>
      <c r="DIF2" s="302"/>
      <c r="DIG2" s="302"/>
      <c r="DIH2" s="302"/>
      <c r="DII2" s="302"/>
      <c r="DIJ2" s="302"/>
      <c r="DIK2" s="302"/>
      <c r="DIL2" s="302"/>
      <c r="DIM2" s="302"/>
      <c r="DIN2" s="302"/>
      <c r="DIO2" s="302"/>
      <c r="DIP2" s="302"/>
      <c r="DIQ2" s="302"/>
      <c r="DIR2" s="302"/>
      <c r="DIS2" s="302"/>
      <c r="DIT2" s="302"/>
      <c r="DIU2" s="302"/>
      <c r="DIV2" s="302"/>
      <c r="DIW2" s="302"/>
      <c r="DIX2" s="302"/>
      <c r="DIY2" s="302"/>
      <c r="DIZ2" s="302"/>
      <c r="DJA2" s="302"/>
      <c r="DJB2" s="302"/>
      <c r="DJC2" s="302"/>
      <c r="DJD2" s="302"/>
      <c r="DJE2" s="302"/>
      <c r="DJF2" s="302"/>
      <c r="DJG2" s="302"/>
      <c r="DJH2" s="302"/>
      <c r="DJI2" s="302"/>
      <c r="DJJ2" s="302"/>
      <c r="DJK2" s="302"/>
      <c r="DJL2" s="302"/>
      <c r="DJM2" s="302"/>
      <c r="DJN2" s="302"/>
      <c r="DJO2" s="302"/>
      <c r="DJP2" s="302"/>
      <c r="DJQ2" s="302"/>
      <c r="DJR2" s="302"/>
      <c r="DJS2" s="302"/>
      <c r="DJT2" s="302"/>
      <c r="DJU2" s="302"/>
      <c r="DJV2" s="302"/>
      <c r="DJW2" s="302"/>
      <c r="DJX2" s="302"/>
      <c r="DJY2" s="302"/>
      <c r="DJZ2" s="302"/>
      <c r="DKA2" s="302"/>
      <c r="DKB2" s="302"/>
      <c r="DKC2" s="302"/>
      <c r="DKD2" s="302"/>
      <c r="DKE2" s="302"/>
      <c r="DKF2" s="302"/>
      <c r="DKG2" s="302"/>
      <c r="DKH2" s="302"/>
      <c r="DKI2" s="302"/>
      <c r="DKJ2" s="302"/>
      <c r="DKK2" s="302"/>
      <c r="DKL2" s="302"/>
      <c r="DKM2" s="302"/>
      <c r="DKN2" s="302"/>
      <c r="DKO2" s="302"/>
      <c r="DKP2" s="302"/>
      <c r="DKQ2" s="302"/>
      <c r="DKR2" s="302"/>
      <c r="DKS2" s="302"/>
      <c r="DKT2" s="302"/>
      <c r="DKU2" s="302"/>
      <c r="DKV2" s="302"/>
      <c r="DKW2" s="302"/>
      <c r="DKX2" s="302"/>
      <c r="DKY2" s="302"/>
      <c r="DKZ2" s="302"/>
      <c r="DLA2" s="302"/>
      <c r="DLB2" s="302"/>
      <c r="DLC2" s="302"/>
      <c r="DLD2" s="302"/>
      <c r="DLE2" s="302"/>
      <c r="DLF2" s="302"/>
      <c r="DLG2" s="302"/>
      <c r="DLH2" s="302"/>
      <c r="DLI2" s="302"/>
      <c r="DLJ2" s="302"/>
      <c r="DLK2" s="302"/>
      <c r="DLL2" s="302"/>
      <c r="DLM2" s="302"/>
      <c r="DLN2" s="302"/>
      <c r="DLO2" s="302"/>
      <c r="DLP2" s="302"/>
      <c r="DLQ2" s="302"/>
      <c r="DLR2" s="302"/>
      <c r="DLS2" s="302"/>
      <c r="DLT2" s="302"/>
      <c r="DLU2" s="302"/>
      <c r="DLV2" s="302"/>
      <c r="DLW2" s="302"/>
      <c r="DLX2" s="302"/>
      <c r="DLY2" s="302"/>
      <c r="DLZ2" s="302"/>
      <c r="DMA2" s="302"/>
      <c r="DMB2" s="302"/>
      <c r="DMC2" s="302"/>
      <c r="DMD2" s="302"/>
      <c r="DME2" s="302"/>
      <c r="DMF2" s="302"/>
      <c r="DMG2" s="302"/>
      <c r="DMH2" s="302"/>
      <c r="DMI2" s="302"/>
      <c r="DMJ2" s="302"/>
      <c r="DMK2" s="302"/>
      <c r="DML2" s="302"/>
      <c r="DMM2" s="302"/>
      <c r="DMN2" s="302"/>
      <c r="DMO2" s="302"/>
      <c r="DMP2" s="302"/>
      <c r="DMQ2" s="302"/>
      <c r="DMR2" s="302"/>
      <c r="DMS2" s="302"/>
      <c r="DMT2" s="302"/>
      <c r="DMU2" s="302"/>
      <c r="DMV2" s="302"/>
      <c r="DMW2" s="302"/>
      <c r="DMX2" s="302"/>
      <c r="DMY2" s="302"/>
      <c r="DMZ2" s="302"/>
      <c r="DNA2" s="302"/>
      <c r="DNB2" s="302"/>
      <c r="DNC2" s="302"/>
      <c r="DND2" s="302"/>
      <c r="DNE2" s="302"/>
      <c r="DNF2" s="302"/>
      <c r="DNG2" s="302"/>
      <c r="DNH2" s="302"/>
      <c r="DNI2" s="302"/>
      <c r="DNJ2" s="302"/>
      <c r="DNK2" s="302"/>
      <c r="DNL2" s="302"/>
      <c r="DNM2" s="302"/>
      <c r="DNN2" s="302"/>
      <c r="DNO2" s="302"/>
      <c r="DNP2" s="302"/>
      <c r="DNQ2" s="302"/>
      <c r="DNR2" s="302"/>
      <c r="DNS2" s="302"/>
      <c r="DNT2" s="302"/>
      <c r="DNU2" s="302"/>
      <c r="DNV2" s="302"/>
      <c r="DNW2" s="302"/>
      <c r="DNX2" s="302"/>
      <c r="DNY2" s="302"/>
      <c r="DNZ2" s="302"/>
      <c r="DOA2" s="302"/>
      <c r="DOB2" s="302"/>
      <c r="DOC2" s="302"/>
      <c r="DOD2" s="302"/>
      <c r="DOE2" s="302"/>
      <c r="DOF2" s="302"/>
      <c r="DOG2" s="302"/>
      <c r="DOH2" s="302"/>
      <c r="DOI2" s="302"/>
      <c r="DOJ2" s="302"/>
      <c r="DOK2" s="302"/>
      <c r="DOL2" s="302"/>
      <c r="DOM2" s="302"/>
      <c r="DON2" s="302"/>
      <c r="DOO2" s="302"/>
      <c r="DOP2" s="302"/>
      <c r="DOQ2" s="302"/>
      <c r="DOR2" s="302"/>
      <c r="DOS2" s="302"/>
      <c r="DOT2" s="302"/>
      <c r="DOU2" s="302"/>
      <c r="DOV2" s="302"/>
      <c r="DOW2" s="302"/>
      <c r="DOX2" s="302"/>
      <c r="DOY2" s="302"/>
      <c r="DOZ2" s="302"/>
      <c r="DPA2" s="302"/>
      <c r="DPB2" s="302"/>
      <c r="DPC2" s="302"/>
      <c r="DPD2" s="302"/>
      <c r="DPE2" s="302"/>
      <c r="DPF2" s="302"/>
      <c r="DPG2" s="302"/>
      <c r="DPH2" s="302"/>
      <c r="DPI2" s="302"/>
      <c r="DPJ2" s="302"/>
      <c r="DPK2" s="302"/>
      <c r="DPL2" s="302"/>
      <c r="DPM2" s="302"/>
      <c r="DPN2" s="302"/>
      <c r="DPO2" s="302"/>
      <c r="DPP2" s="302"/>
      <c r="DPQ2" s="302"/>
      <c r="DPR2" s="302"/>
      <c r="DPS2" s="302"/>
      <c r="DPT2" s="302"/>
      <c r="DPU2" s="302"/>
      <c r="DPV2" s="302"/>
      <c r="DPW2" s="302"/>
      <c r="DPX2" s="302"/>
      <c r="DPY2" s="302"/>
      <c r="DPZ2" s="302"/>
      <c r="DQA2" s="302"/>
      <c r="DQB2" s="302"/>
      <c r="DQC2" s="302"/>
      <c r="DQD2" s="302"/>
      <c r="DQE2" s="302"/>
      <c r="DQF2" s="302"/>
      <c r="DQG2" s="302"/>
      <c r="DQH2" s="302"/>
      <c r="DQI2" s="302"/>
      <c r="DQJ2" s="302"/>
      <c r="DQK2" s="302"/>
      <c r="DQL2" s="302"/>
      <c r="DQM2" s="302"/>
      <c r="DQN2" s="302"/>
      <c r="DQO2" s="302"/>
      <c r="DQP2" s="302"/>
      <c r="DQQ2" s="302"/>
      <c r="DQR2" s="302"/>
      <c r="DQS2" s="302"/>
      <c r="DQT2" s="302"/>
      <c r="DQU2" s="302"/>
      <c r="DQV2" s="302"/>
      <c r="DQW2" s="302"/>
      <c r="DQX2" s="302"/>
      <c r="DQY2" s="302"/>
      <c r="DQZ2" s="302"/>
      <c r="DRA2" s="302"/>
      <c r="DRB2" s="302"/>
      <c r="DRC2" s="302"/>
      <c r="DRD2" s="302"/>
      <c r="DRE2" s="302"/>
      <c r="DRF2" s="302"/>
      <c r="DRG2" s="302"/>
      <c r="DRH2" s="302"/>
      <c r="DRI2" s="302"/>
      <c r="DRJ2" s="302"/>
      <c r="DRK2" s="302"/>
      <c r="DRL2" s="302"/>
      <c r="DRM2" s="302"/>
      <c r="DRN2" s="302"/>
      <c r="DRO2" s="302"/>
      <c r="DRP2" s="302"/>
      <c r="DRQ2" s="302"/>
      <c r="DRR2" s="302"/>
      <c r="DRS2" s="302"/>
      <c r="DRT2" s="302"/>
      <c r="DRU2" s="302"/>
      <c r="DRV2" s="302"/>
      <c r="DRW2" s="302"/>
      <c r="DRX2" s="302"/>
      <c r="DRY2" s="302"/>
      <c r="DRZ2" s="302"/>
      <c r="DSA2" s="302"/>
      <c r="DSB2" s="302"/>
      <c r="DSC2" s="302"/>
      <c r="DSD2" s="302"/>
      <c r="DSE2" s="302"/>
      <c r="DSF2" s="302"/>
      <c r="DSG2" s="302"/>
      <c r="DSH2" s="302"/>
      <c r="DSI2" s="302"/>
      <c r="DSJ2" s="302"/>
      <c r="DSK2" s="302"/>
      <c r="DSL2" s="302"/>
      <c r="DSM2" s="302"/>
      <c r="DSN2" s="302"/>
      <c r="DSO2" s="302"/>
      <c r="DSP2" s="302"/>
      <c r="DSQ2" s="302"/>
      <c r="DSR2" s="302"/>
      <c r="DSS2" s="302"/>
      <c r="DST2" s="302"/>
      <c r="DSU2" s="302"/>
      <c r="DSV2" s="302"/>
      <c r="DSW2" s="302"/>
      <c r="DSX2" s="302"/>
      <c r="DSY2" s="302"/>
      <c r="DSZ2" s="302"/>
      <c r="DTA2" s="302"/>
      <c r="DTB2" s="302"/>
      <c r="DTC2" s="302"/>
      <c r="DTD2" s="302"/>
      <c r="DTE2" s="302"/>
      <c r="DTF2" s="302"/>
      <c r="DTG2" s="302"/>
      <c r="DTH2" s="302"/>
      <c r="DTI2" s="302"/>
      <c r="DTJ2" s="302"/>
      <c r="DTK2" s="302"/>
      <c r="DTL2" s="302"/>
      <c r="DTM2" s="302"/>
      <c r="DTN2" s="302"/>
      <c r="DTO2" s="302"/>
      <c r="DTP2" s="302"/>
      <c r="DTQ2" s="302"/>
      <c r="DTR2" s="302"/>
      <c r="DTS2" s="302"/>
      <c r="DTT2" s="302"/>
      <c r="DTU2" s="302"/>
      <c r="DTV2" s="302"/>
      <c r="DTW2" s="302"/>
      <c r="DTX2" s="302"/>
      <c r="DTY2" s="302"/>
      <c r="DTZ2" s="302"/>
      <c r="DUA2" s="302"/>
      <c r="DUB2" s="302"/>
      <c r="DUC2" s="302"/>
      <c r="DUD2" s="302"/>
      <c r="DUE2" s="302"/>
      <c r="DUF2" s="302"/>
      <c r="DUG2" s="302"/>
      <c r="DUH2" s="302"/>
      <c r="DUI2" s="302"/>
      <c r="DUJ2" s="302"/>
      <c r="DUK2" s="302"/>
      <c r="DUL2" s="302"/>
      <c r="DUM2" s="302"/>
      <c r="DUN2" s="302"/>
      <c r="DUO2" s="302"/>
      <c r="DUP2" s="302"/>
      <c r="DUQ2" s="302"/>
      <c r="DUR2" s="302"/>
      <c r="DUS2" s="302"/>
      <c r="DUT2" s="302"/>
      <c r="DUU2" s="302"/>
      <c r="DUV2" s="302"/>
      <c r="DUW2" s="302"/>
      <c r="DUX2" s="302"/>
      <c r="DUY2" s="302"/>
      <c r="DUZ2" s="302"/>
      <c r="DVA2" s="302"/>
      <c r="DVB2" s="302"/>
      <c r="DVC2" s="302"/>
      <c r="DVD2" s="302"/>
      <c r="DVE2" s="302"/>
      <c r="DVF2" s="302"/>
      <c r="DVG2" s="302"/>
      <c r="DVH2" s="302"/>
      <c r="DVI2" s="302"/>
      <c r="DVJ2" s="302"/>
      <c r="DVK2" s="302"/>
      <c r="DVL2" s="302"/>
      <c r="DVM2" s="302"/>
      <c r="DVN2" s="302"/>
      <c r="DVO2" s="302"/>
      <c r="DVP2" s="302"/>
      <c r="DVQ2" s="302"/>
      <c r="DVR2" s="302"/>
      <c r="DVS2" s="302"/>
      <c r="DVT2" s="302"/>
      <c r="DVU2" s="302"/>
      <c r="DVV2" s="302"/>
      <c r="DVW2" s="302"/>
      <c r="DVX2" s="302"/>
      <c r="DVY2" s="302"/>
      <c r="DVZ2" s="302"/>
      <c r="DWA2" s="302"/>
      <c r="DWB2" s="302"/>
      <c r="DWC2" s="302"/>
      <c r="DWD2" s="302"/>
      <c r="DWE2" s="302"/>
      <c r="DWF2" s="302"/>
      <c r="DWG2" s="302"/>
      <c r="DWH2" s="302"/>
      <c r="DWI2" s="302"/>
      <c r="DWJ2" s="302"/>
      <c r="DWK2" s="302"/>
      <c r="DWL2" s="302"/>
      <c r="DWM2" s="302"/>
      <c r="DWN2" s="302"/>
      <c r="DWO2" s="302"/>
      <c r="DWP2" s="302"/>
      <c r="DWQ2" s="302"/>
      <c r="DWR2" s="302"/>
      <c r="DWS2" s="302"/>
      <c r="DWT2" s="302"/>
      <c r="DWU2" s="302"/>
      <c r="DWV2" s="302"/>
      <c r="DWW2" s="302"/>
      <c r="DWX2" s="302"/>
      <c r="DWY2" s="302"/>
      <c r="DWZ2" s="302"/>
      <c r="DXA2" s="302"/>
      <c r="DXB2" s="302"/>
      <c r="DXC2" s="302"/>
      <c r="DXD2" s="302"/>
      <c r="DXE2" s="302"/>
      <c r="DXF2" s="302"/>
      <c r="DXG2" s="302"/>
      <c r="DXH2" s="302"/>
      <c r="DXI2" s="302"/>
      <c r="DXJ2" s="302"/>
      <c r="DXK2" s="302"/>
      <c r="DXL2" s="302"/>
      <c r="DXM2" s="302"/>
      <c r="DXN2" s="302"/>
      <c r="DXO2" s="302"/>
      <c r="DXP2" s="302"/>
      <c r="DXQ2" s="302"/>
      <c r="DXR2" s="302"/>
      <c r="DXS2" s="302"/>
      <c r="DXT2" s="302"/>
      <c r="DXU2" s="302"/>
      <c r="DXV2" s="302"/>
      <c r="DXW2" s="302"/>
      <c r="DXX2" s="302"/>
      <c r="DXY2" s="302"/>
      <c r="DXZ2" s="302"/>
      <c r="DYA2" s="302"/>
      <c r="DYB2" s="302"/>
      <c r="DYC2" s="302"/>
      <c r="DYD2" s="302"/>
      <c r="DYE2" s="302"/>
      <c r="DYF2" s="302"/>
      <c r="DYG2" s="302"/>
      <c r="DYH2" s="302"/>
      <c r="DYI2" s="302"/>
      <c r="DYJ2" s="302"/>
      <c r="DYK2" s="302"/>
      <c r="DYL2" s="302"/>
      <c r="DYM2" s="302"/>
      <c r="DYN2" s="302"/>
      <c r="DYO2" s="302"/>
      <c r="DYP2" s="302"/>
      <c r="DYQ2" s="302"/>
      <c r="DYR2" s="302"/>
      <c r="DYS2" s="302"/>
      <c r="DYT2" s="302"/>
      <c r="DYU2" s="302"/>
      <c r="DYV2" s="302"/>
      <c r="DYW2" s="302"/>
      <c r="DYX2" s="302"/>
      <c r="DYY2" s="302"/>
      <c r="DYZ2" s="302"/>
      <c r="DZA2" s="302"/>
      <c r="DZB2" s="302"/>
      <c r="DZC2" s="302"/>
      <c r="DZD2" s="302"/>
      <c r="DZE2" s="302"/>
      <c r="DZF2" s="302"/>
      <c r="DZG2" s="302"/>
      <c r="DZH2" s="302"/>
      <c r="DZI2" s="302"/>
      <c r="DZJ2" s="302"/>
      <c r="DZK2" s="302"/>
      <c r="DZL2" s="302"/>
      <c r="DZM2" s="302"/>
      <c r="DZN2" s="302"/>
      <c r="DZO2" s="302"/>
      <c r="DZP2" s="302"/>
      <c r="DZQ2" s="302"/>
      <c r="DZR2" s="302"/>
      <c r="DZS2" s="302"/>
      <c r="DZT2" s="302"/>
      <c r="DZU2" s="302"/>
      <c r="DZV2" s="302"/>
      <c r="DZW2" s="302"/>
      <c r="DZX2" s="302"/>
      <c r="DZY2" s="302"/>
      <c r="DZZ2" s="302"/>
      <c r="EAA2" s="302"/>
      <c r="EAB2" s="302"/>
      <c r="EAC2" s="302"/>
      <c r="EAD2" s="302"/>
      <c r="EAE2" s="302"/>
      <c r="EAF2" s="302"/>
      <c r="EAG2" s="302"/>
      <c r="EAH2" s="302"/>
      <c r="EAI2" s="302"/>
      <c r="EAJ2" s="302"/>
      <c r="EAK2" s="302"/>
      <c r="EAL2" s="302"/>
      <c r="EAM2" s="302"/>
      <c r="EAN2" s="302"/>
      <c r="EAO2" s="302"/>
      <c r="EAP2" s="302"/>
      <c r="EAQ2" s="302"/>
      <c r="EAR2" s="302"/>
      <c r="EAS2" s="302"/>
      <c r="EAT2" s="302"/>
      <c r="EAU2" s="302"/>
      <c r="EAV2" s="302"/>
      <c r="EAW2" s="302"/>
      <c r="EAX2" s="302"/>
      <c r="EAY2" s="302"/>
      <c r="EAZ2" s="302"/>
      <c r="EBA2" s="302"/>
      <c r="EBB2" s="302"/>
      <c r="EBC2" s="302"/>
      <c r="EBD2" s="302"/>
      <c r="EBE2" s="302"/>
      <c r="EBF2" s="302"/>
      <c r="EBG2" s="302"/>
      <c r="EBH2" s="302"/>
      <c r="EBI2" s="302"/>
      <c r="EBJ2" s="302"/>
      <c r="EBK2" s="302"/>
      <c r="EBL2" s="302"/>
      <c r="EBM2" s="302"/>
      <c r="EBN2" s="302"/>
      <c r="EBO2" s="302"/>
      <c r="EBP2" s="302"/>
      <c r="EBQ2" s="302"/>
      <c r="EBR2" s="302"/>
      <c r="EBS2" s="302"/>
      <c r="EBT2" s="302"/>
      <c r="EBU2" s="302"/>
      <c r="EBV2" s="302"/>
      <c r="EBW2" s="302"/>
      <c r="EBX2" s="302"/>
      <c r="EBY2" s="302"/>
      <c r="EBZ2" s="302"/>
      <c r="ECA2" s="302"/>
      <c r="ECB2" s="302"/>
      <c r="ECC2" s="302"/>
      <c r="ECD2" s="302"/>
      <c r="ECE2" s="302"/>
      <c r="ECF2" s="302"/>
      <c r="ECG2" s="302"/>
      <c r="ECH2" s="302"/>
      <c r="ECI2" s="302"/>
      <c r="ECJ2" s="302"/>
      <c r="ECK2" s="302"/>
      <c r="ECL2" s="302"/>
      <c r="ECM2" s="302"/>
      <c r="ECN2" s="302"/>
      <c r="ECO2" s="302"/>
      <c r="ECP2" s="302"/>
      <c r="ECQ2" s="302"/>
      <c r="ECR2" s="302"/>
      <c r="ECS2" s="302"/>
      <c r="ECT2" s="302"/>
      <c r="ECU2" s="302"/>
      <c r="ECV2" s="302"/>
      <c r="ECW2" s="302"/>
      <c r="ECX2" s="302"/>
      <c r="ECY2" s="302"/>
      <c r="ECZ2" s="302"/>
      <c r="EDA2" s="302"/>
      <c r="EDB2" s="302"/>
      <c r="EDC2" s="302"/>
      <c r="EDD2" s="302"/>
      <c r="EDE2" s="302"/>
      <c r="EDF2" s="302"/>
      <c r="EDG2" s="302"/>
      <c r="EDH2" s="302"/>
      <c r="EDI2" s="302"/>
      <c r="EDJ2" s="302"/>
      <c r="EDK2" s="302"/>
      <c r="EDL2" s="302"/>
      <c r="EDM2" s="302"/>
      <c r="EDN2" s="302"/>
      <c r="EDO2" s="302"/>
      <c r="EDP2" s="302"/>
      <c r="EDQ2" s="302"/>
      <c r="EDR2" s="302"/>
      <c r="EDS2" s="302"/>
      <c r="EDT2" s="302"/>
      <c r="EDU2" s="302"/>
      <c r="EDV2" s="302"/>
      <c r="EDW2" s="302"/>
      <c r="EDX2" s="302"/>
      <c r="EDY2" s="302"/>
      <c r="EDZ2" s="302"/>
      <c r="EEA2" s="302"/>
      <c r="EEB2" s="302"/>
      <c r="EEC2" s="302"/>
      <c r="EED2" s="302"/>
      <c r="EEE2" s="302"/>
      <c r="EEF2" s="302"/>
      <c r="EEG2" s="302"/>
      <c r="EEH2" s="302"/>
      <c r="EEI2" s="302"/>
      <c r="EEJ2" s="302"/>
      <c r="EEK2" s="302"/>
      <c r="EEL2" s="302"/>
      <c r="EEM2" s="302"/>
      <c r="EEN2" s="302"/>
      <c r="EEO2" s="302"/>
      <c r="EEP2" s="302"/>
      <c r="EEQ2" s="302"/>
      <c r="EER2" s="302"/>
      <c r="EES2" s="302"/>
      <c r="EET2" s="302"/>
      <c r="EEU2" s="302"/>
      <c r="EEV2" s="302"/>
      <c r="EEW2" s="302"/>
      <c r="EEX2" s="302"/>
      <c r="EEY2" s="302"/>
      <c r="EEZ2" s="302"/>
      <c r="EFA2" s="302"/>
      <c r="EFB2" s="302"/>
      <c r="EFC2" s="302"/>
      <c r="EFD2" s="302"/>
      <c r="EFE2" s="302"/>
      <c r="EFF2" s="302"/>
      <c r="EFG2" s="302"/>
      <c r="EFH2" s="302"/>
      <c r="EFI2" s="302"/>
      <c r="EFJ2" s="302"/>
      <c r="EFK2" s="302"/>
      <c r="EFL2" s="302"/>
      <c r="EFM2" s="302"/>
      <c r="EFN2" s="302"/>
      <c r="EFO2" s="302"/>
      <c r="EFP2" s="302"/>
      <c r="EFQ2" s="302"/>
      <c r="EFR2" s="302"/>
      <c r="EFS2" s="302"/>
      <c r="EFT2" s="302"/>
      <c r="EFU2" s="302"/>
      <c r="EFV2" s="302"/>
      <c r="EFW2" s="302"/>
      <c r="EFX2" s="302"/>
      <c r="EFY2" s="302"/>
      <c r="EFZ2" s="302"/>
      <c r="EGA2" s="302"/>
      <c r="EGB2" s="302"/>
      <c r="EGC2" s="302"/>
      <c r="EGD2" s="302"/>
      <c r="EGE2" s="302"/>
      <c r="EGF2" s="302"/>
      <c r="EGG2" s="302"/>
      <c r="EGH2" s="302"/>
      <c r="EGI2" s="302"/>
      <c r="EGJ2" s="302"/>
      <c r="EGK2" s="302"/>
      <c r="EGL2" s="302"/>
      <c r="EGM2" s="302"/>
      <c r="EGN2" s="302"/>
      <c r="EGO2" s="302"/>
      <c r="EGP2" s="302"/>
      <c r="EGQ2" s="302"/>
      <c r="EGR2" s="302"/>
      <c r="EGS2" s="302"/>
      <c r="EGT2" s="302"/>
      <c r="EGU2" s="302"/>
      <c r="EGV2" s="302"/>
      <c r="EGW2" s="302"/>
      <c r="EGX2" s="302"/>
      <c r="EGY2" s="302"/>
      <c r="EGZ2" s="302"/>
      <c r="EHA2" s="302"/>
      <c r="EHB2" s="302"/>
      <c r="EHC2" s="302"/>
      <c r="EHD2" s="302"/>
      <c r="EHE2" s="302"/>
      <c r="EHF2" s="302"/>
      <c r="EHG2" s="302"/>
      <c r="EHH2" s="302"/>
      <c r="EHI2" s="302"/>
      <c r="EHJ2" s="302"/>
      <c r="EHK2" s="302"/>
      <c r="EHL2" s="302"/>
      <c r="EHM2" s="302"/>
      <c r="EHN2" s="302"/>
      <c r="EHO2" s="302"/>
      <c r="EHP2" s="302"/>
      <c r="EHQ2" s="302"/>
      <c r="EHR2" s="302"/>
      <c r="EHS2" s="302"/>
      <c r="EHT2" s="302"/>
      <c r="EHU2" s="302"/>
      <c r="EHV2" s="302"/>
      <c r="EHW2" s="302"/>
      <c r="EHX2" s="302"/>
      <c r="EHY2" s="302"/>
      <c r="EHZ2" s="302"/>
      <c r="EIA2" s="302"/>
      <c r="EIB2" s="302"/>
      <c r="EIC2" s="302"/>
      <c r="EID2" s="302"/>
      <c r="EIE2" s="302"/>
      <c r="EIF2" s="302"/>
      <c r="EIG2" s="302"/>
      <c r="EIH2" s="302"/>
      <c r="EII2" s="302"/>
      <c r="EIJ2" s="302"/>
      <c r="EIK2" s="302"/>
      <c r="EIL2" s="302"/>
      <c r="EIM2" s="302"/>
      <c r="EIN2" s="302"/>
      <c r="EIO2" s="302"/>
      <c r="EIP2" s="302"/>
      <c r="EIQ2" s="302"/>
      <c r="EIR2" s="302"/>
      <c r="EIS2" s="302"/>
      <c r="EIT2" s="302"/>
      <c r="EIU2" s="302"/>
      <c r="EIV2" s="302"/>
      <c r="EIW2" s="302"/>
      <c r="EIX2" s="302"/>
      <c r="EIY2" s="302"/>
      <c r="EIZ2" s="302"/>
      <c r="EJA2" s="302"/>
      <c r="EJB2" s="302"/>
      <c r="EJC2" s="302"/>
      <c r="EJD2" s="302"/>
      <c r="EJE2" s="302"/>
      <c r="EJF2" s="302"/>
      <c r="EJG2" s="302"/>
      <c r="EJH2" s="302"/>
      <c r="EJI2" s="302"/>
      <c r="EJJ2" s="302"/>
      <c r="EJK2" s="302"/>
      <c r="EJL2" s="302"/>
      <c r="EJM2" s="302"/>
      <c r="EJN2" s="302"/>
      <c r="EJO2" s="302"/>
      <c r="EJP2" s="302"/>
      <c r="EJQ2" s="302"/>
      <c r="EJR2" s="302"/>
      <c r="EJS2" s="302"/>
      <c r="EJT2" s="302"/>
      <c r="EJU2" s="302"/>
      <c r="EJV2" s="302"/>
      <c r="EJW2" s="302"/>
      <c r="EJX2" s="302"/>
      <c r="EJY2" s="302"/>
      <c r="EJZ2" s="302"/>
      <c r="EKA2" s="302"/>
      <c r="EKB2" s="302"/>
      <c r="EKC2" s="302"/>
      <c r="EKD2" s="302"/>
      <c r="EKE2" s="302"/>
      <c r="EKF2" s="302"/>
      <c r="EKG2" s="302"/>
      <c r="EKH2" s="302"/>
      <c r="EKI2" s="302"/>
      <c r="EKJ2" s="302"/>
      <c r="EKK2" s="302"/>
      <c r="EKL2" s="302"/>
      <c r="EKM2" s="302"/>
      <c r="EKN2" s="302"/>
      <c r="EKO2" s="302"/>
      <c r="EKP2" s="302"/>
      <c r="EKQ2" s="302"/>
      <c r="EKR2" s="302"/>
      <c r="EKS2" s="302"/>
      <c r="EKT2" s="302"/>
      <c r="EKU2" s="302"/>
      <c r="EKV2" s="302"/>
      <c r="EKW2" s="302"/>
      <c r="EKX2" s="302"/>
      <c r="EKY2" s="302"/>
      <c r="EKZ2" s="302"/>
      <c r="ELA2" s="302"/>
      <c r="ELB2" s="302"/>
      <c r="ELC2" s="302"/>
      <c r="ELD2" s="302"/>
      <c r="ELE2" s="302"/>
      <c r="ELF2" s="302"/>
      <c r="ELG2" s="302"/>
      <c r="ELH2" s="302"/>
      <c r="ELI2" s="302"/>
      <c r="ELJ2" s="302"/>
      <c r="ELK2" s="302"/>
      <c r="ELL2" s="302"/>
      <c r="ELM2" s="302"/>
      <c r="ELN2" s="302"/>
      <c r="ELO2" s="302"/>
      <c r="ELP2" s="302"/>
      <c r="ELQ2" s="302"/>
      <c r="ELR2" s="302"/>
      <c r="ELS2" s="302"/>
      <c r="ELT2" s="302"/>
      <c r="ELU2" s="302"/>
      <c r="ELV2" s="302"/>
      <c r="ELW2" s="302"/>
      <c r="ELX2" s="302"/>
      <c r="ELY2" s="302"/>
      <c r="ELZ2" s="302"/>
      <c r="EMA2" s="302"/>
      <c r="EMB2" s="302"/>
      <c r="EMC2" s="302"/>
      <c r="EMD2" s="302"/>
      <c r="EME2" s="302"/>
      <c r="EMF2" s="302"/>
      <c r="EMG2" s="302"/>
      <c r="EMH2" s="302"/>
      <c r="EMI2" s="302"/>
      <c r="EMJ2" s="302"/>
      <c r="EMK2" s="302"/>
      <c r="EML2" s="302"/>
      <c r="EMM2" s="302"/>
      <c r="EMN2" s="302"/>
      <c r="EMO2" s="302"/>
      <c r="EMP2" s="302"/>
      <c r="EMQ2" s="302"/>
      <c r="EMR2" s="302"/>
      <c r="EMS2" s="302"/>
      <c r="EMT2" s="302"/>
      <c r="EMU2" s="302"/>
      <c r="EMV2" s="302"/>
      <c r="EMW2" s="302"/>
      <c r="EMX2" s="302"/>
      <c r="EMY2" s="302"/>
      <c r="EMZ2" s="302"/>
      <c r="ENA2" s="302"/>
      <c r="ENB2" s="302"/>
      <c r="ENC2" s="302"/>
      <c r="END2" s="302"/>
      <c r="ENE2" s="302"/>
      <c r="ENF2" s="302"/>
      <c r="ENG2" s="302"/>
      <c r="ENH2" s="302"/>
      <c r="ENI2" s="302"/>
      <c r="ENJ2" s="302"/>
      <c r="ENK2" s="302"/>
      <c r="ENL2" s="302"/>
      <c r="ENM2" s="302"/>
      <c r="ENN2" s="302"/>
      <c r="ENO2" s="302"/>
      <c r="ENP2" s="302"/>
      <c r="ENQ2" s="302"/>
      <c r="ENR2" s="302"/>
      <c r="ENS2" s="302"/>
      <c r="ENT2" s="302"/>
      <c r="ENU2" s="302"/>
      <c r="ENV2" s="302"/>
      <c r="ENW2" s="302"/>
      <c r="ENX2" s="302"/>
      <c r="ENY2" s="302"/>
      <c r="ENZ2" s="302"/>
      <c r="EOA2" s="302"/>
      <c r="EOB2" s="302"/>
      <c r="EOC2" s="302"/>
      <c r="EOD2" s="302"/>
      <c r="EOE2" s="302"/>
      <c r="EOF2" s="302"/>
      <c r="EOG2" s="302"/>
      <c r="EOH2" s="302"/>
      <c r="EOI2" s="302"/>
      <c r="EOJ2" s="302"/>
      <c r="EOK2" s="302"/>
      <c r="EOL2" s="302"/>
      <c r="EOM2" s="302"/>
      <c r="EON2" s="302"/>
      <c r="EOO2" s="302"/>
      <c r="EOP2" s="302"/>
      <c r="EOQ2" s="302"/>
      <c r="EOR2" s="302"/>
      <c r="EOS2" s="302"/>
      <c r="EOT2" s="302"/>
      <c r="EOU2" s="302"/>
      <c r="EOV2" s="302"/>
      <c r="EOW2" s="302"/>
      <c r="EOX2" s="302"/>
      <c r="EOY2" s="302"/>
      <c r="EOZ2" s="302"/>
      <c r="EPA2" s="302"/>
      <c r="EPB2" s="302"/>
      <c r="EPC2" s="302"/>
      <c r="EPD2" s="302"/>
      <c r="EPE2" s="302"/>
      <c r="EPF2" s="302"/>
      <c r="EPG2" s="302"/>
      <c r="EPH2" s="302"/>
      <c r="EPI2" s="302"/>
      <c r="EPJ2" s="302"/>
      <c r="EPK2" s="302"/>
      <c r="EPL2" s="302"/>
      <c r="EPM2" s="302"/>
      <c r="EPN2" s="302"/>
      <c r="EPO2" s="302"/>
      <c r="EPP2" s="302"/>
      <c r="EPQ2" s="302"/>
      <c r="EPR2" s="302"/>
      <c r="EPS2" s="302"/>
      <c r="EPT2" s="302"/>
      <c r="EPU2" s="302"/>
      <c r="EPV2" s="302"/>
      <c r="EPW2" s="302"/>
      <c r="EPX2" s="302"/>
      <c r="EPY2" s="302"/>
      <c r="EPZ2" s="302"/>
      <c r="EQA2" s="302"/>
      <c r="EQB2" s="302"/>
      <c r="EQC2" s="302"/>
      <c r="EQD2" s="302"/>
      <c r="EQE2" s="302"/>
      <c r="EQF2" s="302"/>
      <c r="EQG2" s="302"/>
      <c r="EQH2" s="302"/>
      <c r="EQI2" s="302"/>
      <c r="EQJ2" s="302"/>
      <c r="EQK2" s="302"/>
      <c r="EQL2" s="302"/>
      <c r="EQM2" s="302"/>
      <c r="EQN2" s="302"/>
      <c r="EQO2" s="302"/>
      <c r="EQP2" s="302"/>
      <c r="EQQ2" s="302"/>
      <c r="EQR2" s="302"/>
      <c r="EQS2" s="302"/>
      <c r="EQT2" s="302"/>
      <c r="EQU2" s="302"/>
      <c r="EQV2" s="302"/>
      <c r="EQW2" s="302"/>
      <c r="EQX2" s="302"/>
      <c r="EQY2" s="302"/>
      <c r="EQZ2" s="302"/>
      <c r="ERA2" s="302"/>
      <c r="ERB2" s="302"/>
      <c r="ERC2" s="302"/>
      <c r="ERD2" s="302"/>
      <c r="ERE2" s="302"/>
      <c r="ERF2" s="302"/>
      <c r="ERG2" s="302"/>
      <c r="ERH2" s="302"/>
      <c r="ERI2" s="302"/>
      <c r="ERJ2" s="302"/>
      <c r="ERK2" s="302"/>
      <c r="ERL2" s="302"/>
      <c r="ERM2" s="302"/>
      <c r="ERN2" s="302"/>
      <c r="ERO2" s="302"/>
      <c r="ERP2" s="302"/>
      <c r="ERQ2" s="302"/>
      <c r="ERR2" s="302"/>
      <c r="ERS2" s="302"/>
      <c r="ERT2" s="302"/>
      <c r="ERU2" s="302"/>
      <c r="ERV2" s="302"/>
      <c r="ERW2" s="302"/>
      <c r="ERX2" s="302"/>
      <c r="ERY2" s="302"/>
      <c r="ERZ2" s="302"/>
      <c r="ESA2" s="302"/>
      <c r="ESB2" s="302"/>
      <c r="ESC2" s="302"/>
      <c r="ESD2" s="302"/>
      <c r="ESE2" s="302"/>
      <c r="ESF2" s="302"/>
      <c r="ESG2" s="302"/>
      <c r="ESH2" s="302"/>
      <c r="ESI2" s="302"/>
      <c r="ESJ2" s="302"/>
      <c r="ESK2" s="302"/>
      <c r="ESL2" s="302"/>
      <c r="ESM2" s="302"/>
      <c r="ESN2" s="302"/>
      <c r="ESO2" s="302"/>
      <c r="ESP2" s="302"/>
      <c r="ESQ2" s="302"/>
      <c r="ESR2" s="302"/>
      <c r="ESS2" s="302"/>
      <c r="EST2" s="302"/>
      <c r="ESU2" s="302"/>
      <c r="ESV2" s="302"/>
      <c r="ESW2" s="302"/>
      <c r="ESX2" s="302"/>
      <c r="ESY2" s="302"/>
      <c r="ESZ2" s="302"/>
      <c r="ETA2" s="302"/>
      <c r="ETB2" s="302"/>
      <c r="ETC2" s="302"/>
      <c r="ETD2" s="302"/>
      <c r="ETE2" s="302"/>
      <c r="ETF2" s="302"/>
      <c r="ETG2" s="302"/>
      <c r="ETH2" s="302"/>
      <c r="ETI2" s="302"/>
      <c r="ETJ2" s="302"/>
      <c r="ETK2" s="302"/>
      <c r="ETL2" s="302"/>
      <c r="ETM2" s="302"/>
      <c r="ETN2" s="302"/>
      <c r="ETO2" s="302"/>
      <c r="ETP2" s="302"/>
      <c r="ETQ2" s="302"/>
      <c r="ETR2" s="302"/>
      <c r="ETS2" s="302"/>
      <c r="ETT2" s="302"/>
      <c r="ETU2" s="302"/>
      <c r="ETV2" s="302"/>
      <c r="ETW2" s="302"/>
      <c r="ETX2" s="302"/>
      <c r="ETY2" s="302"/>
      <c r="ETZ2" s="302"/>
      <c r="EUA2" s="302"/>
      <c r="EUB2" s="302"/>
      <c r="EUC2" s="302"/>
      <c r="EUD2" s="302"/>
      <c r="EUE2" s="302"/>
      <c r="EUF2" s="302"/>
      <c r="EUG2" s="302"/>
      <c r="EUH2" s="302"/>
      <c r="EUI2" s="302"/>
      <c r="EUJ2" s="302"/>
      <c r="EUK2" s="302"/>
      <c r="EUL2" s="302"/>
      <c r="EUM2" s="302"/>
      <c r="EUN2" s="302"/>
      <c r="EUO2" s="302"/>
      <c r="EUP2" s="302"/>
      <c r="EUQ2" s="302"/>
      <c r="EUR2" s="302"/>
      <c r="EUS2" s="302"/>
      <c r="EUT2" s="302"/>
      <c r="EUU2" s="302"/>
      <c r="EUV2" s="302"/>
      <c r="EUW2" s="302"/>
      <c r="EUX2" s="302"/>
      <c r="EUY2" s="302"/>
      <c r="EUZ2" s="302"/>
      <c r="EVA2" s="302"/>
      <c r="EVB2" s="302"/>
      <c r="EVC2" s="302"/>
      <c r="EVD2" s="302"/>
      <c r="EVE2" s="302"/>
      <c r="EVF2" s="302"/>
      <c r="EVG2" s="302"/>
      <c r="EVH2" s="302"/>
      <c r="EVI2" s="302"/>
      <c r="EVJ2" s="302"/>
      <c r="EVK2" s="302"/>
      <c r="EVL2" s="302"/>
      <c r="EVM2" s="302"/>
      <c r="EVN2" s="302"/>
      <c r="EVO2" s="302"/>
      <c r="EVP2" s="302"/>
      <c r="EVQ2" s="302"/>
      <c r="EVR2" s="302"/>
      <c r="EVS2" s="302"/>
      <c r="EVT2" s="302"/>
      <c r="EVU2" s="302"/>
      <c r="EVV2" s="302"/>
      <c r="EVW2" s="302"/>
      <c r="EVX2" s="302"/>
      <c r="EVY2" s="302"/>
      <c r="EVZ2" s="302"/>
      <c r="EWA2" s="302"/>
      <c r="EWB2" s="302"/>
      <c r="EWC2" s="302"/>
      <c r="EWD2" s="302"/>
      <c r="EWE2" s="302"/>
      <c r="EWF2" s="302"/>
      <c r="EWG2" s="302"/>
      <c r="EWH2" s="302"/>
      <c r="EWI2" s="302"/>
      <c r="EWJ2" s="302"/>
      <c r="EWK2" s="302"/>
      <c r="EWL2" s="302"/>
      <c r="EWM2" s="302"/>
      <c r="EWN2" s="302"/>
      <c r="EWO2" s="302"/>
      <c r="EWP2" s="302"/>
      <c r="EWQ2" s="302"/>
      <c r="EWR2" s="302"/>
      <c r="EWS2" s="302"/>
      <c r="EWT2" s="302"/>
      <c r="EWU2" s="302"/>
      <c r="EWV2" s="302"/>
      <c r="EWW2" s="302"/>
      <c r="EWX2" s="302"/>
      <c r="EWY2" s="302"/>
      <c r="EWZ2" s="302"/>
      <c r="EXA2" s="302"/>
      <c r="EXB2" s="302"/>
      <c r="EXC2" s="302"/>
      <c r="EXD2" s="302"/>
      <c r="EXE2" s="302"/>
      <c r="EXF2" s="302"/>
      <c r="EXG2" s="302"/>
      <c r="EXH2" s="302"/>
      <c r="EXI2" s="302"/>
      <c r="EXJ2" s="302"/>
      <c r="EXK2" s="302"/>
      <c r="EXL2" s="302"/>
      <c r="EXM2" s="302"/>
      <c r="EXN2" s="302"/>
      <c r="EXO2" s="302"/>
      <c r="EXP2" s="302"/>
      <c r="EXQ2" s="302"/>
      <c r="EXR2" s="302"/>
      <c r="EXS2" s="302"/>
      <c r="EXT2" s="302"/>
      <c r="EXU2" s="302"/>
      <c r="EXV2" s="302"/>
      <c r="EXW2" s="302"/>
      <c r="EXX2" s="302"/>
      <c r="EXY2" s="302"/>
      <c r="EXZ2" s="302"/>
      <c r="EYA2" s="302"/>
      <c r="EYB2" s="302"/>
      <c r="EYC2" s="302"/>
      <c r="EYD2" s="302"/>
      <c r="EYE2" s="302"/>
      <c r="EYF2" s="302"/>
      <c r="EYG2" s="302"/>
      <c r="EYH2" s="302"/>
      <c r="EYI2" s="302"/>
      <c r="EYJ2" s="302"/>
      <c r="EYK2" s="302"/>
      <c r="EYL2" s="302"/>
      <c r="EYM2" s="302"/>
      <c r="EYN2" s="302"/>
      <c r="EYO2" s="302"/>
      <c r="EYP2" s="302"/>
      <c r="EYQ2" s="302"/>
      <c r="EYR2" s="302"/>
      <c r="EYS2" s="302"/>
      <c r="EYT2" s="302"/>
      <c r="EYU2" s="302"/>
      <c r="EYV2" s="302"/>
      <c r="EYW2" s="302"/>
      <c r="EYX2" s="302"/>
      <c r="EYY2" s="302"/>
      <c r="EYZ2" s="302"/>
      <c r="EZA2" s="302"/>
      <c r="EZB2" s="302"/>
      <c r="EZC2" s="302"/>
      <c r="EZD2" s="302"/>
      <c r="EZE2" s="302"/>
      <c r="EZF2" s="302"/>
      <c r="EZG2" s="302"/>
      <c r="EZH2" s="302"/>
      <c r="EZI2" s="302"/>
      <c r="EZJ2" s="302"/>
      <c r="EZK2" s="302"/>
      <c r="EZL2" s="302"/>
      <c r="EZM2" s="302"/>
      <c r="EZN2" s="302"/>
      <c r="EZO2" s="302"/>
      <c r="EZP2" s="302"/>
      <c r="EZQ2" s="302"/>
      <c r="EZR2" s="302"/>
      <c r="EZS2" s="302"/>
      <c r="EZT2" s="302"/>
      <c r="EZU2" s="302"/>
      <c r="EZV2" s="302"/>
      <c r="EZW2" s="302"/>
      <c r="EZX2" s="302"/>
      <c r="EZY2" s="302"/>
      <c r="EZZ2" s="302"/>
      <c r="FAA2" s="302"/>
      <c r="FAB2" s="302"/>
      <c r="FAC2" s="302"/>
      <c r="FAD2" s="302"/>
      <c r="FAE2" s="302"/>
      <c r="FAF2" s="302"/>
      <c r="FAG2" s="302"/>
      <c r="FAH2" s="302"/>
      <c r="FAI2" s="302"/>
      <c r="FAJ2" s="302"/>
      <c r="FAK2" s="302"/>
      <c r="FAL2" s="302"/>
      <c r="FAM2" s="302"/>
      <c r="FAN2" s="302"/>
      <c r="FAO2" s="302"/>
      <c r="FAP2" s="302"/>
      <c r="FAQ2" s="302"/>
      <c r="FAR2" s="302"/>
      <c r="FAS2" s="302"/>
      <c r="FAT2" s="302"/>
      <c r="FAU2" s="302"/>
      <c r="FAV2" s="302"/>
      <c r="FAW2" s="302"/>
      <c r="FAX2" s="302"/>
      <c r="FAY2" s="302"/>
      <c r="FAZ2" s="302"/>
      <c r="FBA2" s="302"/>
      <c r="FBB2" s="302"/>
      <c r="FBC2" s="302"/>
      <c r="FBD2" s="302"/>
      <c r="FBE2" s="302"/>
      <c r="FBF2" s="302"/>
      <c r="FBG2" s="302"/>
      <c r="FBH2" s="302"/>
      <c r="FBI2" s="302"/>
      <c r="FBJ2" s="302"/>
      <c r="FBK2" s="302"/>
      <c r="FBL2" s="302"/>
      <c r="FBM2" s="302"/>
      <c r="FBN2" s="302"/>
      <c r="FBO2" s="302"/>
      <c r="FBP2" s="302"/>
      <c r="FBQ2" s="302"/>
      <c r="FBR2" s="302"/>
      <c r="FBS2" s="302"/>
      <c r="FBT2" s="302"/>
      <c r="FBU2" s="302"/>
      <c r="FBV2" s="302"/>
      <c r="FBW2" s="302"/>
      <c r="FBX2" s="302"/>
      <c r="FBY2" s="302"/>
      <c r="FBZ2" s="302"/>
      <c r="FCA2" s="302"/>
      <c r="FCB2" s="302"/>
      <c r="FCC2" s="302"/>
      <c r="FCD2" s="302"/>
      <c r="FCE2" s="302"/>
      <c r="FCF2" s="302"/>
      <c r="FCG2" s="302"/>
      <c r="FCH2" s="302"/>
      <c r="FCI2" s="302"/>
      <c r="FCJ2" s="302"/>
      <c r="FCK2" s="302"/>
      <c r="FCL2" s="302"/>
      <c r="FCM2" s="302"/>
      <c r="FCN2" s="302"/>
      <c r="FCO2" s="302"/>
      <c r="FCP2" s="302"/>
      <c r="FCQ2" s="302"/>
      <c r="FCR2" s="302"/>
      <c r="FCS2" s="302"/>
      <c r="FCT2" s="302"/>
      <c r="FCU2" s="302"/>
      <c r="FCV2" s="302"/>
      <c r="FCW2" s="302"/>
      <c r="FCX2" s="302"/>
      <c r="FCY2" s="302"/>
      <c r="FCZ2" s="302"/>
      <c r="FDA2" s="302"/>
      <c r="FDB2" s="302"/>
      <c r="FDC2" s="302"/>
      <c r="FDD2" s="302"/>
      <c r="FDE2" s="302"/>
      <c r="FDF2" s="302"/>
      <c r="FDG2" s="302"/>
      <c r="FDH2" s="302"/>
      <c r="FDI2" s="302"/>
      <c r="FDJ2" s="302"/>
      <c r="FDK2" s="302"/>
      <c r="FDL2" s="302"/>
      <c r="FDM2" s="302"/>
      <c r="FDN2" s="302"/>
      <c r="FDO2" s="302"/>
      <c r="FDP2" s="302"/>
      <c r="FDQ2" s="302"/>
      <c r="FDR2" s="302"/>
      <c r="FDS2" s="302"/>
      <c r="FDT2" s="302"/>
      <c r="FDU2" s="302"/>
      <c r="FDV2" s="302"/>
      <c r="FDW2" s="302"/>
      <c r="FDX2" s="302"/>
      <c r="FDY2" s="302"/>
      <c r="FDZ2" s="302"/>
      <c r="FEA2" s="302"/>
      <c r="FEB2" s="302"/>
      <c r="FEC2" s="302"/>
      <c r="FED2" s="302"/>
      <c r="FEE2" s="302"/>
      <c r="FEF2" s="302"/>
      <c r="FEG2" s="302"/>
      <c r="FEH2" s="302"/>
      <c r="FEI2" s="302"/>
      <c r="FEJ2" s="302"/>
      <c r="FEK2" s="302"/>
      <c r="FEL2" s="302"/>
      <c r="FEM2" s="302"/>
      <c r="FEN2" s="302"/>
      <c r="FEO2" s="302"/>
      <c r="FEP2" s="302"/>
      <c r="FEQ2" s="302"/>
      <c r="FER2" s="302"/>
      <c r="FES2" s="302"/>
      <c r="FET2" s="302"/>
      <c r="FEU2" s="302"/>
      <c r="FEV2" s="302"/>
      <c r="FEW2" s="302"/>
      <c r="FEX2" s="302"/>
      <c r="FEY2" s="302"/>
      <c r="FEZ2" s="302"/>
      <c r="FFA2" s="302"/>
      <c r="FFB2" s="302"/>
      <c r="FFC2" s="302"/>
      <c r="FFD2" s="302"/>
      <c r="FFE2" s="302"/>
      <c r="FFF2" s="302"/>
      <c r="FFG2" s="302"/>
      <c r="FFH2" s="302"/>
      <c r="FFI2" s="302"/>
      <c r="FFJ2" s="302"/>
      <c r="FFK2" s="302"/>
      <c r="FFL2" s="302"/>
      <c r="FFM2" s="302"/>
      <c r="FFN2" s="302"/>
      <c r="FFO2" s="302"/>
      <c r="FFP2" s="302"/>
      <c r="FFQ2" s="302"/>
      <c r="FFR2" s="302"/>
      <c r="FFS2" s="302"/>
      <c r="FFT2" s="302"/>
      <c r="FFU2" s="302"/>
      <c r="FFV2" s="302"/>
      <c r="FFW2" s="302"/>
      <c r="FFX2" s="302"/>
      <c r="FFY2" s="302"/>
      <c r="FFZ2" s="302"/>
      <c r="FGA2" s="302"/>
      <c r="FGB2" s="302"/>
      <c r="FGC2" s="302"/>
      <c r="FGD2" s="302"/>
      <c r="FGE2" s="302"/>
      <c r="FGF2" s="302"/>
      <c r="FGG2" s="302"/>
      <c r="FGH2" s="302"/>
      <c r="FGI2" s="302"/>
      <c r="FGJ2" s="302"/>
      <c r="FGK2" s="302"/>
      <c r="FGL2" s="302"/>
      <c r="FGM2" s="302"/>
      <c r="FGN2" s="302"/>
      <c r="FGO2" s="302"/>
      <c r="FGP2" s="302"/>
      <c r="FGQ2" s="302"/>
      <c r="FGR2" s="302"/>
      <c r="FGS2" s="302"/>
      <c r="FGT2" s="302"/>
      <c r="FGU2" s="302"/>
      <c r="FGV2" s="302"/>
      <c r="FGW2" s="302"/>
      <c r="FGX2" s="302"/>
      <c r="FGY2" s="302"/>
      <c r="FGZ2" s="302"/>
      <c r="FHA2" s="302"/>
      <c r="FHB2" s="302"/>
      <c r="FHC2" s="302"/>
      <c r="FHD2" s="302"/>
      <c r="FHE2" s="302"/>
      <c r="FHF2" s="302"/>
      <c r="FHG2" s="302"/>
      <c r="FHH2" s="302"/>
      <c r="FHI2" s="302"/>
      <c r="FHJ2" s="302"/>
      <c r="FHK2" s="302"/>
      <c r="FHL2" s="302"/>
      <c r="FHM2" s="302"/>
      <c r="FHN2" s="302"/>
      <c r="FHO2" s="302"/>
      <c r="FHP2" s="302"/>
      <c r="FHQ2" s="302"/>
      <c r="FHR2" s="302"/>
      <c r="FHS2" s="302"/>
      <c r="FHT2" s="302"/>
      <c r="FHU2" s="302"/>
      <c r="FHV2" s="302"/>
      <c r="FHW2" s="302"/>
      <c r="FHX2" s="302"/>
      <c r="FHY2" s="302"/>
      <c r="FHZ2" s="302"/>
      <c r="FIA2" s="302"/>
      <c r="FIB2" s="302"/>
      <c r="FIC2" s="302"/>
      <c r="FID2" s="302"/>
      <c r="FIE2" s="302"/>
      <c r="FIF2" s="302"/>
      <c r="FIG2" s="302"/>
      <c r="FIH2" s="302"/>
      <c r="FII2" s="302"/>
      <c r="FIJ2" s="302"/>
      <c r="FIK2" s="302"/>
      <c r="FIL2" s="302"/>
      <c r="FIM2" s="302"/>
      <c r="FIN2" s="302"/>
      <c r="FIO2" s="302"/>
      <c r="FIP2" s="302"/>
      <c r="FIQ2" s="302"/>
      <c r="FIR2" s="302"/>
      <c r="FIS2" s="302"/>
      <c r="FIT2" s="302"/>
      <c r="FIU2" s="302"/>
      <c r="FIV2" s="302"/>
      <c r="FIW2" s="302"/>
      <c r="FIX2" s="302"/>
      <c r="FIY2" s="302"/>
      <c r="FIZ2" s="302"/>
      <c r="FJA2" s="302"/>
      <c r="FJB2" s="302"/>
      <c r="FJC2" s="302"/>
      <c r="FJD2" s="302"/>
      <c r="FJE2" s="302"/>
      <c r="FJF2" s="302"/>
      <c r="FJG2" s="302"/>
      <c r="FJH2" s="302"/>
      <c r="FJI2" s="302"/>
      <c r="FJJ2" s="302"/>
      <c r="FJK2" s="302"/>
      <c r="FJL2" s="302"/>
      <c r="FJM2" s="302"/>
      <c r="FJN2" s="302"/>
      <c r="FJO2" s="302"/>
      <c r="FJP2" s="302"/>
      <c r="FJQ2" s="302"/>
      <c r="FJR2" s="302"/>
      <c r="FJS2" s="302"/>
      <c r="FJT2" s="302"/>
      <c r="FJU2" s="302"/>
      <c r="FJV2" s="302"/>
      <c r="FJW2" s="302"/>
      <c r="FJX2" s="302"/>
      <c r="FJY2" s="302"/>
      <c r="FJZ2" s="302"/>
      <c r="FKA2" s="302"/>
      <c r="FKB2" s="302"/>
      <c r="FKC2" s="302"/>
      <c r="FKD2" s="302"/>
      <c r="FKE2" s="302"/>
      <c r="FKF2" s="302"/>
      <c r="FKG2" s="302"/>
      <c r="FKH2" s="302"/>
      <c r="FKI2" s="302"/>
      <c r="FKJ2" s="302"/>
      <c r="FKK2" s="302"/>
      <c r="FKL2" s="302"/>
      <c r="FKM2" s="302"/>
      <c r="FKN2" s="302"/>
      <c r="FKO2" s="302"/>
      <c r="FKP2" s="302"/>
      <c r="FKQ2" s="302"/>
      <c r="FKR2" s="302"/>
      <c r="FKS2" s="302"/>
      <c r="FKT2" s="302"/>
      <c r="FKU2" s="302"/>
      <c r="FKV2" s="302"/>
      <c r="FKW2" s="302"/>
      <c r="FKX2" s="302"/>
      <c r="FKY2" s="302"/>
      <c r="FKZ2" s="302"/>
      <c r="FLA2" s="302"/>
      <c r="FLB2" s="302"/>
      <c r="FLC2" s="302"/>
      <c r="FLD2" s="302"/>
      <c r="FLE2" s="302"/>
      <c r="FLF2" s="302"/>
      <c r="FLG2" s="302"/>
      <c r="FLH2" s="302"/>
      <c r="FLI2" s="302"/>
      <c r="FLJ2" s="302"/>
      <c r="FLK2" s="302"/>
      <c r="FLL2" s="302"/>
      <c r="FLM2" s="302"/>
      <c r="FLN2" s="302"/>
      <c r="FLO2" s="302"/>
      <c r="FLP2" s="302"/>
      <c r="FLQ2" s="302"/>
      <c r="FLR2" s="302"/>
      <c r="FLS2" s="302"/>
      <c r="FLT2" s="302"/>
      <c r="FLU2" s="302"/>
      <c r="FLV2" s="302"/>
      <c r="FLW2" s="302"/>
      <c r="FLX2" s="302"/>
      <c r="FLY2" s="302"/>
      <c r="FLZ2" s="302"/>
      <c r="FMA2" s="302"/>
      <c r="FMB2" s="302"/>
      <c r="FMC2" s="302"/>
      <c r="FMD2" s="302"/>
      <c r="FME2" s="302"/>
      <c r="FMF2" s="302"/>
      <c r="FMG2" s="302"/>
      <c r="FMH2" s="302"/>
      <c r="FMI2" s="302"/>
      <c r="FMJ2" s="302"/>
      <c r="FMK2" s="302"/>
      <c r="FML2" s="302"/>
      <c r="FMM2" s="302"/>
      <c r="FMN2" s="302"/>
      <c r="FMO2" s="302"/>
      <c r="FMP2" s="302"/>
      <c r="FMQ2" s="302"/>
      <c r="FMR2" s="302"/>
      <c r="FMS2" s="302"/>
      <c r="FMT2" s="302"/>
      <c r="FMU2" s="302"/>
      <c r="FMV2" s="302"/>
      <c r="FMW2" s="302"/>
      <c r="FMX2" s="302"/>
      <c r="FMY2" s="302"/>
      <c r="FMZ2" s="302"/>
      <c r="FNA2" s="302"/>
      <c r="FNB2" s="302"/>
      <c r="FNC2" s="302"/>
      <c r="FND2" s="302"/>
      <c r="FNE2" s="302"/>
      <c r="FNF2" s="302"/>
      <c r="FNG2" s="302"/>
      <c r="FNH2" s="302"/>
      <c r="FNI2" s="302"/>
      <c r="FNJ2" s="302"/>
      <c r="FNK2" s="302"/>
      <c r="FNL2" s="302"/>
      <c r="FNM2" s="302"/>
      <c r="FNN2" s="302"/>
      <c r="FNO2" s="302"/>
      <c r="FNP2" s="302"/>
      <c r="FNQ2" s="302"/>
      <c r="FNR2" s="302"/>
      <c r="FNS2" s="302"/>
      <c r="FNT2" s="302"/>
      <c r="FNU2" s="302"/>
      <c r="FNV2" s="302"/>
      <c r="FNW2" s="302"/>
      <c r="FNX2" s="302"/>
      <c r="FNY2" s="302"/>
      <c r="FNZ2" s="302"/>
      <c r="FOA2" s="302"/>
      <c r="FOB2" s="302"/>
      <c r="FOC2" s="302"/>
      <c r="FOD2" s="302"/>
      <c r="FOE2" s="302"/>
      <c r="FOF2" s="302"/>
      <c r="FOG2" s="302"/>
      <c r="FOH2" s="302"/>
      <c r="FOI2" s="302"/>
      <c r="FOJ2" s="302"/>
      <c r="FOK2" s="302"/>
      <c r="FOL2" s="302"/>
      <c r="FOM2" s="302"/>
      <c r="FON2" s="302"/>
      <c r="FOO2" s="302"/>
      <c r="FOP2" s="302"/>
      <c r="FOQ2" s="302"/>
      <c r="FOR2" s="302"/>
      <c r="FOS2" s="302"/>
      <c r="FOT2" s="302"/>
      <c r="FOU2" s="302"/>
      <c r="FOV2" s="302"/>
      <c r="FOW2" s="302"/>
      <c r="FOX2" s="302"/>
      <c r="FOY2" s="302"/>
      <c r="FOZ2" s="302"/>
      <c r="FPA2" s="302"/>
      <c r="FPB2" s="302"/>
      <c r="FPC2" s="302"/>
      <c r="FPD2" s="302"/>
      <c r="FPE2" s="302"/>
      <c r="FPF2" s="302"/>
      <c r="FPG2" s="302"/>
      <c r="FPH2" s="302"/>
      <c r="FPI2" s="302"/>
      <c r="FPJ2" s="302"/>
      <c r="FPK2" s="302"/>
      <c r="FPL2" s="302"/>
      <c r="FPM2" s="302"/>
      <c r="FPN2" s="302"/>
      <c r="FPO2" s="302"/>
      <c r="FPP2" s="302"/>
      <c r="FPQ2" s="302"/>
      <c r="FPR2" s="302"/>
      <c r="FPS2" s="302"/>
      <c r="FPT2" s="302"/>
      <c r="FPU2" s="302"/>
      <c r="FPV2" s="302"/>
      <c r="FPW2" s="302"/>
      <c r="FPX2" s="302"/>
      <c r="FPY2" s="302"/>
      <c r="FPZ2" s="302"/>
      <c r="FQA2" s="302"/>
      <c r="FQB2" s="302"/>
      <c r="FQC2" s="302"/>
      <c r="FQD2" s="302"/>
      <c r="FQE2" s="302"/>
      <c r="FQF2" s="302"/>
      <c r="FQG2" s="302"/>
      <c r="FQH2" s="302"/>
      <c r="FQI2" s="302"/>
      <c r="FQJ2" s="302"/>
      <c r="FQK2" s="302"/>
      <c r="FQL2" s="302"/>
      <c r="FQM2" s="302"/>
      <c r="FQN2" s="302"/>
      <c r="FQO2" s="302"/>
      <c r="FQP2" s="302"/>
      <c r="FQQ2" s="302"/>
      <c r="FQR2" s="302"/>
      <c r="FQS2" s="302"/>
      <c r="FQT2" s="302"/>
      <c r="FQU2" s="302"/>
      <c r="FQV2" s="302"/>
      <c r="FQW2" s="302"/>
      <c r="FQX2" s="302"/>
      <c r="FQY2" s="302"/>
      <c r="FQZ2" s="302"/>
      <c r="FRA2" s="302"/>
      <c r="FRB2" s="302"/>
      <c r="FRC2" s="302"/>
      <c r="FRD2" s="302"/>
      <c r="FRE2" s="302"/>
      <c r="FRF2" s="302"/>
      <c r="FRG2" s="302"/>
      <c r="FRH2" s="302"/>
      <c r="FRI2" s="302"/>
      <c r="FRJ2" s="302"/>
      <c r="FRK2" s="302"/>
      <c r="FRL2" s="302"/>
      <c r="FRM2" s="302"/>
      <c r="FRN2" s="302"/>
      <c r="FRO2" s="302"/>
      <c r="FRP2" s="302"/>
      <c r="FRQ2" s="302"/>
      <c r="FRR2" s="302"/>
      <c r="FRS2" s="302"/>
      <c r="FRT2" s="302"/>
      <c r="FRU2" s="302"/>
      <c r="FRV2" s="302"/>
      <c r="FRW2" s="302"/>
      <c r="FRX2" s="302"/>
      <c r="FRY2" s="302"/>
      <c r="FRZ2" s="302"/>
      <c r="FSA2" s="302"/>
      <c r="FSB2" s="302"/>
      <c r="FSC2" s="302"/>
      <c r="FSD2" s="302"/>
      <c r="FSE2" s="302"/>
      <c r="FSF2" s="302"/>
      <c r="FSG2" s="302"/>
      <c r="FSH2" s="302"/>
      <c r="FSI2" s="302"/>
      <c r="FSJ2" s="302"/>
      <c r="FSK2" s="302"/>
      <c r="FSL2" s="302"/>
      <c r="FSM2" s="302"/>
      <c r="FSN2" s="302"/>
      <c r="FSO2" s="302"/>
      <c r="FSP2" s="302"/>
      <c r="FSQ2" s="302"/>
      <c r="FSR2" s="302"/>
      <c r="FSS2" s="302"/>
      <c r="FST2" s="302"/>
      <c r="FSU2" s="302"/>
      <c r="FSV2" s="302"/>
      <c r="FSW2" s="302"/>
      <c r="FSX2" s="302"/>
      <c r="FSY2" s="302"/>
      <c r="FSZ2" s="302"/>
      <c r="FTA2" s="302"/>
      <c r="FTB2" s="302"/>
      <c r="FTC2" s="302"/>
      <c r="FTD2" s="302"/>
      <c r="FTE2" s="302"/>
      <c r="FTF2" s="302"/>
      <c r="FTG2" s="302"/>
      <c r="FTH2" s="302"/>
      <c r="FTI2" s="302"/>
      <c r="FTJ2" s="302"/>
      <c r="FTK2" s="302"/>
      <c r="FTL2" s="302"/>
      <c r="FTM2" s="302"/>
      <c r="FTN2" s="302"/>
      <c r="FTO2" s="302"/>
      <c r="FTP2" s="302"/>
      <c r="FTQ2" s="302"/>
      <c r="FTR2" s="302"/>
      <c r="FTS2" s="302"/>
      <c r="FTT2" s="302"/>
      <c r="FTU2" s="302"/>
      <c r="FTV2" s="302"/>
      <c r="FTW2" s="302"/>
      <c r="FTX2" s="302"/>
      <c r="FTY2" s="302"/>
      <c r="FTZ2" s="302"/>
      <c r="FUA2" s="302"/>
      <c r="FUB2" s="302"/>
      <c r="FUC2" s="302"/>
      <c r="FUD2" s="302"/>
      <c r="FUE2" s="302"/>
      <c r="FUF2" s="302"/>
      <c r="FUG2" s="302"/>
      <c r="FUH2" s="302"/>
      <c r="FUI2" s="302"/>
      <c r="FUJ2" s="302"/>
      <c r="FUK2" s="302"/>
      <c r="FUL2" s="302"/>
      <c r="FUM2" s="302"/>
      <c r="FUN2" s="302"/>
      <c r="FUO2" s="302"/>
      <c r="FUP2" s="302"/>
      <c r="FUQ2" s="302"/>
      <c r="FUR2" s="302"/>
      <c r="FUS2" s="302"/>
      <c r="FUT2" s="302"/>
      <c r="FUU2" s="302"/>
      <c r="FUV2" s="302"/>
      <c r="FUW2" s="302"/>
      <c r="FUX2" s="302"/>
      <c r="FUY2" s="302"/>
      <c r="FUZ2" s="302"/>
      <c r="FVA2" s="302"/>
      <c r="FVB2" s="302"/>
      <c r="FVC2" s="302"/>
      <c r="FVD2" s="302"/>
      <c r="FVE2" s="302"/>
      <c r="FVF2" s="302"/>
      <c r="FVG2" s="302"/>
      <c r="FVH2" s="302"/>
      <c r="FVI2" s="302"/>
      <c r="FVJ2" s="302"/>
      <c r="FVK2" s="302"/>
      <c r="FVL2" s="302"/>
      <c r="FVM2" s="302"/>
      <c r="FVN2" s="302"/>
      <c r="FVO2" s="302"/>
      <c r="FVP2" s="302"/>
      <c r="FVQ2" s="302"/>
      <c r="FVR2" s="302"/>
      <c r="FVS2" s="302"/>
      <c r="FVT2" s="302"/>
      <c r="FVU2" s="302"/>
      <c r="FVV2" s="302"/>
      <c r="FVW2" s="302"/>
      <c r="FVX2" s="302"/>
      <c r="FVY2" s="302"/>
      <c r="FVZ2" s="302"/>
      <c r="FWA2" s="302"/>
      <c r="FWB2" s="302"/>
      <c r="FWC2" s="302"/>
      <c r="FWD2" s="302"/>
      <c r="FWE2" s="302"/>
      <c r="FWF2" s="302"/>
      <c r="FWG2" s="302"/>
      <c r="FWH2" s="302"/>
      <c r="FWI2" s="302"/>
      <c r="FWJ2" s="302"/>
      <c r="FWK2" s="302"/>
      <c r="FWL2" s="302"/>
      <c r="FWM2" s="302"/>
      <c r="FWN2" s="302"/>
      <c r="FWO2" s="302"/>
      <c r="FWP2" s="302"/>
      <c r="FWQ2" s="302"/>
      <c r="FWR2" s="302"/>
      <c r="FWS2" s="302"/>
      <c r="FWT2" s="302"/>
      <c r="FWU2" s="302"/>
      <c r="FWV2" s="302"/>
      <c r="FWW2" s="302"/>
      <c r="FWX2" s="302"/>
      <c r="FWY2" s="302"/>
      <c r="FWZ2" s="302"/>
      <c r="FXA2" s="302"/>
      <c r="FXB2" s="302"/>
      <c r="FXC2" s="302"/>
      <c r="FXD2" s="302"/>
      <c r="FXE2" s="302"/>
      <c r="FXF2" s="302"/>
      <c r="FXG2" s="302"/>
      <c r="FXH2" s="302"/>
      <c r="FXI2" s="302"/>
      <c r="FXJ2" s="302"/>
      <c r="FXK2" s="302"/>
      <c r="FXL2" s="302"/>
      <c r="FXM2" s="302"/>
      <c r="FXN2" s="302"/>
      <c r="FXO2" s="302"/>
      <c r="FXP2" s="302"/>
      <c r="FXQ2" s="302"/>
      <c r="FXR2" s="302"/>
      <c r="FXS2" s="302"/>
      <c r="FXT2" s="302"/>
      <c r="FXU2" s="302"/>
      <c r="FXV2" s="302"/>
      <c r="FXW2" s="302"/>
      <c r="FXX2" s="302"/>
      <c r="FXY2" s="302"/>
      <c r="FXZ2" s="302"/>
      <c r="FYA2" s="302"/>
      <c r="FYB2" s="302"/>
      <c r="FYC2" s="302"/>
      <c r="FYD2" s="302"/>
      <c r="FYE2" s="302"/>
      <c r="FYF2" s="302"/>
      <c r="FYG2" s="302"/>
      <c r="FYH2" s="302"/>
      <c r="FYI2" s="302"/>
      <c r="FYJ2" s="302"/>
      <c r="FYK2" s="302"/>
      <c r="FYL2" s="302"/>
      <c r="FYM2" s="302"/>
      <c r="FYN2" s="302"/>
      <c r="FYO2" s="302"/>
      <c r="FYP2" s="302"/>
      <c r="FYQ2" s="302"/>
      <c r="FYR2" s="302"/>
      <c r="FYS2" s="302"/>
      <c r="FYT2" s="302"/>
      <c r="FYU2" s="302"/>
      <c r="FYV2" s="302"/>
      <c r="FYW2" s="302"/>
      <c r="FYX2" s="302"/>
      <c r="FYY2" s="302"/>
      <c r="FYZ2" s="302"/>
      <c r="FZA2" s="302"/>
      <c r="FZB2" s="302"/>
      <c r="FZC2" s="302"/>
      <c r="FZD2" s="302"/>
      <c r="FZE2" s="302"/>
      <c r="FZF2" s="302"/>
      <c r="FZG2" s="302"/>
      <c r="FZH2" s="302"/>
      <c r="FZI2" s="302"/>
      <c r="FZJ2" s="302"/>
      <c r="FZK2" s="302"/>
      <c r="FZL2" s="302"/>
      <c r="FZM2" s="302"/>
      <c r="FZN2" s="302"/>
      <c r="FZO2" s="302"/>
      <c r="FZP2" s="302"/>
      <c r="FZQ2" s="302"/>
      <c r="FZR2" s="302"/>
      <c r="FZS2" s="302"/>
      <c r="FZT2" s="302"/>
      <c r="FZU2" s="302"/>
      <c r="FZV2" s="302"/>
      <c r="FZW2" s="302"/>
      <c r="FZX2" s="302"/>
      <c r="FZY2" s="302"/>
      <c r="FZZ2" s="302"/>
      <c r="GAA2" s="302"/>
      <c r="GAB2" s="302"/>
      <c r="GAC2" s="302"/>
      <c r="GAD2" s="302"/>
      <c r="GAE2" s="302"/>
      <c r="GAF2" s="302"/>
      <c r="GAG2" s="302"/>
      <c r="GAH2" s="302"/>
      <c r="GAI2" s="302"/>
      <c r="GAJ2" s="302"/>
      <c r="GAK2" s="302"/>
      <c r="GAL2" s="302"/>
      <c r="GAM2" s="302"/>
      <c r="GAN2" s="302"/>
      <c r="GAO2" s="302"/>
      <c r="GAP2" s="302"/>
      <c r="GAQ2" s="302"/>
      <c r="GAR2" s="302"/>
      <c r="GAS2" s="302"/>
      <c r="GAT2" s="302"/>
      <c r="GAU2" s="302"/>
      <c r="GAV2" s="302"/>
      <c r="GAW2" s="302"/>
      <c r="GAX2" s="302"/>
      <c r="GAY2" s="302"/>
      <c r="GAZ2" s="302"/>
      <c r="GBA2" s="302"/>
      <c r="GBB2" s="302"/>
      <c r="GBC2" s="302"/>
      <c r="GBD2" s="302"/>
      <c r="GBE2" s="302"/>
      <c r="GBF2" s="302"/>
      <c r="GBG2" s="302"/>
      <c r="GBH2" s="302"/>
      <c r="GBI2" s="302"/>
      <c r="GBJ2" s="302"/>
      <c r="GBK2" s="302"/>
      <c r="GBL2" s="302"/>
      <c r="GBM2" s="302"/>
      <c r="GBN2" s="302"/>
      <c r="GBO2" s="302"/>
      <c r="GBP2" s="302"/>
      <c r="GBQ2" s="302"/>
      <c r="GBR2" s="302"/>
      <c r="GBS2" s="302"/>
      <c r="GBT2" s="302"/>
      <c r="GBU2" s="302"/>
      <c r="GBV2" s="302"/>
      <c r="GBW2" s="302"/>
      <c r="GBX2" s="302"/>
      <c r="GBY2" s="302"/>
      <c r="GBZ2" s="302"/>
      <c r="GCA2" s="302"/>
      <c r="GCB2" s="302"/>
      <c r="GCC2" s="302"/>
      <c r="GCD2" s="302"/>
      <c r="GCE2" s="302"/>
      <c r="GCF2" s="302"/>
      <c r="GCG2" s="302"/>
      <c r="GCH2" s="302"/>
      <c r="GCI2" s="302"/>
      <c r="GCJ2" s="302"/>
      <c r="GCK2" s="302"/>
      <c r="GCL2" s="302"/>
      <c r="GCM2" s="302"/>
      <c r="GCN2" s="302"/>
      <c r="GCO2" s="302"/>
      <c r="GCP2" s="302"/>
      <c r="GCQ2" s="302"/>
      <c r="GCR2" s="302"/>
      <c r="GCS2" s="302"/>
      <c r="GCT2" s="302"/>
      <c r="GCU2" s="302"/>
      <c r="GCV2" s="302"/>
      <c r="GCW2" s="302"/>
      <c r="GCX2" s="302"/>
      <c r="GCY2" s="302"/>
      <c r="GCZ2" s="302"/>
      <c r="GDA2" s="302"/>
      <c r="GDB2" s="302"/>
      <c r="GDC2" s="302"/>
      <c r="GDD2" s="302"/>
      <c r="GDE2" s="302"/>
      <c r="GDF2" s="302"/>
      <c r="GDG2" s="302"/>
      <c r="GDH2" s="302"/>
      <c r="GDI2" s="302"/>
      <c r="GDJ2" s="302"/>
      <c r="GDK2" s="302"/>
      <c r="GDL2" s="302"/>
      <c r="GDM2" s="302"/>
      <c r="GDN2" s="302"/>
      <c r="GDO2" s="302"/>
      <c r="GDP2" s="302"/>
      <c r="GDQ2" s="302"/>
      <c r="GDR2" s="302"/>
      <c r="GDS2" s="302"/>
      <c r="GDT2" s="302"/>
      <c r="GDU2" s="302"/>
      <c r="GDV2" s="302"/>
      <c r="GDW2" s="302"/>
      <c r="GDX2" s="302"/>
      <c r="GDY2" s="302"/>
      <c r="GDZ2" s="302"/>
      <c r="GEA2" s="302"/>
      <c r="GEB2" s="302"/>
      <c r="GEC2" s="302"/>
      <c r="GED2" s="302"/>
      <c r="GEE2" s="302"/>
      <c r="GEF2" s="302"/>
      <c r="GEG2" s="302"/>
      <c r="GEH2" s="302"/>
      <c r="GEI2" s="302"/>
      <c r="GEJ2" s="302"/>
      <c r="GEK2" s="302"/>
      <c r="GEL2" s="302"/>
      <c r="GEM2" s="302"/>
      <c r="GEN2" s="302"/>
      <c r="GEO2" s="302"/>
      <c r="GEP2" s="302"/>
      <c r="GEQ2" s="302"/>
      <c r="GER2" s="302"/>
      <c r="GES2" s="302"/>
      <c r="GET2" s="302"/>
      <c r="GEU2" s="302"/>
      <c r="GEV2" s="302"/>
      <c r="GEW2" s="302"/>
      <c r="GEX2" s="302"/>
      <c r="GEY2" s="302"/>
      <c r="GEZ2" s="302"/>
      <c r="GFA2" s="302"/>
      <c r="GFB2" s="302"/>
      <c r="GFC2" s="302"/>
      <c r="GFD2" s="302"/>
      <c r="GFE2" s="302"/>
      <c r="GFF2" s="302"/>
      <c r="GFG2" s="302"/>
      <c r="GFH2" s="302"/>
      <c r="GFI2" s="302"/>
      <c r="GFJ2" s="302"/>
      <c r="GFK2" s="302"/>
      <c r="GFL2" s="302"/>
      <c r="GFM2" s="302"/>
      <c r="GFN2" s="302"/>
      <c r="GFO2" s="302"/>
      <c r="GFP2" s="302"/>
      <c r="GFQ2" s="302"/>
      <c r="GFR2" s="302"/>
      <c r="GFS2" s="302"/>
      <c r="GFT2" s="302"/>
      <c r="GFU2" s="302"/>
      <c r="GFV2" s="302"/>
      <c r="GFW2" s="302"/>
      <c r="GFX2" s="302"/>
      <c r="GFY2" s="302"/>
      <c r="GFZ2" s="302"/>
      <c r="GGA2" s="302"/>
      <c r="GGB2" s="302"/>
      <c r="GGC2" s="302"/>
      <c r="GGD2" s="302"/>
      <c r="GGE2" s="302"/>
      <c r="GGF2" s="302"/>
      <c r="GGG2" s="302"/>
      <c r="GGH2" s="302"/>
      <c r="GGI2" s="302"/>
      <c r="GGJ2" s="302"/>
      <c r="GGK2" s="302"/>
      <c r="GGL2" s="302"/>
      <c r="GGM2" s="302"/>
      <c r="GGN2" s="302"/>
      <c r="GGO2" s="302"/>
      <c r="GGP2" s="302"/>
      <c r="GGQ2" s="302"/>
      <c r="GGR2" s="302"/>
      <c r="GGS2" s="302"/>
      <c r="GGT2" s="302"/>
      <c r="GGU2" s="302"/>
      <c r="GGV2" s="302"/>
      <c r="GGW2" s="302"/>
      <c r="GGX2" s="302"/>
      <c r="GGY2" s="302"/>
      <c r="GGZ2" s="302"/>
      <c r="GHA2" s="302"/>
      <c r="GHB2" s="302"/>
      <c r="GHC2" s="302"/>
      <c r="GHD2" s="302"/>
      <c r="GHE2" s="302"/>
      <c r="GHF2" s="302"/>
      <c r="GHG2" s="302"/>
      <c r="GHH2" s="302"/>
      <c r="GHI2" s="302"/>
      <c r="GHJ2" s="302"/>
      <c r="GHK2" s="302"/>
      <c r="GHL2" s="302"/>
      <c r="GHM2" s="302"/>
      <c r="GHN2" s="302"/>
      <c r="GHO2" s="302"/>
      <c r="GHP2" s="302"/>
      <c r="GHQ2" s="302"/>
      <c r="GHR2" s="302"/>
      <c r="GHS2" s="302"/>
      <c r="GHT2" s="302"/>
      <c r="GHU2" s="302"/>
      <c r="GHV2" s="302"/>
      <c r="GHW2" s="302"/>
      <c r="GHX2" s="302"/>
      <c r="GHY2" s="302"/>
      <c r="GHZ2" s="302"/>
      <c r="GIA2" s="302"/>
      <c r="GIB2" s="302"/>
      <c r="GIC2" s="302"/>
      <c r="GID2" s="302"/>
      <c r="GIE2" s="302"/>
      <c r="GIF2" s="302"/>
      <c r="GIG2" s="302"/>
      <c r="GIH2" s="302"/>
      <c r="GII2" s="302"/>
      <c r="GIJ2" s="302"/>
      <c r="GIK2" s="302"/>
      <c r="GIL2" s="302"/>
      <c r="GIM2" s="302"/>
      <c r="GIN2" s="302"/>
      <c r="GIO2" s="302"/>
      <c r="GIP2" s="302"/>
      <c r="GIQ2" s="302"/>
      <c r="GIR2" s="302"/>
      <c r="GIS2" s="302"/>
      <c r="GIT2" s="302"/>
      <c r="GIU2" s="302"/>
      <c r="GIV2" s="302"/>
      <c r="GIW2" s="302"/>
      <c r="GIX2" s="302"/>
      <c r="GIY2" s="302"/>
      <c r="GIZ2" s="302"/>
      <c r="GJA2" s="302"/>
      <c r="GJB2" s="302"/>
      <c r="GJC2" s="302"/>
      <c r="GJD2" s="302"/>
      <c r="GJE2" s="302"/>
      <c r="GJF2" s="302"/>
      <c r="GJG2" s="302"/>
      <c r="GJH2" s="302"/>
      <c r="GJI2" s="302"/>
      <c r="GJJ2" s="302"/>
      <c r="GJK2" s="302"/>
      <c r="GJL2" s="302"/>
      <c r="GJM2" s="302"/>
      <c r="GJN2" s="302"/>
      <c r="GJO2" s="302"/>
      <c r="GJP2" s="302"/>
      <c r="GJQ2" s="302"/>
      <c r="GJR2" s="302"/>
      <c r="GJS2" s="302"/>
      <c r="GJT2" s="302"/>
      <c r="GJU2" s="302"/>
      <c r="GJV2" s="302"/>
      <c r="GJW2" s="302"/>
      <c r="GJX2" s="302"/>
      <c r="GJY2" s="302"/>
      <c r="GJZ2" s="302"/>
      <c r="GKA2" s="302"/>
      <c r="GKB2" s="302"/>
      <c r="GKC2" s="302"/>
      <c r="GKD2" s="302"/>
      <c r="GKE2" s="302"/>
      <c r="GKF2" s="302"/>
      <c r="GKG2" s="302"/>
      <c r="GKH2" s="302"/>
      <c r="GKI2" s="302"/>
      <c r="GKJ2" s="302"/>
      <c r="GKK2" s="302"/>
      <c r="GKL2" s="302"/>
      <c r="GKM2" s="302"/>
      <c r="GKN2" s="302"/>
      <c r="GKO2" s="302"/>
      <c r="GKP2" s="302"/>
      <c r="GKQ2" s="302"/>
      <c r="GKR2" s="302"/>
      <c r="GKS2" s="302"/>
      <c r="GKT2" s="302"/>
      <c r="GKU2" s="302"/>
      <c r="GKV2" s="302"/>
      <c r="GKW2" s="302"/>
      <c r="GKX2" s="302"/>
      <c r="GKY2" s="302"/>
      <c r="GKZ2" s="302"/>
      <c r="GLA2" s="302"/>
      <c r="GLB2" s="302"/>
      <c r="GLC2" s="302"/>
      <c r="GLD2" s="302"/>
      <c r="GLE2" s="302"/>
      <c r="GLF2" s="302"/>
      <c r="GLG2" s="302"/>
      <c r="GLH2" s="302"/>
      <c r="GLI2" s="302"/>
      <c r="GLJ2" s="302"/>
      <c r="GLK2" s="302"/>
      <c r="GLL2" s="302"/>
      <c r="GLM2" s="302"/>
      <c r="GLN2" s="302"/>
      <c r="GLO2" s="302"/>
      <c r="GLP2" s="302"/>
      <c r="GLQ2" s="302"/>
      <c r="GLR2" s="302"/>
      <c r="GLS2" s="302"/>
      <c r="GLT2" s="302"/>
      <c r="GLU2" s="302"/>
      <c r="GLV2" s="302"/>
      <c r="GLW2" s="302"/>
      <c r="GLX2" s="302"/>
      <c r="GLY2" s="302"/>
      <c r="GLZ2" s="302"/>
      <c r="GMA2" s="302"/>
      <c r="GMB2" s="302"/>
      <c r="GMC2" s="302"/>
      <c r="GMD2" s="302"/>
      <c r="GME2" s="302"/>
      <c r="GMF2" s="302"/>
      <c r="GMG2" s="302"/>
      <c r="GMH2" s="302"/>
      <c r="GMI2" s="302"/>
      <c r="GMJ2" s="302"/>
      <c r="GMK2" s="302"/>
      <c r="GML2" s="302"/>
      <c r="GMM2" s="302"/>
      <c r="GMN2" s="302"/>
      <c r="GMO2" s="302"/>
      <c r="GMP2" s="302"/>
      <c r="GMQ2" s="302"/>
      <c r="GMR2" s="302"/>
      <c r="GMS2" s="302"/>
      <c r="GMT2" s="302"/>
      <c r="GMU2" s="302"/>
      <c r="GMV2" s="302"/>
      <c r="GMW2" s="302"/>
      <c r="GMX2" s="302"/>
      <c r="GMY2" s="302"/>
      <c r="GMZ2" s="302"/>
      <c r="GNA2" s="302"/>
      <c r="GNB2" s="302"/>
      <c r="GNC2" s="302"/>
      <c r="GND2" s="302"/>
      <c r="GNE2" s="302"/>
      <c r="GNF2" s="302"/>
      <c r="GNG2" s="302"/>
      <c r="GNH2" s="302"/>
      <c r="GNI2" s="302"/>
      <c r="GNJ2" s="302"/>
      <c r="GNK2" s="302"/>
      <c r="GNL2" s="302"/>
      <c r="GNM2" s="302"/>
      <c r="GNN2" s="302"/>
      <c r="GNO2" s="302"/>
      <c r="GNP2" s="302"/>
      <c r="GNQ2" s="302"/>
      <c r="GNR2" s="302"/>
      <c r="GNS2" s="302"/>
      <c r="GNT2" s="302"/>
      <c r="GNU2" s="302"/>
      <c r="GNV2" s="302"/>
      <c r="GNW2" s="302"/>
      <c r="GNX2" s="302"/>
      <c r="GNY2" s="302"/>
      <c r="GNZ2" s="302"/>
      <c r="GOA2" s="302"/>
      <c r="GOB2" s="302"/>
      <c r="GOC2" s="302"/>
      <c r="GOD2" s="302"/>
      <c r="GOE2" s="302"/>
      <c r="GOF2" s="302"/>
      <c r="GOG2" s="302"/>
      <c r="GOH2" s="302"/>
      <c r="GOI2" s="302"/>
      <c r="GOJ2" s="302"/>
      <c r="GOK2" s="302"/>
      <c r="GOL2" s="302"/>
      <c r="GOM2" s="302"/>
      <c r="GON2" s="302"/>
      <c r="GOO2" s="302"/>
      <c r="GOP2" s="302"/>
      <c r="GOQ2" s="302"/>
      <c r="GOR2" s="302"/>
      <c r="GOS2" s="302"/>
      <c r="GOT2" s="302"/>
      <c r="GOU2" s="302"/>
      <c r="GOV2" s="302"/>
      <c r="GOW2" s="302"/>
      <c r="GOX2" s="302"/>
      <c r="GOY2" s="302"/>
      <c r="GOZ2" s="302"/>
      <c r="GPA2" s="302"/>
      <c r="GPB2" s="302"/>
      <c r="GPC2" s="302"/>
      <c r="GPD2" s="302"/>
      <c r="GPE2" s="302"/>
      <c r="GPF2" s="302"/>
      <c r="GPG2" s="302"/>
      <c r="GPH2" s="302"/>
      <c r="GPI2" s="302"/>
      <c r="GPJ2" s="302"/>
      <c r="GPK2" s="302"/>
      <c r="GPL2" s="302"/>
      <c r="GPM2" s="302"/>
      <c r="GPN2" s="302"/>
      <c r="GPO2" s="302"/>
      <c r="GPP2" s="302"/>
      <c r="GPQ2" s="302"/>
      <c r="GPR2" s="302"/>
      <c r="GPS2" s="302"/>
      <c r="GPT2" s="302"/>
      <c r="GPU2" s="302"/>
      <c r="GPV2" s="302"/>
      <c r="GPW2" s="302"/>
      <c r="GPX2" s="302"/>
      <c r="GPY2" s="302"/>
      <c r="GPZ2" s="302"/>
      <c r="GQA2" s="302"/>
      <c r="GQB2" s="302"/>
      <c r="GQC2" s="302"/>
      <c r="GQD2" s="302"/>
      <c r="GQE2" s="302"/>
      <c r="GQF2" s="302"/>
      <c r="GQG2" s="302"/>
      <c r="GQH2" s="302"/>
      <c r="GQI2" s="302"/>
      <c r="GQJ2" s="302"/>
      <c r="GQK2" s="302"/>
      <c r="GQL2" s="302"/>
      <c r="GQM2" s="302"/>
      <c r="GQN2" s="302"/>
      <c r="GQO2" s="302"/>
      <c r="GQP2" s="302"/>
      <c r="GQQ2" s="302"/>
      <c r="GQR2" s="302"/>
      <c r="GQS2" s="302"/>
      <c r="GQT2" s="302"/>
      <c r="GQU2" s="302"/>
      <c r="GQV2" s="302"/>
      <c r="GQW2" s="302"/>
      <c r="GQX2" s="302"/>
      <c r="GQY2" s="302"/>
      <c r="GQZ2" s="302"/>
      <c r="GRA2" s="302"/>
      <c r="GRB2" s="302"/>
      <c r="GRC2" s="302"/>
      <c r="GRD2" s="302"/>
      <c r="GRE2" s="302"/>
      <c r="GRF2" s="302"/>
      <c r="GRG2" s="302"/>
      <c r="GRH2" s="302"/>
      <c r="GRI2" s="302"/>
      <c r="GRJ2" s="302"/>
      <c r="GRK2" s="302"/>
      <c r="GRL2" s="302"/>
      <c r="GRM2" s="302"/>
      <c r="GRN2" s="302"/>
      <c r="GRO2" s="302"/>
      <c r="GRP2" s="302"/>
      <c r="GRQ2" s="302"/>
      <c r="GRR2" s="302"/>
      <c r="GRS2" s="302"/>
      <c r="GRT2" s="302"/>
      <c r="GRU2" s="302"/>
      <c r="GRV2" s="302"/>
      <c r="GRW2" s="302"/>
      <c r="GRX2" s="302"/>
      <c r="GRY2" s="302"/>
      <c r="GRZ2" s="302"/>
      <c r="GSA2" s="302"/>
      <c r="GSB2" s="302"/>
      <c r="GSC2" s="302"/>
      <c r="GSD2" s="302"/>
      <c r="GSE2" s="302"/>
      <c r="GSF2" s="302"/>
      <c r="GSG2" s="302"/>
      <c r="GSH2" s="302"/>
      <c r="GSI2" s="302"/>
      <c r="GSJ2" s="302"/>
      <c r="GSK2" s="302"/>
      <c r="GSL2" s="302"/>
      <c r="GSM2" s="302"/>
      <c r="GSN2" s="302"/>
      <c r="GSO2" s="302"/>
      <c r="GSP2" s="302"/>
      <c r="GSQ2" s="302"/>
      <c r="GSR2" s="302"/>
      <c r="GSS2" s="302"/>
      <c r="GST2" s="302"/>
      <c r="GSU2" s="302"/>
      <c r="GSV2" s="302"/>
      <c r="GSW2" s="302"/>
      <c r="GSX2" s="302"/>
      <c r="GSY2" s="302"/>
      <c r="GSZ2" s="302"/>
      <c r="GTA2" s="302"/>
      <c r="GTB2" s="302"/>
      <c r="GTC2" s="302"/>
      <c r="GTD2" s="302"/>
      <c r="GTE2" s="302"/>
      <c r="GTF2" s="302"/>
      <c r="GTG2" s="302"/>
      <c r="GTH2" s="302"/>
      <c r="GTI2" s="302"/>
      <c r="GTJ2" s="302"/>
      <c r="GTK2" s="302"/>
      <c r="GTL2" s="302"/>
      <c r="GTM2" s="302"/>
      <c r="GTN2" s="302"/>
      <c r="GTO2" s="302"/>
      <c r="GTP2" s="302"/>
      <c r="GTQ2" s="302"/>
      <c r="GTR2" s="302"/>
      <c r="GTS2" s="302"/>
      <c r="GTT2" s="302"/>
      <c r="GTU2" s="302"/>
      <c r="GTV2" s="302"/>
      <c r="GTW2" s="302"/>
      <c r="GTX2" s="302"/>
      <c r="GTY2" s="302"/>
      <c r="GTZ2" s="302"/>
      <c r="GUA2" s="302"/>
      <c r="GUB2" s="302"/>
      <c r="GUC2" s="302"/>
      <c r="GUD2" s="302"/>
      <c r="GUE2" s="302"/>
      <c r="GUF2" s="302"/>
      <c r="GUG2" s="302"/>
      <c r="GUH2" s="302"/>
      <c r="GUI2" s="302"/>
      <c r="GUJ2" s="302"/>
      <c r="GUK2" s="302"/>
      <c r="GUL2" s="302"/>
      <c r="GUM2" s="302"/>
      <c r="GUN2" s="302"/>
      <c r="GUO2" s="302"/>
      <c r="GUP2" s="302"/>
      <c r="GUQ2" s="302"/>
      <c r="GUR2" s="302"/>
      <c r="GUS2" s="302"/>
      <c r="GUT2" s="302"/>
      <c r="GUU2" s="302"/>
      <c r="GUV2" s="302"/>
      <c r="GUW2" s="302"/>
      <c r="GUX2" s="302"/>
      <c r="GUY2" s="302"/>
      <c r="GUZ2" s="302"/>
      <c r="GVA2" s="302"/>
      <c r="GVB2" s="302"/>
      <c r="GVC2" s="302"/>
      <c r="GVD2" s="302"/>
      <c r="GVE2" s="302"/>
      <c r="GVF2" s="302"/>
      <c r="GVG2" s="302"/>
      <c r="GVH2" s="302"/>
      <c r="GVI2" s="302"/>
      <c r="GVJ2" s="302"/>
      <c r="GVK2" s="302"/>
      <c r="GVL2" s="302"/>
      <c r="GVM2" s="302"/>
      <c r="GVN2" s="302"/>
      <c r="GVO2" s="302"/>
      <c r="GVP2" s="302"/>
      <c r="GVQ2" s="302"/>
      <c r="GVR2" s="302"/>
      <c r="GVS2" s="302"/>
      <c r="GVT2" s="302"/>
      <c r="GVU2" s="302"/>
      <c r="GVV2" s="302"/>
      <c r="GVW2" s="302"/>
      <c r="GVX2" s="302"/>
      <c r="GVY2" s="302"/>
      <c r="GVZ2" s="302"/>
      <c r="GWA2" s="302"/>
      <c r="GWB2" s="302"/>
      <c r="GWC2" s="302"/>
      <c r="GWD2" s="302"/>
      <c r="GWE2" s="302"/>
      <c r="GWF2" s="302"/>
      <c r="GWG2" s="302"/>
      <c r="GWH2" s="302"/>
      <c r="GWI2" s="302"/>
      <c r="GWJ2" s="302"/>
      <c r="GWK2" s="302"/>
      <c r="GWL2" s="302"/>
      <c r="GWM2" s="302"/>
      <c r="GWN2" s="302"/>
      <c r="GWO2" s="302"/>
      <c r="GWP2" s="302"/>
      <c r="GWQ2" s="302"/>
      <c r="GWR2" s="302"/>
      <c r="GWS2" s="302"/>
      <c r="GWT2" s="302"/>
      <c r="GWU2" s="302"/>
      <c r="GWV2" s="302"/>
      <c r="GWW2" s="302"/>
      <c r="GWX2" s="302"/>
      <c r="GWY2" s="302"/>
      <c r="GWZ2" s="302"/>
      <c r="GXA2" s="302"/>
      <c r="GXB2" s="302"/>
      <c r="GXC2" s="302"/>
      <c r="GXD2" s="302"/>
      <c r="GXE2" s="302"/>
      <c r="GXF2" s="302"/>
      <c r="GXG2" s="302"/>
      <c r="GXH2" s="302"/>
      <c r="GXI2" s="302"/>
      <c r="GXJ2" s="302"/>
      <c r="GXK2" s="302"/>
      <c r="GXL2" s="302"/>
      <c r="GXM2" s="302"/>
      <c r="GXN2" s="302"/>
      <c r="GXO2" s="302"/>
      <c r="GXP2" s="302"/>
      <c r="GXQ2" s="302"/>
      <c r="GXR2" s="302"/>
      <c r="GXS2" s="302"/>
      <c r="GXT2" s="302"/>
      <c r="GXU2" s="302"/>
      <c r="GXV2" s="302"/>
      <c r="GXW2" s="302"/>
      <c r="GXX2" s="302"/>
      <c r="GXY2" s="302"/>
      <c r="GXZ2" s="302"/>
      <c r="GYA2" s="302"/>
      <c r="GYB2" s="302"/>
      <c r="GYC2" s="302"/>
      <c r="GYD2" s="302"/>
      <c r="GYE2" s="302"/>
      <c r="GYF2" s="302"/>
      <c r="GYG2" s="302"/>
      <c r="GYH2" s="302"/>
      <c r="GYI2" s="302"/>
      <c r="GYJ2" s="302"/>
      <c r="GYK2" s="302"/>
      <c r="GYL2" s="302"/>
      <c r="GYM2" s="302"/>
      <c r="GYN2" s="302"/>
      <c r="GYO2" s="302"/>
      <c r="GYP2" s="302"/>
      <c r="GYQ2" s="302"/>
      <c r="GYR2" s="302"/>
      <c r="GYS2" s="302"/>
      <c r="GYT2" s="302"/>
      <c r="GYU2" s="302"/>
      <c r="GYV2" s="302"/>
      <c r="GYW2" s="302"/>
      <c r="GYX2" s="302"/>
      <c r="GYY2" s="302"/>
      <c r="GYZ2" s="302"/>
      <c r="GZA2" s="302"/>
      <c r="GZB2" s="302"/>
      <c r="GZC2" s="302"/>
      <c r="GZD2" s="302"/>
      <c r="GZE2" s="302"/>
      <c r="GZF2" s="302"/>
      <c r="GZG2" s="302"/>
      <c r="GZH2" s="302"/>
      <c r="GZI2" s="302"/>
      <c r="GZJ2" s="302"/>
      <c r="GZK2" s="302"/>
      <c r="GZL2" s="302"/>
      <c r="GZM2" s="302"/>
      <c r="GZN2" s="302"/>
      <c r="GZO2" s="302"/>
      <c r="GZP2" s="302"/>
      <c r="GZQ2" s="302"/>
      <c r="GZR2" s="302"/>
      <c r="GZS2" s="302"/>
      <c r="GZT2" s="302"/>
      <c r="GZU2" s="302"/>
      <c r="GZV2" s="302"/>
      <c r="GZW2" s="302"/>
      <c r="GZX2" s="302"/>
      <c r="GZY2" s="302"/>
      <c r="GZZ2" s="302"/>
      <c r="HAA2" s="302"/>
      <c r="HAB2" s="302"/>
      <c r="HAC2" s="302"/>
      <c r="HAD2" s="302"/>
      <c r="HAE2" s="302"/>
      <c r="HAF2" s="302"/>
      <c r="HAG2" s="302"/>
      <c r="HAH2" s="302"/>
      <c r="HAI2" s="302"/>
      <c r="HAJ2" s="302"/>
      <c r="HAK2" s="302"/>
      <c r="HAL2" s="302"/>
      <c r="HAM2" s="302"/>
      <c r="HAN2" s="302"/>
      <c r="HAO2" s="302"/>
      <c r="HAP2" s="302"/>
      <c r="HAQ2" s="302"/>
      <c r="HAR2" s="302"/>
      <c r="HAS2" s="302"/>
      <c r="HAT2" s="302"/>
      <c r="HAU2" s="302"/>
      <c r="HAV2" s="302"/>
      <c r="HAW2" s="302"/>
      <c r="HAX2" s="302"/>
      <c r="HAY2" s="302"/>
      <c r="HAZ2" s="302"/>
      <c r="HBA2" s="302"/>
      <c r="HBB2" s="302"/>
      <c r="HBC2" s="302"/>
      <c r="HBD2" s="302"/>
      <c r="HBE2" s="302"/>
      <c r="HBF2" s="302"/>
      <c r="HBG2" s="302"/>
      <c r="HBH2" s="302"/>
      <c r="HBI2" s="302"/>
      <c r="HBJ2" s="302"/>
      <c r="HBK2" s="302"/>
      <c r="HBL2" s="302"/>
      <c r="HBM2" s="302"/>
      <c r="HBN2" s="302"/>
      <c r="HBO2" s="302"/>
      <c r="HBP2" s="302"/>
      <c r="HBQ2" s="302"/>
      <c r="HBR2" s="302"/>
      <c r="HBS2" s="302"/>
      <c r="HBT2" s="302"/>
      <c r="HBU2" s="302"/>
      <c r="HBV2" s="302"/>
      <c r="HBW2" s="302"/>
      <c r="HBX2" s="302"/>
      <c r="HBY2" s="302"/>
      <c r="HBZ2" s="302"/>
      <c r="HCA2" s="302"/>
      <c r="HCB2" s="302"/>
      <c r="HCC2" s="302"/>
      <c r="HCD2" s="302"/>
      <c r="HCE2" s="302"/>
      <c r="HCF2" s="302"/>
      <c r="HCG2" s="302"/>
      <c r="HCH2" s="302"/>
      <c r="HCI2" s="302"/>
      <c r="HCJ2" s="302"/>
      <c r="HCK2" s="302"/>
      <c r="HCL2" s="302"/>
      <c r="HCM2" s="302"/>
      <c r="HCN2" s="302"/>
      <c r="HCO2" s="302"/>
      <c r="HCP2" s="302"/>
      <c r="HCQ2" s="302"/>
      <c r="HCR2" s="302"/>
      <c r="HCS2" s="302"/>
      <c r="HCT2" s="302"/>
      <c r="HCU2" s="302"/>
      <c r="HCV2" s="302"/>
      <c r="HCW2" s="302"/>
      <c r="HCX2" s="302"/>
      <c r="HCY2" s="302"/>
      <c r="HCZ2" s="302"/>
      <c r="HDA2" s="302"/>
      <c r="HDB2" s="302"/>
      <c r="HDC2" s="302"/>
      <c r="HDD2" s="302"/>
      <c r="HDE2" s="302"/>
      <c r="HDF2" s="302"/>
      <c r="HDG2" s="302"/>
      <c r="HDH2" s="302"/>
      <c r="HDI2" s="302"/>
      <c r="HDJ2" s="302"/>
      <c r="HDK2" s="302"/>
      <c r="HDL2" s="302"/>
      <c r="HDM2" s="302"/>
      <c r="HDN2" s="302"/>
      <c r="HDO2" s="302"/>
      <c r="HDP2" s="302"/>
      <c r="HDQ2" s="302"/>
      <c r="HDR2" s="302"/>
      <c r="HDS2" s="302"/>
      <c r="HDT2" s="302"/>
      <c r="HDU2" s="302"/>
      <c r="HDV2" s="302"/>
      <c r="HDW2" s="302"/>
      <c r="HDX2" s="302"/>
      <c r="HDY2" s="302"/>
      <c r="HDZ2" s="302"/>
      <c r="HEA2" s="302"/>
      <c r="HEB2" s="302"/>
      <c r="HEC2" s="302"/>
      <c r="HED2" s="302"/>
      <c r="HEE2" s="302"/>
      <c r="HEF2" s="302"/>
      <c r="HEG2" s="302"/>
      <c r="HEH2" s="302"/>
      <c r="HEI2" s="302"/>
      <c r="HEJ2" s="302"/>
      <c r="HEK2" s="302"/>
      <c r="HEL2" s="302"/>
      <c r="HEM2" s="302"/>
      <c r="HEN2" s="302"/>
      <c r="HEO2" s="302"/>
      <c r="HEP2" s="302"/>
      <c r="HEQ2" s="302"/>
      <c r="HER2" s="302"/>
      <c r="HES2" s="302"/>
      <c r="HET2" s="302"/>
      <c r="HEU2" s="302"/>
      <c r="HEV2" s="302"/>
      <c r="HEW2" s="302"/>
      <c r="HEX2" s="302"/>
      <c r="HEY2" s="302"/>
      <c r="HEZ2" s="302"/>
      <c r="HFA2" s="302"/>
      <c r="HFB2" s="302"/>
      <c r="HFC2" s="302"/>
      <c r="HFD2" s="302"/>
      <c r="HFE2" s="302"/>
      <c r="HFF2" s="302"/>
      <c r="HFG2" s="302"/>
      <c r="HFH2" s="302"/>
      <c r="HFI2" s="302"/>
      <c r="HFJ2" s="302"/>
      <c r="HFK2" s="302"/>
      <c r="HFL2" s="302"/>
      <c r="HFM2" s="302"/>
      <c r="HFN2" s="302"/>
      <c r="HFO2" s="302"/>
      <c r="HFP2" s="302"/>
      <c r="HFQ2" s="302"/>
      <c r="HFR2" s="302"/>
      <c r="HFS2" s="302"/>
      <c r="HFT2" s="302"/>
      <c r="HFU2" s="302"/>
      <c r="HFV2" s="302"/>
      <c r="HFW2" s="302"/>
      <c r="HFX2" s="302"/>
      <c r="HFY2" s="302"/>
      <c r="HFZ2" s="302"/>
      <c r="HGA2" s="302"/>
      <c r="HGB2" s="302"/>
      <c r="HGC2" s="302"/>
      <c r="HGD2" s="302"/>
      <c r="HGE2" s="302"/>
      <c r="HGF2" s="302"/>
      <c r="HGG2" s="302"/>
      <c r="HGH2" s="302"/>
      <c r="HGI2" s="302"/>
      <c r="HGJ2" s="302"/>
      <c r="HGK2" s="302"/>
      <c r="HGL2" s="302"/>
      <c r="HGM2" s="302"/>
      <c r="HGN2" s="302"/>
      <c r="HGO2" s="302"/>
      <c r="HGP2" s="302"/>
      <c r="HGQ2" s="302"/>
      <c r="HGR2" s="302"/>
      <c r="HGS2" s="302"/>
      <c r="HGT2" s="302"/>
      <c r="HGU2" s="302"/>
      <c r="HGV2" s="302"/>
      <c r="HGW2" s="302"/>
      <c r="HGX2" s="302"/>
      <c r="HGY2" s="302"/>
      <c r="HGZ2" s="302"/>
      <c r="HHA2" s="302"/>
      <c r="HHB2" s="302"/>
      <c r="HHC2" s="302"/>
      <c r="HHD2" s="302"/>
      <c r="HHE2" s="302"/>
      <c r="HHF2" s="302"/>
      <c r="HHG2" s="302"/>
      <c r="HHH2" s="302"/>
      <c r="HHI2" s="302"/>
      <c r="HHJ2" s="302"/>
      <c r="HHK2" s="302"/>
      <c r="HHL2" s="302"/>
      <c r="HHM2" s="302"/>
      <c r="HHN2" s="302"/>
      <c r="HHO2" s="302"/>
      <c r="HHP2" s="302"/>
      <c r="HHQ2" s="302"/>
      <c r="HHR2" s="302"/>
      <c r="HHS2" s="302"/>
      <c r="HHT2" s="302"/>
      <c r="HHU2" s="302"/>
      <c r="HHV2" s="302"/>
      <c r="HHW2" s="302"/>
      <c r="HHX2" s="302"/>
      <c r="HHY2" s="302"/>
      <c r="HHZ2" s="302"/>
      <c r="HIA2" s="302"/>
      <c r="HIB2" s="302"/>
      <c r="HIC2" s="302"/>
      <c r="HID2" s="302"/>
      <c r="HIE2" s="302"/>
      <c r="HIF2" s="302"/>
      <c r="HIG2" s="302"/>
      <c r="HIH2" s="302"/>
      <c r="HII2" s="302"/>
      <c r="HIJ2" s="302"/>
      <c r="HIK2" s="302"/>
      <c r="HIL2" s="302"/>
      <c r="HIM2" s="302"/>
      <c r="HIN2" s="302"/>
      <c r="HIO2" s="302"/>
      <c r="HIP2" s="302"/>
      <c r="HIQ2" s="302"/>
      <c r="HIR2" s="302"/>
      <c r="HIS2" s="302"/>
      <c r="HIT2" s="302"/>
      <c r="HIU2" s="302"/>
      <c r="HIV2" s="302"/>
      <c r="HIW2" s="302"/>
      <c r="HIX2" s="302"/>
      <c r="HIY2" s="302"/>
      <c r="HIZ2" s="302"/>
      <c r="HJA2" s="302"/>
      <c r="HJB2" s="302"/>
      <c r="HJC2" s="302"/>
      <c r="HJD2" s="302"/>
      <c r="HJE2" s="302"/>
      <c r="HJF2" s="302"/>
      <c r="HJG2" s="302"/>
      <c r="HJH2" s="302"/>
      <c r="HJI2" s="302"/>
      <c r="HJJ2" s="302"/>
      <c r="HJK2" s="302"/>
      <c r="HJL2" s="302"/>
      <c r="HJM2" s="302"/>
      <c r="HJN2" s="302"/>
      <c r="HJO2" s="302"/>
      <c r="HJP2" s="302"/>
      <c r="HJQ2" s="302"/>
      <c r="HJR2" s="302"/>
      <c r="HJS2" s="302"/>
      <c r="HJT2" s="302"/>
      <c r="HJU2" s="302"/>
      <c r="HJV2" s="302"/>
      <c r="HJW2" s="302"/>
      <c r="HJX2" s="302"/>
      <c r="HJY2" s="302"/>
      <c r="HJZ2" s="302"/>
      <c r="HKA2" s="302"/>
      <c r="HKB2" s="302"/>
      <c r="HKC2" s="302"/>
      <c r="HKD2" s="302"/>
      <c r="HKE2" s="302"/>
      <c r="HKF2" s="302"/>
      <c r="HKG2" s="302"/>
      <c r="HKH2" s="302"/>
      <c r="HKI2" s="302"/>
      <c r="HKJ2" s="302"/>
      <c r="HKK2" s="302"/>
      <c r="HKL2" s="302"/>
      <c r="HKM2" s="302"/>
      <c r="HKN2" s="302"/>
      <c r="HKO2" s="302"/>
      <c r="HKP2" s="302"/>
      <c r="HKQ2" s="302"/>
      <c r="HKR2" s="302"/>
      <c r="HKS2" s="302"/>
      <c r="HKT2" s="302"/>
      <c r="HKU2" s="302"/>
      <c r="HKV2" s="302"/>
      <c r="HKW2" s="302"/>
      <c r="HKX2" s="302"/>
      <c r="HKY2" s="302"/>
      <c r="HKZ2" s="302"/>
      <c r="HLA2" s="302"/>
      <c r="HLB2" s="302"/>
      <c r="HLC2" s="302"/>
      <c r="HLD2" s="302"/>
      <c r="HLE2" s="302"/>
      <c r="HLF2" s="302"/>
      <c r="HLG2" s="302"/>
      <c r="HLH2" s="302"/>
      <c r="HLI2" s="302"/>
      <c r="HLJ2" s="302"/>
      <c r="HLK2" s="302"/>
      <c r="HLL2" s="302"/>
      <c r="HLM2" s="302"/>
      <c r="HLN2" s="302"/>
      <c r="HLO2" s="302"/>
      <c r="HLP2" s="302"/>
      <c r="HLQ2" s="302"/>
      <c r="HLR2" s="302"/>
      <c r="HLS2" s="302"/>
      <c r="HLT2" s="302"/>
      <c r="HLU2" s="302"/>
      <c r="HLV2" s="302"/>
      <c r="HLW2" s="302"/>
      <c r="HLX2" s="302"/>
      <c r="HLY2" s="302"/>
      <c r="HLZ2" s="302"/>
      <c r="HMA2" s="302"/>
      <c r="HMB2" s="302"/>
      <c r="HMC2" s="302"/>
      <c r="HMD2" s="302"/>
      <c r="HME2" s="302"/>
      <c r="HMF2" s="302"/>
      <c r="HMG2" s="302"/>
      <c r="HMH2" s="302"/>
      <c r="HMI2" s="302"/>
      <c r="HMJ2" s="302"/>
      <c r="HMK2" s="302"/>
      <c r="HML2" s="302"/>
      <c r="HMM2" s="302"/>
      <c r="HMN2" s="302"/>
      <c r="HMO2" s="302"/>
      <c r="HMP2" s="302"/>
      <c r="HMQ2" s="302"/>
      <c r="HMR2" s="302"/>
      <c r="HMS2" s="302"/>
      <c r="HMT2" s="302"/>
      <c r="HMU2" s="302"/>
      <c r="HMV2" s="302"/>
      <c r="HMW2" s="302"/>
      <c r="HMX2" s="302"/>
      <c r="HMY2" s="302"/>
      <c r="HMZ2" s="302"/>
      <c r="HNA2" s="302"/>
      <c r="HNB2" s="302"/>
      <c r="HNC2" s="302"/>
      <c r="HND2" s="302"/>
      <c r="HNE2" s="302"/>
      <c r="HNF2" s="302"/>
      <c r="HNG2" s="302"/>
      <c r="HNH2" s="302"/>
      <c r="HNI2" s="302"/>
      <c r="HNJ2" s="302"/>
      <c r="HNK2" s="302"/>
      <c r="HNL2" s="302"/>
      <c r="HNM2" s="302"/>
      <c r="HNN2" s="302"/>
      <c r="HNO2" s="302"/>
      <c r="HNP2" s="302"/>
      <c r="HNQ2" s="302"/>
      <c r="HNR2" s="302"/>
      <c r="HNS2" s="302"/>
      <c r="HNT2" s="302"/>
      <c r="HNU2" s="302"/>
      <c r="HNV2" s="302"/>
      <c r="HNW2" s="302"/>
      <c r="HNX2" s="302"/>
      <c r="HNY2" s="302"/>
      <c r="HNZ2" s="302"/>
      <c r="HOA2" s="302"/>
      <c r="HOB2" s="302"/>
      <c r="HOC2" s="302"/>
      <c r="HOD2" s="302"/>
      <c r="HOE2" s="302"/>
      <c r="HOF2" s="302"/>
      <c r="HOG2" s="302"/>
      <c r="HOH2" s="302"/>
      <c r="HOI2" s="302"/>
      <c r="HOJ2" s="302"/>
      <c r="HOK2" s="302"/>
      <c r="HOL2" s="302"/>
      <c r="HOM2" s="302"/>
      <c r="HON2" s="302"/>
      <c r="HOO2" s="302"/>
      <c r="HOP2" s="302"/>
      <c r="HOQ2" s="302"/>
      <c r="HOR2" s="302"/>
      <c r="HOS2" s="302"/>
      <c r="HOT2" s="302"/>
      <c r="HOU2" s="302"/>
      <c r="HOV2" s="302"/>
      <c r="HOW2" s="302"/>
      <c r="HOX2" s="302"/>
      <c r="HOY2" s="302"/>
      <c r="HOZ2" s="302"/>
      <c r="HPA2" s="302"/>
      <c r="HPB2" s="302"/>
      <c r="HPC2" s="302"/>
      <c r="HPD2" s="302"/>
      <c r="HPE2" s="302"/>
      <c r="HPF2" s="302"/>
      <c r="HPG2" s="302"/>
      <c r="HPH2" s="302"/>
      <c r="HPI2" s="302"/>
      <c r="HPJ2" s="302"/>
      <c r="HPK2" s="302"/>
      <c r="HPL2" s="302"/>
      <c r="HPM2" s="302"/>
      <c r="HPN2" s="302"/>
      <c r="HPO2" s="302"/>
      <c r="HPP2" s="302"/>
      <c r="HPQ2" s="302"/>
      <c r="HPR2" s="302"/>
      <c r="HPS2" s="302"/>
      <c r="HPT2" s="302"/>
      <c r="HPU2" s="302"/>
      <c r="HPV2" s="302"/>
      <c r="HPW2" s="302"/>
      <c r="HPX2" s="302"/>
      <c r="HPY2" s="302"/>
      <c r="HPZ2" s="302"/>
      <c r="HQA2" s="302"/>
      <c r="HQB2" s="302"/>
      <c r="HQC2" s="302"/>
      <c r="HQD2" s="302"/>
      <c r="HQE2" s="302"/>
      <c r="HQF2" s="302"/>
      <c r="HQG2" s="302"/>
      <c r="HQH2" s="302"/>
      <c r="HQI2" s="302"/>
      <c r="HQJ2" s="302"/>
      <c r="HQK2" s="302"/>
      <c r="HQL2" s="302"/>
      <c r="HQM2" s="302"/>
      <c r="HQN2" s="302"/>
      <c r="HQO2" s="302"/>
      <c r="HQP2" s="302"/>
      <c r="HQQ2" s="302"/>
      <c r="HQR2" s="302"/>
      <c r="HQS2" s="302"/>
      <c r="HQT2" s="302"/>
      <c r="HQU2" s="302"/>
      <c r="HQV2" s="302"/>
      <c r="HQW2" s="302"/>
      <c r="HQX2" s="302"/>
      <c r="HQY2" s="302"/>
      <c r="HQZ2" s="302"/>
      <c r="HRA2" s="302"/>
      <c r="HRB2" s="302"/>
      <c r="HRC2" s="302"/>
      <c r="HRD2" s="302"/>
      <c r="HRE2" s="302"/>
      <c r="HRF2" s="302"/>
      <c r="HRG2" s="302"/>
      <c r="HRH2" s="302"/>
      <c r="HRI2" s="302"/>
      <c r="HRJ2" s="302"/>
      <c r="HRK2" s="302"/>
      <c r="HRL2" s="302"/>
      <c r="HRM2" s="302"/>
      <c r="HRN2" s="302"/>
      <c r="HRO2" s="302"/>
      <c r="HRP2" s="302"/>
      <c r="HRQ2" s="302"/>
      <c r="HRR2" s="302"/>
      <c r="HRS2" s="302"/>
      <c r="HRT2" s="302"/>
      <c r="HRU2" s="302"/>
      <c r="HRV2" s="302"/>
      <c r="HRW2" s="302"/>
      <c r="HRX2" s="302"/>
      <c r="HRY2" s="302"/>
      <c r="HRZ2" s="302"/>
      <c r="HSA2" s="302"/>
      <c r="HSB2" s="302"/>
      <c r="HSC2" s="302"/>
      <c r="HSD2" s="302"/>
      <c r="HSE2" s="302"/>
      <c r="HSF2" s="302"/>
      <c r="HSG2" s="302"/>
      <c r="HSH2" s="302"/>
      <c r="HSI2" s="302"/>
      <c r="HSJ2" s="302"/>
      <c r="HSK2" s="302"/>
      <c r="HSL2" s="302"/>
      <c r="HSM2" s="302"/>
      <c r="HSN2" s="302"/>
      <c r="HSO2" s="302"/>
      <c r="HSP2" s="302"/>
      <c r="HSQ2" s="302"/>
      <c r="HSR2" s="302"/>
      <c r="HSS2" s="302"/>
      <c r="HST2" s="302"/>
      <c r="HSU2" s="302"/>
      <c r="HSV2" s="302"/>
      <c r="HSW2" s="302"/>
      <c r="HSX2" s="302"/>
      <c r="HSY2" s="302"/>
      <c r="HSZ2" s="302"/>
      <c r="HTA2" s="302"/>
      <c r="HTB2" s="302"/>
      <c r="HTC2" s="302"/>
      <c r="HTD2" s="302"/>
      <c r="HTE2" s="302"/>
      <c r="HTF2" s="302"/>
      <c r="HTG2" s="302"/>
      <c r="HTH2" s="302"/>
      <c r="HTI2" s="302"/>
      <c r="HTJ2" s="302"/>
      <c r="HTK2" s="302"/>
      <c r="HTL2" s="302"/>
      <c r="HTM2" s="302"/>
      <c r="HTN2" s="302"/>
      <c r="HTO2" s="302"/>
      <c r="HTP2" s="302"/>
      <c r="HTQ2" s="302"/>
      <c r="HTR2" s="302"/>
      <c r="HTS2" s="302"/>
      <c r="HTT2" s="302"/>
      <c r="HTU2" s="302"/>
      <c r="HTV2" s="302"/>
      <c r="HTW2" s="302"/>
      <c r="HTX2" s="302"/>
      <c r="HTY2" s="302"/>
      <c r="HTZ2" s="302"/>
      <c r="HUA2" s="302"/>
      <c r="HUB2" s="302"/>
      <c r="HUC2" s="302"/>
      <c r="HUD2" s="302"/>
      <c r="HUE2" s="302"/>
      <c r="HUF2" s="302"/>
      <c r="HUG2" s="302"/>
      <c r="HUH2" s="302"/>
      <c r="HUI2" s="302"/>
      <c r="HUJ2" s="302"/>
      <c r="HUK2" s="302"/>
      <c r="HUL2" s="302"/>
      <c r="HUM2" s="302"/>
      <c r="HUN2" s="302"/>
      <c r="HUO2" s="302"/>
      <c r="HUP2" s="302"/>
      <c r="HUQ2" s="302"/>
      <c r="HUR2" s="302"/>
      <c r="HUS2" s="302"/>
      <c r="HUT2" s="302"/>
      <c r="HUU2" s="302"/>
      <c r="HUV2" s="302"/>
      <c r="HUW2" s="302"/>
      <c r="HUX2" s="302"/>
      <c r="HUY2" s="302"/>
      <c r="HUZ2" s="302"/>
      <c r="HVA2" s="302"/>
      <c r="HVB2" s="302"/>
      <c r="HVC2" s="302"/>
      <c r="HVD2" s="302"/>
      <c r="HVE2" s="302"/>
      <c r="HVF2" s="302"/>
      <c r="HVG2" s="302"/>
      <c r="HVH2" s="302"/>
      <c r="HVI2" s="302"/>
      <c r="HVJ2" s="302"/>
      <c r="HVK2" s="302"/>
      <c r="HVL2" s="302"/>
      <c r="HVM2" s="302"/>
      <c r="HVN2" s="302"/>
      <c r="HVO2" s="302"/>
      <c r="HVP2" s="302"/>
      <c r="HVQ2" s="302"/>
      <c r="HVR2" s="302"/>
      <c r="HVS2" s="302"/>
      <c r="HVT2" s="302"/>
      <c r="HVU2" s="302"/>
      <c r="HVV2" s="302"/>
      <c r="HVW2" s="302"/>
      <c r="HVX2" s="302"/>
      <c r="HVY2" s="302"/>
      <c r="HVZ2" s="302"/>
      <c r="HWA2" s="302"/>
      <c r="HWB2" s="302"/>
      <c r="HWC2" s="302"/>
      <c r="HWD2" s="302"/>
      <c r="HWE2" s="302"/>
      <c r="HWF2" s="302"/>
      <c r="HWG2" s="302"/>
      <c r="HWH2" s="302"/>
      <c r="HWI2" s="302"/>
      <c r="HWJ2" s="302"/>
      <c r="HWK2" s="302"/>
      <c r="HWL2" s="302"/>
      <c r="HWM2" s="302"/>
      <c r="HWN2" s="302"/>
      <c r="HWO2" s="302"/>
      <c r="HWP2" s="302"/>
      <c r="HWQ2" s="302"/>
      <c r="HWR2" s="302"/>
      <c r="HWS2" s="302"/>
      <c r="HWT2" s="302"/>
      <c r="HWU2" s="302"/>
      <c r="HWV2" s="302"/>
      <c r="HWW2" s="302"/>
      <c r="HWX2" s="302"/>
      <c r="HWY2" s="302"/>
      <c r="HWZ2" s="302"/>
      <c r="HXA2" s="302"/>
      <c r="HXB2" s="302"/>
      <c r="HXC2" s="302"/>
      <c r="HXD2" s="302"/>
      <c r="HXE2" s="302"/>
      <c r="HXF2" s="302"/>
      <c r="HXG2" s="302"/>
      <c r="HXH2" s="302"/>
      <c r="HXI2" s="302"/>
      <c r="HXJ2" s="302"/>
      <c r="HXK2" s="302"/>
      <c r="HXL2" s="302"/>
      <c r="HXM2" s="302"/>
      <c r="HXN2" s="302"/>
      <c r="HXO2" s="302"/>
      <c r="HXP2" s="302"/>
      <c r="HXQ2" s="302"/>
      <c r="HXR2" s="302"/>
      <c r="HXS2" s="302"/>
      <c r="HXT2" s="302"/>
      <c r="HXU2" s="302"/>
      <c r="HXV2" s="302"/>
      <c r="HXW2" s="302"/>
      <c r="HXX2" s="302"/>
      <c r="HXY2" s="302"/>
      <c r="HXZ2" s="302"/>
      <c r="HYA2" s="302"/>
      <c r="HYB2" s="302"/>
      <c r="HYC2" s="302"/>
      <c r="HYD2" s="302"/>
      <c r="HYE2" s="302"/>
      <c r="HYF2" s="302"/>
      <c r="HYG2" s="302"/>
      <c r="HYH2" s="302"/>
      <c r="HYI2" s="302"/>
      <c r="HYJ2" s="302"/>
      <c r="HYK2" s="302"/>
      <c r="HYL2" s="302"/>
      <c r="HYM2" s="302"/>
      <c r="HYN2" s="302"/>
      <c r="HYO2" s="302"/>
      <c r="HYP2" s="302"/>
      <c r="HYQ2" s="302"/>
      <c r="HYR2" s="302"/>
      <c r="HYS2" s="302"/>
      <c r="HYT2" s="302"/>
      <c r="HYU2" s="302"/>
      <c r="HYV2" s="302"/>
      <c r="HYW2" s="302"/>
      <c r="HYX2" s="302"/>
      <c r="HYY2" s="302"/>
      <c r="HYZ2" s="302"/>
      <c r="HZA2" s="302"/>
      <c r="HZB2" s="302"/>
      <c r="HZC2" s="302"/>
      <c r="HZD2" s="302"/>
      <c r="HZE2" s="302"/>
      <c r="HZF2" s="302"/>
      <c r="HZG2" s="302"/>
      <c r="HZH2" s="302"/>
      <c r="HZI2" s="302"/>
      <c r="HZJ2" s="302"/>
      <c r="HZK2" s="302"/>
      <c r="HZL2" s="302"/>
      <c r="HZM2" s="302"/>
      <c r="HZN2" s="302"/>
      <c r="HZO2" s="302"/>
      <c r="HZP2" s="302"/>
      <c r="HZQ2" s="302"/>
      <c r="HZR2" s="302"/>
      <c r="HZS2" s="302"/>
      <c r="HZT2" s="302"/>
      <c r="HZU2" s="302"/>
      <c r="HZV2" s="302"/>
      <c r="HZW2" s="302"/>
      <c r="HZX2" s="302"/>
      <c r="HZY2" s="302"/>
      <c r="HZZ2" s="302"/>
      <c r="IAA2" s="302"/>
      <c r="IAB2" s="302"/>
      <c r="IAC2" s="302"/>
      <c r="IAD2" s="302"/>
      <c r="IAE2" s="302"/>
      <c r="IAF2" s="302"/>
      <c r="IAG2" s="302"/>
      <c r="IAH2" s="302"/>
      <c r="IAI2" s="302"/>
      <c r="IAJ2" s="302"/>
      <c r="IAK2" s="302"/>
      <c r="IAL2" s="302"/>
      <c r="IAM2" s="302"/>
      <c r="IAN2" s="302"/>
      <c r="IAO2" s="302"/>
      <c r="IAP2" s="302"/>
      <c r="IAQ2" s="302"/>
      <c r="IAR2" s="302"/>
      <c r="IAS2" s="302"/>
      <c r="IAT2" s="302"/>
      <c r="IAU2" s="302"/>
      <c r="IAV2" s="302"/>
      <c r="IAW2" s="302"/>
      <c r="IAX2" s="302"/>
      <c r="IAY2" s="302"/>
      <c r="IAZ2" s="302"/>
      <c r="IBA2" s="302"/>
      <c r="IBB2" s="302"/>
      <c r="IBC2" s="302"/>
      <c r="IBD2" s="302"/>
      <c r="IBE2" s="302"/>
      <c r="IBF2" s="302"/>
      <c r="IBG2" s="302"/>
      <c r="IBH2" s="302"/>
      <c r="IBI2" s="302"/>
      <c r="IBJ2" s="302"/>
      <c r="IBK2" s="302"/>
      <c r="IBL2" s="302"/>
      <c r="IBM2" s="302"/>
      <c r="IBN2" s="302"/>
      <c r="IBO2" s="302"/>
      <c r="IBP2" s="302"/>
      <c r="IBQ2" s="302"/>
      <c r="IBR2" s="302"/>
      <c r="IBS2" s="302"/>
      <c r="IBT2" s="302"/>
      <c r="IBU2" s="302"/>
      <c r="IBV2" s="302"/>
      <c r="IBW2" s="302"/>
      <c r="IBX2" s="302"/>
      <c r="IBY2" s="302"/>
      <c r="IBZ2" s="302"/>
      <c r="ICA2" s="302"/>
      <c r="ICB2" s="302"/>
      <c r="ICC2" s="302"/>
      <c r="ICD2" s="302"/>
      <c r="ICE2" s="302"/>
      <c r="ICF2" s="302"/>
      <c r="ICG2" s="302"/>
      <c r="ICH2" s="302"/>
      <c r="ICI2" s="302"/>
      <c r="ICJ2" s="302"/>
      <c r="ICK2" s="302"/>
      <c r="ICL2" s="302"/>
      <c r="ICM2" s="302"/>
      <c r="ICN2" s="302"/>
      <c r="ICO2" s="302"/>
      <c r="ICP2" s="302"/>
      <c r="ICQ2" s="302"/>
      <c r="ICR2" s="302"/>
      <c r="ICS2" s="302"/>
      <c r="ICT2" s="302"/>
      <c r="ICU2" s="302"/>
      <c r="ICV2" s="302"/>
      <c r="ICW2" s="302"/>
      <c r="ICX2" s="302"/>
      <c r="ICY2" s="302"/>
      <c r="ICZ2" s="302"/>
      <c r="IDA2" s="302"/>
      <c r="IDB2" s="302"/>
      <c r="IDC2" s="302"/>
      <c r="IDD2" s="302"/>
      <c r="IDE2" s="302"/>
      <c r="IDF2" s="302"/>
      <c r="IDG2" s="302"/>
      <c r="IDH2" s="302"/>
      <c r="IDI2" s="302"/>
      <c r="IDJ2" s="302"/>
      <c r="IDK2" s="302"/>
      <c r="IDL2" s="302"/>
      <c r="IDM2" s="302"/>
      <c r="IDN2" s="302"/>
      <c r="IDO2" s="302"/>
      <c r="IDP2" s="302"/>
      <c r="IDQ2" s="302"/>
      <c r="IDR2" s="302"/>
      <c r="IDS2" s="302"/>
      <c r="IDT2" s="302"/>
      <c r="IDU2" s="302"/>
      <c r="IDV2" s="302"/>
      <c r="IDW2" s="302"/>
      <c r="IDX2" s="302"/>
      <c r="IDY2" s="302"/>
      <c r="IDZ2" s="302"/>
      <c r="IEA2" s="302"/>
      <c r="IEB2" s="302"/>
      <c r="IEC2" s="302"/>
      <c r="IED2" s="302"/>
      <c r="IEE2" s="302"/>
      <c r="IEF2" s="302"/>
      <c r="IEG2" s="302"/>
      <c r="IEH2" s="302"/>
      <c r="IEI2" s="302"/>
      <c r="IEJ2" s="302"/>
      <c r="IEK2" s="302"/>
      <c r="IEL2" s="302"/>
      <c r="IEM2" s="302"/>
      <c r="IEN2" s="302"/>
      <c r="IEO2" s="302"/>
      <c r="IEP2" s="302"/>
      <c r="IEQ2" s="302"/>
      <c r="IER2" s="302"/>
      <c r="IES2" s="302"/>
      <c r="IET2" s="302"/>
      <c r="IEU2" s="302"/>
      <c r="IEV2" s="302"/>
      <c r="IEW2" s="302"/>
      <c r="IEX2" s="302"/>
      <c r="IEY2" s="302"/>
      <c r="IEZ2" s="302"/>
      <c r="IFA2" s="302"/>
      <c r="IFB2" s="302"/>
      <c r="IFC2" s="302"/>
      <c r="IFD2" s="302"/>
      <c r="IFE2" s="302"/>
      <c r="IFF2" s="302"/>
      <c r="IFG2" s="302"/>
      <c r="IFH2" s="302"/>
      <c r="IFI2" s="302"/>
      <c r="IFJ2" s="302"/>
      <c r="IFK2" s="302"/>
      <c r="IFL2" s="302"/>
      <c r="IFM2" s="302"/>
      <c r="IFN2" s="302"/>
      <c r="IFO2" s="302"/>
      <c r="IFP2" s="302"/>
      <c r="IFQ2" s="302"/>
      <c r="IFR2" s="302"/>
      <c r="IFS2" s="302"/>
      <c r="IFT2" s="302"/>
      <c r="IFU2" s="302"/>
      <c r="IFV2" s="302"/>
      <c r="IFW2" s="302"/>
      <c r="IFX2" s="302"/>
      <c r="IFY2" s="302"/>
      <c r="IFZ2" s="302"/>
      <c r="IGA2" s="302"/>
      <c r="IGB2" s="302"/>
      <c r="IGC2" s="302"/>
      <c r="IGD2" s="302"/>
      <c r="IGE2" s="302"/>
      <c r="IGF2" s="302"/>
      <c r="IGG2" s="302"/>
      <c r="IGH2" s="302"/>
      <c r="IGI2" s="302"/>
      <c r="IGJ2" s="302"/>
      <c r="IGK2" s="302"/>
      <c r="IGL2" s="302"/>
      <c r="IGM2" s="302"/>
      <c r="IGN2" s="302"/>
      <c r="IGO2" s="302"/>
      <c r="IGP2" s="302"/>
      <c r="IGQ2" s="302"/>
      <c r="IGR2" s="302"/>
      <c r="IGS2" s="302"/>
      <c r="IGT2" s="302"/>
      <c r="IGU2" s="302"/>
      <c r="IGV2" s="302"/>
      <c r="IGW2" s="302"/>
      <c r="IGX2" s="302"/>
      <c r="IGY2" s="302"/>
      <c r="IGZ2" s="302"/>
      <c r="IHA2" s="302"/>
      <c r="IHB2" s="302"/>
      <c r="IHC2" s="302"/>
      <c r="IHD2" s="302"/>
      <c r="IHE2" s="302"/>
      <c r="IHF2" s="302"/>
      <c r="IHG2" s="302"/>
      <c r="IHH2" s="302"/>
      <c r="IHI2" s="302"/>
      <c r="IHJ2" s="302"/>
      <c r="IHK2" s="302"/>
      <c r="IHL2" s="302"/>
      <c r="IHM2" s="302"/>
      <c r="IHN2" s="302"/>
      <c r="IHO2" s="302"/>
      <c r="IHP2" s="302"/>
      <c r="IHQ2" s="302"/>
      <c r="IHR2" s="302"/>
      <c r="IHS2" s="302"/>
      <c r="IHT2" s="302"/>
      <c r="IHU2" s="302"/>
      <c r="IHV2" s="302"/>
      <c r="IHW2" s="302"/>
      <c r="IHX2" s="302"/>
      <c r="IHY2" s="302"/>
      <c r="IHZ2" s="302"/>
      <c r="IIA2" s="302"/>
      <c r="IIB2" s="302"/>
      <c r="IIC2" s="302"/>
      <c r="IID2" s="302"/>
      <c r="IIE2" s="302"/>
      <c r="IIF2" s="302"/>
      <c r="IIG2" s="302"/>
      <c r="IIH2" s="302"/>
      <c r="III2" s="302"/>
      <c r="IIJ2" s="302"/>
      <c r="IIK2" s="302"/>
      <c r="IIL2" s="302"/>
      <c r="IIM2" s="302"/>
      <c r="IIN2" s="302"/>
      <c r="IIO2" s="302"/>
      <c r="IIP2" s="302"/>
      <c r="IIQ2" s="302"/>
      <c r="IIR2" s="302"/>
      <c r="IIS2" s="302"/>
      <c r="IIT2" s="302"/>
      <c r="IIU2" s="302"/>
      <c r="IIV2" s="302"/>
      <c r="IIW2" s="302"/>
      <c r="IIX2" s="302"/>
      <c r="IIY2" s="302"/>
      <c r="IIZ2" s="302"/>
      <c r="IJA2" s="302"/>
      <c r="IJB2" s="302"/>
      <c r="IJC2" s="302"/>
      <c r="IJD2" s="302"/>
      <c r="IJE2" s="302"/>
      <c r="IJF2" s="302"/>
      <c r="IJG2" s="302"/>
      <c r="IJH2" s="302"/>
      <c r="IJI2" s="302"/>
      <c r="IJJ2" s="302"/>
      <c r="IJK2" s="302"/>
      <c r="IJL2" s="302"/>
      <c r="IJM2" s="302"/>
      <c r="IJN2" s="302"/>
      <c r="IJO2" s="302"/>
      <c r="IJP2" s="302"/>
      <c r="IJQ2" s="302"/>
      <c r="IJR2" s="302"/>
      <c r="IJS2" s="302"/>
      <c r="IJT2" s="302"/>
      <c r="IJU2" s="302"/>
      <c r="IJV2" s="302"/>
      <c r="IJW2" s="302"/>
      <c r="IJX2" s="302"/>
      <c r="IJY2" s="302"/>
      <c r="IJZ2" s="302"/>
      <c r="IKA2" s="302"/>
      <c r="IKB2" s="302"/>
      <c r="IKC2" s="302"/>
      <c r="IKD2" s="302"/>
      <c r="IKE2" s="302"/>
      <c r="IKF2" s="302"/>
      <c r="IKG2" s="302"/>
      <c r="IKH2" s="302"/>
      <c r="IKI2" s="302"/>
      <c r="IKJ2" s="302"/>
      <c r="IKK2" s="302"/>
      <c r="IKL2" s="302"/>
      <c r="IKM2" s="302"/>
      <c r="IKN2" s="302"/>
      <c r="IKO2" s="302"/>
      <c r="IKP2" s="302"/>
      <c r="IKQ2" s="302"/>
      <c r="IKR2" s="302"/>
      <c r="IKS2" s="302"/>
      <c r="IKT2" s="302"/>
      <c r="IKU2" s="302"/>
      <c r="IKV2" s="302"/>
      <c r="IKW2" s="302"/>
      <c r="IKX2" s="302"/>
      <c r="IKY2" s="302"/>
      <c r="IKZ2" s="302"/>
      <c r="ILA2" s="302"/>
      <c r="ILB2" s="302"/>
      <c r="ILC2" s="302"/>
      <c r="ILD2" s="302"/>
      <c r="ILE2" s="302"/>
      <c r="ILF2" s="302"/>
      <c r="ILG2" s="302"/>
      <c r="ILH2" s="302"/>
      <c r="ILI2" s="302"/>
      <c r="ILJ2" s="302"/>
      <c r="ILK2" s="302"/>
      <c r="ILL2" s="302"/>
      <c r="ILM2" s="302"/>
      <c r="ILN2" s="302"/>
      <c r="ILO2" s="302"/>
      <c r="ILP2" s="302"/>
      <c r="ILQ2" s="302"/>
      <c r="ILR2" s="302"/>
      <c r="ILS2" s="302"/>
      <c r="ILT2" s="302"/>
      <c r="ILU2" s="302"/>
      <c r="ILV2" s="302"/>
      <c r="ILW2" s="302"/>
      <c r="ILX2" s="302"/>
      <c r="ILY2" s="302"/>
      <c r="ILZ2" s="302"/>
      <c r="IMA2" s="302"/>
      <c r="IMB2" s="302"/>
      <c r="IMC2" s="302"/>
      <c r="IMD2" s="302"/>
      <c r="IME2" s="302"/>
      <c r="IMF2" s="302"/>
      <c r="IMG2" s="302"/>
      <c r="IMH2" s="302"/>
      <c r="IMI2" s="302"/>
      <c r="IMJ2" s="302"/>
      <c r="IMK2" s="302"/>
      <c r="IML2" s="302"/>
      <c r="IMM2" s="302"/>
      <c r="IMN2" s="302"/>
      <c r="IMO2" s="302"/>
      <c r="IMP2" s="302"/>
      <c r="IMQ2" s="302"/>
      <c r="IMR2" s="302"/>
      <c r="IMS2" s="302"/>
      <c r="IMT2" s="302"/>
      <c r="IMU2" s="302"/>
      <c r="IMV2" s="302"/>
      <c r="IMW2" s="302"/>
      <c r="IMX2" s="302"/>
      <c r="IMY2" s="302"/>
      <c r="IMZ2" s="302"/>
      <c r="INA2" s="302"/>
      <c r="INB2" s="302"/>
      <c r="INC2" s="302"/>
      <c r="IND2" s="302"/>
      <c r="INE2" s="302"/>
      <c r="INF2" s="302"/>
      <c r="ING2" s="302"/>
      <c r="INH2" s="302"/>
      <c r="INI2" s="302"/>
      <c r="INJ2" s="302"/>
      <c r="INK2" s="302"/>
      <c r="INL2" s="302"/>
      <c r="INM2" s="302"/>
      <c r="INN2" s="302"/>
      <c r="INO2" s="302"/>
      <c r="INP2" s="302"/>
      <c r="INQ2" s="302"/>
      <c r="INR2" s="302"/>
      <c r="INS2" s="302"/>
      <c r="INT2" s="302"/>
      <c r="INU2" s="302"/>
      <c r="INV2" s="302"/>
      <c r="INW2" s="302"/>
      <c r="INX2" s="302"/>
      <c r="INY2" s="302"/>
      <c r="INZ2" s="302"/>
      <c r="IOA2" s="302"/>
      <c r="IOB2" s="302"/>
      <c r="IOC2" s="302"/>
      <c r="IOD2" s="302"/>
      <c r="IOE2" s="302"/>
      <c r="IOF2" s="302"/>
      <c r="IOG2" s="302"/>
      <c r="IOH2" s="302"/>
      <c r="IOI2" s="302"/>
      <c r="IOJ2" s="302"/>
      <c r="IOK2" s="302"/>
      <c r="IOL2" s="302"/>
      <c r="IOM2" s="302"/>
      <c r="ION2" s="302"/>
      <c r="IOO2" s="302"/>
      <c r="IOP2" s="302"/>
      <c r="IOQ2" s="302"/>
      <c r="IOR2" s="302"/>
      <c r="IOS2" s="302"/>
      <c r="IOT2" s="302"/>
      <c r="IOU2" s="302"/>
      <c r="IOV2" s="302"/>
      <c r="IOW2" s="302"/>
      <c r="IOX2" s="302"/>
      <c r="IOY2" s="302"/>
      <c r="IOZ2" s="302"/>
      <c r="IPA2" s="302"/>
      <c r="IPB2" s="302"/>
      <c r="IPC2" s="302"/>
      <c r="IPD2" s="302"/>
      <c r="IPE2" s="302"/>
      <c r="IPF2" s="302"/>
      <c r="IPG2" s="302"/>
      <c r="IPH2" s="302"/>
      <c r="IPI2" s="302"/>
      <c r="IPJ2" s="302"/>
      <c r="IPK2" s="302"/>
      <c r="IPL2" s="302"/>
      <c r="IPM2" s="302"/>
      <c r="IPN2" s="302"/>
      <c r="IPO2" s="302"/>
      <c r="IPP2" s="302"/>
      <c r="IPQ2" s="302"/>
      <c r="IPR2" s="302"/>
      <c r="IPS2" s="302"/>
      <c r="IPT2" s="302"/>
      <c r="IPU2" s="302"/>
      <c r="IPV2" s="302"/>
      <c r="IPW2" s="302"/>
      <c r="IPX2" s="302"/>
      <c r="IPY2" s="302"/>
      <c r="IPZ2" s="302"/>
      <c r="IQA2" s="302"/>
      <c r="IQB2" s="302"/>
      <c r="IQC2" s="302"/>
      <c r="IQD2" s="302"/>
      <c r="IQE2" s="302"/>
      <c r="IQF2" s="302"/>
      <c r="IQG2" s="302"/>
      <c r="IQH2" s="302"/>
      <c r="IQI2" s="302"/>
      <c r="IQJ2" s="302"/>
      <c r="IQK2" s="302"/>
      <c r="IQL2" s="302"/>
      <c r="IQM2" s="302"/>
      <c r="IQN2" s="302"/>
      <c r="IQO2" s="302"/>
      <c r="IQP2" s="302"/>
      <c r="IQQ2" s="302"/>
      <c r="IQR2" s="302"/>
      <c r="IQS2" s="302"/>
      <c r="IQT2" s="302"/>
      <c r="IQU2" s="302"/>
      <c r="IQV2" s="302"/>
      <c r="IQW2" s="302"/>
      <c r="IQX2" s="302"/>
      <c r="IQY2" s="302"/>
      <c r="IQZ2" s="302"/>
      <c r="IRA2" s="302"/>
      <c r="IRB2" s="302"/>
      <c r="IRC2" s="302"/>
      <c r="IRD2" s="302"/>
      <c r="IRE2" s="302"/>
      <c r="IRF2" s="302"/>
      <c r="IRG2" s="302"/>
      <c r="IRH2" s="302"/>
      <c r="IRI2" s="302"/>
      <c r="IRJ2" s="302"/>
      <c r="IRK2" s="302"/>
      <c r="IRL2" s="302"/>
      <c r="IRM2" s="302"/>
      <c r="IRN2" s="302"/>
      <c r="IRO2" s="302"/>
      <c r="IRP2" s="302"/>
      <c r="IRQ2" s="302"/>
      <c r="IRR2" s="302"/>
      <c r="IRS2" s="302"/>
      <c r="IRT2" s="302"/>
      <c r="IRU2" s="302"/>
      <c r="IRV2" s="302"/>
      <c r="IRW2" s="302"/>
      <c r="IRX2" s="302"/>
      <c r="IRY2" s="302"/>
      <c r="IRZ2" s="302"/>
      <c r="ISA2" s="302"/>
      <c r="ISB2" s="302"/>
      <c r="ISC2" s="302"/>
      <c r="ISD2" s="302"/>
      <c r="ISE2" s="302"/>
      <c r="ISF2" s="302"/>
      <c r="ISG2" s="302"/>
      <c r="ISH2" s="302"/>
      <c r="ISI2" s="302"/>
      <c r="ISJ2" s="302"/>
      <c r="ISK2" s="302"/>
      <c r="ISL2" s="302"/>
      <c r="ISM2" s="302"/>
      <c r="ISN2" s="302"/>
      <c r="ISO2" s="302"/>
      <c r="ISP2" s="302"/>
      <c r="ISQ2" s="302"/>
      <c r="ISR2" s="302"/>
      <c r="ISS2" s="302"/>
      <c r="IST2" s="302"/>
      <c r="ISU2" s="302"/>
      <c r="ISV2" s="302"/>
      <c r="ISW2" s="302"/>
      <c r="ISX2" s="302"/>
      <c r="ISY2" s="302"/>
      <c r="ISZ2" s="302"/>
      <c r="ITA2" s="302"/>
      <c r="ITB2" s="302"/>
      <c r="ITC2" s="302"/>
      <c r="ITD2" s="302"/>
      <c r="ITE2" s="302"/>
      <c r="ITF2" s="302"/>
      <c r="ITG2" s="302"/>
      <c r="ITH2" s="302"/>
      <c r="ITI2" s="302"/>
      <c r="ITJ2" s="302"/>
      <c r="ITK2" s="302"/>
      <c r="ITL2" s="302"/>
      <c r="ITM2" s="302"/>
      <c r="ITN2" s="302"/>
      <c r="ITO2" s="302"/>
      <c r="ITP2" s="302"/>
      <c r="ITQ2" s="302"/>
      <c r="ITR2" s="302"/>
      <c r="ITS2" s="302"/>
      <c r="ITT2" s="302"/>
      <c r="ITU2" s="302"/>
      <c r="ITV2" s="302"/>
      <c r="ITW2" s="302"/>
      <c r="ITX2" s="302"/>
      <c r="ITY2" s="302"/>
      <c r="ITZ2" s="302"/>
      <c r="IUA2" s="302"/>
      <c r="IUB2" s="302"/>
      <c r="IUC2" s="302"/>
      <c r="IUD2" s="302"/>
      <c r="IUE2" s="302"/>
      <c r="IUF2" s="302"/>
      <c r="IUG2" s="302"/>
      <c r="IUH2" s="302"/>
      <c r="IUI2" s="302"/>
      <c r="IUJ2" s="302"/>
      <c r="IUK2" s="302"/>
      <c r="IUL2" s="302"/>
      <c r="IUM2" s="302"/>
      <c r="IUN2" s="302"/>
      <c r="IUO2" s="302"/>
      <c r="IUP2" s="302"/>
      <c r="IUQ2" s="302"/>
      <c r="IUR2" s="302"/>
      <c r="IUS2" s="302"/>
      <c r="IUT2" s="302"/>
      <c r="IUU2" s="302"/>
      <c r="IUV2" s="302"/>
      <c r="IUW2" s="302"/>
      <c r="IUX2" s="302"/>
      <c r="IUY2" s="302"/>
      <c r="IUZ2" s="302"/>
      <c r="IVA2" s="302"/>
      <c r="IVB2" s="302"/>
      <c r="IVC2" s="302"/>
      <c r="IVD2" s="302"/>
      <c r="IVE2" s="302"/>
      <c r="IVF2" s="302"/>
      <c r="IVG2" s="302"/>
      <c r="IVH2" s="302"/>
      <c r="IVI2" s="302"/>
      <c r="IVJ2" s="302"/>
      <c r="IVK2" s="302"/>
      <c r="IVL2" s="302"/>
      <c r="IVM2" s="302"/>
      <c r="IVN2" s="302"/>
      <c r="IVO2" s="302"/>
      <c r="IVP2" s="302"/>
      <c r="IVQ2" s="302"/>
      <c r="IVR2" s="302"/>
      <c r="IVS2" s="302"/>
      <c r="IVT2" s="302"/>
      <c r="IVU2" s="302"/>
      <c r="IVV2" s="302"/>
      <c r="IVW2" s="302"/>
      <c r="IVX2" s="302"/>
      <c r="IVY2" s="302"/>
      <c r="IVZ2" s="302"/>
      <c r="IWA2" s="302"/>
      <c r="IWB2" s="302"/>
      <c r="IWC2" s="302"/>
      <c r="IWD2" s="302"/>
      <c r="IWE2" s="302"/>
      <c r="IWF2" s="302"/>
      <c r="IWG2" s="302"/>
      <c r="IWH2" s="302"/>
      <c r="IWI2" s="302"/>
      <c r="IWJ2" s="302"/>
      <c r="IWK2" s="302"/>
      <c r="IWL2" s="302"/>
      <c r="IWM2" s="302"/>
      <c r="IWN2" s="302"/>
      <c r="IWO2" s="302"/>
      <c r="IWP2" s="302"/>
      <c r="IWQ2" s="302"/>
      <c r="IWR2" s="302"/>
      <c r="IWS2" s="302"/>
      <c r="IWT2" s="302"/>
      <c r="IWU2" s="302"/>
      <c r="IWV2" s="302"/>
      <c r="IWW2" s="302"/>
      <c r="IWX2" s="302"/>
      <c r="IWY2" s="302"/>
      <c r="IWZ2" s="302"/>
      <c r="IXA2" s="302"/>
      <c r="IXB2" s="302"/>
      <c r="IXC2" s="302"/>
      <c r="IXD2" s="302"/>
      <c r="IXE2" s="302"/>
      <c r="IXF2" s="302"/>
      <c r="IXG2" s="302"/>
      <c r="IXH2" s="302"/>
      <c r="IXI2" s="302"/>
      <c r="IXJ2" s="302"/>
      <c r="IXK2" s="302"/>
      <c r="IXL2" s="302"/>
      <c r="IXM2" s="302"/>
      <c r="IXN2" s="302"/>
      <c r="IXO2" s="302"/>
      <c r="IXP2" s="302"/>
      <c r="IXQ2" s="302"/>
      <c r="IXR2" s="302"/>
      <c r="IXS2" s="302"/>
      <c r="IXT2" s="302"/>
      <c r="IXU2" s="302"/>
      <c r="IXV2" s="302"/>
      <c r="IXW2" s="302"/>
      <c r="IXX2" s="302"/>
      <c r="IXY2" s="302"/>
      <c r="IXZ2" s="302"/>
      <c r="IYA2" s="302"/>
      <c r="IYB2" s="302"/>
      <c r="IYC2" s="302"/>
      <c r="IYD2" s="302"/>
      <c r="IYE2" s="302"/>
      <c r="IYF2" s="302"/>
      <c r="IYG2" s="302"/>
      <c r="IYH2" s="302"/>
      <c r="IYI2" s="302"/>
      <c r="IYJ2" s="302"/>
      <c r="IYK2" s="302"/>
      <c r="IYL2" s="302"/>
      <c r="IYM2" s="302"/>
      <c r="IYN2" s="302"/>
      <c r="IYO2" s="302"/>
      <c r="IYP2" s="302"/>
      <c r="IYQ2" s="302"/>
      <c r="IYR2" s="302"/>
      <c r="IYS2" s="302"/>
      <c r="IYT2" s="302"/>
      <c r="IYU2" s="302"/>
      <c r="IYV2" s="302"/>
      <c r="IYW2" s="302"/>
      <c r="IYX2" s="302"/>
      <c r="IYY2" s="302"/>
      <c r="IYZ2" s="302"/>
      <c r="IZA2" s="302"/>
      <c r="IZB2" s="302"/>
      <c r="IZC2" s="302"/>
      <c r="IZD2" s="302"/>
      <c r="IZE2" s="302"/>
      <c r="IZF2" s="302"/>
      <c r="IZG2" s="302"/>
      <c r="IZH2" s="302"/>
      <c r="IZI2" s="302"/>
      <c r="IZJ2" s="302"/>
      <c r="IZK2" s="302"/>
      <c r="IZL2" s="302"/>
      <c r="IZM2" s="302"/>
      <c r="IZN2" s="302"/>
      <c r="IZO2" s="302"/>
      <c r="IZP2" s="302"/>
      <c r="IZQ2" s="302"/>
      <c r="IZR2" s="302"/>
      <c r="IZS2" s="302"/>
      <c r="IZT2" s="302"/>
      <c r="IZU2" s="302"/>
      <c r="IZV2" s="302"/>
      <c r="IZW2" s="302"/>
      <c r="IZX2" s="302"/>
      <c r="IZY2" s="302"/>
      <c r="IZZ2" s="302"/>
      <c r="JAA2" s="302"/>
      <c r="JAB2" s="302"/>
      <c r="JAC2" s="302"/>
      <c r="JAD2" s="302"/>
      <c r="JAE2" s="302"/>
      <c r="JAF2" s="302"/>
      <c r="JAG2" s="302"/>
      <c r="JAH2" s="302"/>
      <c r="JAI2" s="302"/>
      <c r="JAJ2" s="302"/>
      <c r="JAK2" s="302"/>
      <c r="JAL2" s="302"/>
      <c r="JAM2" s="302"/>
      <c r="JAN2" s="302"/>
      <c r="JAO2" s="302"/>
      <c r="JAP2" s="302"/>
      <c r="JAQ2" s="302"/>
      <c r="JAR2" s="302"/>
      <c r="JAS2" s="302"/>
      <c r="JAT2" s="302"/>
      <c r="JAU2" s="302"/>
      <c r="JAV2" s="302"/>
      <c r="JAW2" s="302"/>
      <c r="JAX2" s="302"/>
      <c r="JAY2" s="302"/>
      <c r="JAZ2" s="302"/>
      <c r="JBA2" s="302"/>
      <c r="JBB2" s="302"/>
      <c r="JBC2" s="302"/>
      <c r="JBD2" s="302"/>
      <c r="JBE2" s="302"/>
      <c r="JBF2" s="302"/>
      <c r="JBG2" s="302"/>
      <c r="JBH2" s="302"/>
      <c r="JBI2" s="302"/>
      <c r="JBJ2" s="302"/>
      <c r="JBK2" s="302"/>
      <c r="JBL2" s="302"/>
      <c r="JBM2" s="302"/>
      <c r="JBN2" s="302"/>
      <c r="JBO2" s="302"/>
      <c r="JBP2" s="302"/>
      <c r="JBQ2" s="302"/>
      <c r="JBR2" s="302"/>
      <c r="JBS2" s="302"/>
      <c r="JBT2" s="302"/>
      <c r="JBU2" s="302"/>
      <c r="JBV2" s="302"/>
      <c r="JBW2" s="302"/>
      <c r="JBX2" s="302"/>
      <c r="JBY2" s="302"/>
      <c r="JBZ2" s="302"/>
      <c r="JCA2" s="302"/>
      <c r="JCB2" s="302"/>
      <c r="JCC2" s="302"/>
      <c r="JCD2" s="302"/>
      <c r="JCE2" s="302"/>
      <c r="JCF2" s="302"/>
      <c r="JCG2" s="302"/>
      <c r="JCH2" s="302"/>
      <c r="JCI2" s="302"/>
      <c r="JCJ2" s="302"/>
      <c r="JCK2" s="302"/>
      <c r="JCL2" s="302"/>
      <c r="JCM2" s="302"/>
      <c r="JCN2" s="302"/>
      <c r="JCO2" s="302"/>
      <c r="JCP2" s="302"/>
      <c r="JCQ2" s="302"/>
      <c r="JCR2" s="302"/>
      <c r="JCS2" s="302"/>
      <c r="JCT2" s="302"/>
      <c r="JCU2" s="302"/>
      <c r="JCV2" s="302"/>
      <c r="JCW2" s="302"/>
      <c r="JCX2" s="302"/>
      <c r="JCY2" s="302"/>
      <c r="JCZ2" s="302"/>
      <c r="JDA2" s="302"/>
      <c r="JDB2" s="302"/>
      <c r="JDC2" s="302"/>
      <c r="JDD2" s="302"/>
      <c r="JDE2" s="302"/>
      <c r="JDF2" s="302"/>
      <c r="JDG2" s="302"/>
      <c r="JDH2" s="302"/>
      <c r="JDI2" s="302"/>
      <c r="JDJ2" s="302"/>
      <c r="JDK2" s="302"/>
      <c r="JDL2" s="302"/>
      <c r="JDM2" s="302"/>
      <c r="JDN2" s="302"/>
      <c r="JDO2" s="302"/>
      <c r="JDP2" s="302"/>
      <c r="JDQ2" s="302"/>
      <c r="JDR2" s="302"/>
      <c r="JDS2" s="302"/>
      <c r="JDT2" s="302"/>
      <c r="JDU2" s="302"/>
      <c r="JDV2" s="302"/>
      <c r="JDW2" s="302"/>
      <c r="JDX2" s="302"/>
      <c r="JDY2" s="302"/>
      <c r="JDZ2" s="302"/>
      <c r="JEA2" s="302"/>
      <c r="JEB2" s="302"/>
      <c r="JEC2" s="302"/>
      <c r="JED2" s="302"/>
      <c r="JEE2" s="302"/>
      <c r="JEF2" s="302"/>
      <c r="JEG2" s="302"/>
      <c r="JEH2" s="302"/>
      <c r="JEI2" s="302"/>
      <c r="JEJ2" s="302"/>
      <c r="JEK2" s="302"/>
      <c r="JEL2" s="302"/>
      <c r="JEM2" s="302"/>
      <c r="JEN2" s="302"/>
      <c r="JEO2" s="302"/>
      <c r="JEP2" s="302"/>
      <c r="JEQ2" s="302"/>
      <c r="JER2" s="302"/>
      <c r="JES2" s="302"/>
      <c r="JET2" s="302"/>
      <c r="JEU2" s="302"/>
      <c r="JEV2" s="302"/>
      <c r="JEW2" s="302"/>
      <c r="JEX2" s="302"/>
      <c r="JEY2" s="302"/>
      <c r="JEZ2" s="302"/>
      <c r="JFA2" s="302"/>
      <c r="JFB2" s="302"/>
      <c r="JFC2" s="302"/>
      <c r="JFD2" s="302"/>
      <c r="JFE2" s="302"/>
      <c r="JFF2" s="302"/>
      <c r="JFG2" s="302"/>
      <c r="JFH2" s="302"/>
      <c r="JFI2" s="302"/>
      <c r="JFJ2" s="302"/>
      <c r="JFK2" s="302"/>
      <c r="JFL2" s="302"/>
      <c r="JFM2" s="302"/>
      <c r="JFN2" s="302"/>
      <c r="JFO2" s="302"/>
      <c r="JFP2" s="302"/>
      <c r="JFQ2" s="302"/>
      <c r="JFR2" s="302"/>
      <c r="JFS2" s="302"/>
      <c r="JFT2" s="302"/>
      <c r="JFU2" s="302"/>
      <c r="JFV2" s="302"/>
      <c r="JFW2" s="302"/>
      <c r="JFX2" s="302"/>
      <c r="JFY2" s="302"/>
      <c r="JFZ2" s="302"/>
      <c r="JGA2" s="302"/>
      <c r="JGB2" s="302"/>
      <c r="JGC2" s="302"/>
      <c r="JGD2" s="302"/>
      <c r="JGE2" s="302"/>
      <c r="JGF2" s="302"/>
      <c r="JGG2" s="302"/>
      <c r="JGH2" s="302"/>
      <c r="JGI2" s="302"/>
      <c r="JGJ2" s="302"/>
      <c r="JGK2" s="302"/>
      <c r="JGL2" s="302"/>
      <c r="JGM2" s="302"/>
      <c r="JGN2" s="302"/>
      <c r="JGO2" s="302"/>
      <c r="JGP2" s="302"/>
      <c r="JGQ2" s="302"/>
      <c r="JGR2" s="302"/>
      <c r="JGS2" s="302"/>
      <c r="JGT2" s="302"/>
      <c r="JGU2" s="302"/>
      <c r="JGV2" s="302"/>
      <c r="JGW2" s="302"/>
      <c r="JGX2" s="302"/>
      <c r="JGY2" s="302"/>
      <c r="JGZ2" s="302"/>
      <c r="JHA2" s="302"/>
      <c r="JHB2" s="302"/>
      <c r="JHC2" s="302"/>
      <c r="JHD2" s="302"/>
      <c r="JHE2" s="302"/>
      <c r="JHF2" s="302"/>
      <c r="JHG2" s="302"/>
      <c r="JHH2" s="302"/>
      <c r="JHI2" s="302"/>
      <c r="JHJ2" s="302"/>
      <c r="JHK2" s="302"/>
      <c r="JHL2" s="302"/>
      <c r="JHM2" s="302"/>
      <c r="JHN2" s="302"/>
      <c r="JHO2" s="302"/>
      <c r="JHP2" s="302"/>
      <c r="JHQ2" s="302"/>
      <c r="JHR2" s="302"/>
      <c r="JHS2" s="302"/>
      <c r="JHT2" s="302"/>
      <c r="JHU2" s="302"/>
      <c r="JHV2" s="302"/>
      <c r="JHW2" s="302"/>
      <c r="JHX2" s="302"/>
      <c r="JHY2" s="302"/>
      <c r="JHZ2" s="302"/>
      <c r="JIA2" s="302"/>
      <c r="JIB2" s="302"/>
      <c r="JIC2" s="302"/>
      <c r="JID2" s="302"/>
      <c r="JIE2" s="302"/>
      <c r="JIF2" s="302"/>
      <c r="JIG2" s="302"/>
      <c r="JIH2" s="302"/>
      <c r="JII2" s="302"/>
      <c r="JIJ2" s="302"/>
      <c r="JIK2" s="302"/>
      <c r="JIL2" s="302"/>
      <c r="JIM2" s="302"/>
      <c r="JIN2" s="302"/>
      <c r="JIO2" s="302"/>
      <c r="JIP2" s="302"/>
      <c r="JIQ2" s="302"/>
      <c r="JIR2" s="302"/>
      <c r="JIS2" s="302"/>
      <c r="JIT2" s="302"/>
      <c r="JIU2" s="302"/>
      <c r="JIV2" s="302"/>
      <c r="JIW2" s="302"/>
      <c r="JIX2" s="302"/>
      <c r="JIY2" s="302"/>
      <c r="JIZ2" s="302"/>
      <c r="JJA2" s="302"/>
      <c r="JJB2" s="302"/>
      <c r="JJC2" s="302"/>
      <c r="JJD2" s="302"/>
      <c r="JJE2" s="302"/>
      <c r="JJF2" s="302"/>
      <c r="JJG2" s="302"/>
      <c r="JJH2" s="302"/>
      <c r="JJI2" s="302"/>
      <c r="JJJ2" s="302"/>
      <c r="JJK2" s="302"/>
      <c r="JJL2" s="302"/>
      <c r="JJM2" s="302"/>
      <c r="JJN2" s="302"/>
      <c r="JJO2" s="302"/>
      <c r="JJP2" s="302"/>
      <c r="JJQ2" s="302"/>
      <c r="JJR2" s="302"/>
      <c r="JJS2" s="302"/>
      <c r="JJT2" s="302"/>
      <c r="JJU2" s="302"/>
      <c r="JJV2" s="302"/>
      <c r="JJW2" s="302"/>
      <c r="JJX2" s="302"/>
      <c r="JJY2" s="302"/>
      <c r="JJZ2" s="302"/>
      <c r="JKA2" s="302"/>
      <c r="JKB2" s="302"/>
      <c r="JKC2" s="302"/>
      <c r="JKD2" s="302"/>
      <c r="JKE2" s="302"/>
      <c r="JKF2" s="302"/>
      <c r="JKG2" s="302"/>
      <c r="JKH2" s="302"/>
      <c r="JKI2" s="302"/>
      <c r="JKJ2" s="302"/>
      <c r="JKK2" s="302"/>
      <c r="JKL2" s="302"/>
      <c r="JKM2" s="302"/>
      <c r="JKN2" s="302"/>
      <c r="JKO2" s="302"/>
      <c r="JKP2" s="302"/>
      <c r="JKQ2" s="302"/>
      <c r="JKR2" s="302"/>
      <c r="JKS2" s="302"/>
      <c r="JKT2" s="302"/>
      <c r="JKU2" s="302"/>
      <c r="JKV2" s="302"/>
      <c r="JKW2" s="302"/>
      <c r="JKX2" s="302"/>
      <c r="JKY2" s="302"/>
      <c r="JKZ2" s="302"/>
      <c r="JLA2" s="302"/>
      <c r="JLB2" s="302"/>
      <c r="JLC2" s="302"/>
      <c r="JLD2" s="302"/>
      <c r="JLE2" s="302"/>
      <c r="JLF2" s="302"/>
      <c r="JLG2" s="302"/>
      <c r="JLH2" s="302"/>
      <c r="JLI2" s="302"/>
      <c r="JLJ2" s="302"/>
      <c r="JLK2" s="302"/>
      <c r="JLL2" s="302"/>
      <c r="JLM2" s="302"/>
      <c r="JLN2" s="302"/>
      <c r="JLO2" s="302"/>
      <c r="JLP2" s="302"/>
      <c r="JLQ2" s="302"/>
      <c r="JLR2" s="302"/>
      <c r="JLS2" s="302"/>
      <c r="JLT2" s="302"/>
      <c r="JLU2" s="302"/>
      <c r="JLV2" s="302"/>
      <c r="JLW2" s="302"/>
      <c r="JLX2" s="302"/>
      <c r="JLY2" s="302"/>
      <c r="JLZ2" s="302"/>
      <c r="JMA2" s="302"/>
      <c r="JMB2" s="302"/>
      <c r="JMC2" s="302"/>
      <c r="JMD2" s="302"/>
      <c r="JME2" s="302"/>
      <c r="JMF2" s="302"/>
      <c r="JMG2" s="302"/>
      <c r="JMH2" s="302"/>
      <c r="JMI2" s="302"/>
      <c r="JMJ2" s="302"/>
      <c r="JMK2" s="302"/>
      <c r="JML2" s="302"/>
      <c r="JMM2" s="302"/>
      <c r="JMN2" s="302"/>
      <c r="JMO2" s="302"/>
      <c r="JMP2" s="302"/>
      <c r="JMQ2" s="302"/>
      <c r="JMR2" s="302"/>
      <c r="JMS2" s="302"/>
      <c r="JMT2" s="302"/>
      <c r="JMU2" s="302"/>
      <c r="JMV2" s="302"/>
      <c r="JMW2" s="302"/>
      <c r="JMX2" s="302"/>
      <c r="JMY2" s="302"/>
      <c r="JMZ2" s="302"/>
      <c r="JNA2" s="302"/>
      <c r="JNB2" s="302"/>
      <c r="JNC2" s="302"/>
      <c r="JND2" s="302"/>
      <c r="JNE2" s="302"/>
      <c r="JNF2" s="302"/>
      <c r="JNG2" s="302"/>
      <c r="JNH2" s="302"/>
      <c r="JNI2" s="302"/>
      <c r="JNJ2" s="302"/>
      <c r="JNK2" s="302"/>
      <c r="JNL2" s="302"/>
      <c r="JNM2" s="302"/>
      <c r="JNN2" s="302"/>
      <c r="JNO2" s="302"/>
      <c r="JNP2" s="302"/>
      <c r="JNQ2" s="302"/>
      <c r="JNR2" s="302"/>
      <c r="JNS2" s="302"/>
      <c r="JNT2" s="302"/>
      <c r="JNU2" s="302"/>
      <c r="JNV2" s="302"/>
      <c r="JNW2" s="302"/>
      <c r="JNX2" s="302"/>
      <c r="JNY2" s="302"/>
      <c r="JNZ2" s="302"/>
      <c r="JOA2" s="302"/>
      <c r="JOB2" s="302"/>
      <c r="JOC2" s="302"/>
      <c r="JOD2" s="302"/>
      <c r="JOE2" s="302"/>
      <c r="JOF2" s="302"/>
      <c r="JOG2" s="302"/>
      <c r="JOH2" s="302"/>
      <c r="JOI2" s="302"/>
      <c r="JOJ2" s="302"/>
      <c r="JOK2" s="302"/>
      <c r="JOL2" s="302"/>
      <c r="JOM2" s="302"/>
      <c r="JON2" s="302"/>
      <c r="JOO2" s="302"/>
      <c r="JOP2" s="302"/>
      <c r="JOQ2" s="302"/>
      <c r="JOR2" s="302"/>
      <c r="JOS2" s="302"/>
      <c r="JOT2" s="302"/>
      <c r="JOU2" s="302"/>
      <c r="JOV2" s="302"/>
      <c r="JOW2" s="302"/>
      <c r="JOX2" s="302"/>
      <c r="JOY2" s="302"/>
      <c r="JOZ2" s="302"/>
      <c r="JPA2" s="302"/>
      <c r="JPB2" s="302"/>
      <c r="JPC2" s="302"/>
      <c r="JPD2" s="302"/>
      <c r="JPE2" s="302"/>
      <c r="JPF2" s="302"/>
      <c r="JPG2" s="302"/>
      <c r="JPH2" s="302"/>
      <c r="JPI2" s="302"/>
      <c r="JPJ2" s="302"/>
      <c r="JPK2" s="302"/>
      <c r="JPL2" s="302"/>
      <c r="JPM2" s="302"/>
      <c r="JPN2" s="302"/>
      <c r="JPO2" s="302"/>
      <c r="JPP2" s="302"/>
      <c r="JPQ2" s="302"/>
      <c r="JPR2" s="302"/>
      <c r="JPS2" s="302"/>
      <c r="JPT2" s="302"/>
      <c r="JPU2" s="302"/>
      <c r="JPV2" s="302"/>
      <c r="JPW2" s="302"/>
      <c r="JPX2" s="302"/>
      <c r="JPY2" s="302"/>
      <c r="JPZ2" s="302"/>
      <c r="JQA2" s="302"/>
      <c r="JQB2" s="302"/>
      <c r="JQC2" s="302"/>
      <c r="JQD2" s="302"/>
      <c r="JQE2" s="302"/>
      <c r="JQF2" s="302"/>
      <c r="JQG2" s="302"/>
      <c r="JQH2" s="302"/>
      <c r="JQI2" s="302"/>
      <c r="JQJ2" s="302"/>
      <c r="JQK2" s="302"/>
      <c r="JQL2" s="302"/>
      <c r="JQM2" s="302"/>
      <c r="JQN2" s="302"/>
      <c r="JQO2" s="302"/>
      <c r="JQP2" s="302"/>
      <c r="JQQ2" s="302"/>
      <c r="JQR2" s="302"/>
      <c r="JQS2" s="302"/>
      <c r="JQT2" s="302"/>
      <c r="JQU2" s="302"/>
      <c r="JQV2" s="302"/>
      <c r="JQW2" s="302"/>
      <c r="JQX2" s="302"/>
      <c r="JQY2" s="302"/>
      <c r="JQZ2" s="302"/>
      <c r="JRA2" s="302"/>
      <c r="JRB2" s="302"/>
      <c r="JRC2" s="302"/>
      <c r="JRD2" s="302"/>
      <c r="JRE2" s="302"/>
      <c r="JRF2" s="302"/>
      <c r="JRG2" s="302"/>
      <c r="JRH2" s="302"/>
      <c r="JRI2" s="302"/>
      <c r="JRJ2" s="302"/>
      <c r="JRK2" s="302"/>
      <c r="JRL2" s="302"/>
      <c r="JRM2" s="302"/>
      <c r="JRN2" s="302"/>
      <c r="JRO2" s="302"/>
      <c r="JRP2" s="302"/>
      <c r="JRQ2" s="302"/>
      <c r="JRR2" s="302"/>
      <c r="JRS2" s="302"/>
      <c r="JRT2" s="302"/>
      <c r="JRU2" s="302"/>
      <c r="JRV2" s="302"/>
      <c r="JRW2" s="302"/>
      <c r="JRX2" s="302"/>
      <c r="JRY2" s="302"/>
      <c r="JRZ2" s="302"/>
      <c r="JSA2" s="302"/>
      <c r="JSB2" s="302"/>
      <c r="JSC2" s="302"/>
      <c r="JSD2" s="302"/>
      <c r="JSE2" s="302"/>
      <c r="JSF2" s="302"/>
      <c r="JSG2" s="302"/>
      <c r="JSH2" s="302"/>
      <c r="JSI2" s="302"/>
      <c r="JSJ2" s="302"/>
      <c r="JSK2" s="302"/>
      <c r="JSL2" s="302"/>
      <c r="JSM2" s="302"/>
      <c r="JSN2" s="302"/>
      <c r="JSO2" s="302"/>
      <c r="JSP2" s="302"/>
      <c r="JSQ2" s="302"/>
      <c r="JSR2" s="302"/>
      <c r="JSS2" s="302"/>
      <c r="JST2" s="302"/>
      <c r="JSU2" s="302"/>
      <c r="JSV2" s="302"/>
      <c r="JSW2" s="302"/>
      <c r="JSX2" s="302"/>
      <c r="JSY2" s="302"/>
      <c r="JSZ2" s="302"/>
      <c r="JTA2" s="302"/>
      <c r="JTB2" s="302"/>
      <c r="JTC2" s="302"/>
      <c r="JTD2" s="302"/>
      <c r="JTE2" s="302"/>
      <c r="JTF2" s="302"/>
      <c r="JTG2" s="302"/>
      <c r="JTH2" s="302"/>
      <c r="JTI2" s="302"/>
      <c r="JTJ2" s="302"/>
      <c r="JTK2" s="302"/>
      <c r="JTL2" s="302"/>
      <c r="JTM2" s="302"/>
      <c r="JTN2" s="302"/>
      <c r="JTO2" s="302"/>
      <c r="JTP2" s="302"/>
      <c r="JTQ2" s="302"/>
      <c r="JTR2" s="302"/>
      <c r="JTS2" s="302"/>
      <c r="JTT2" s="302"/>
      <c r="JTU2" s="302"/>
      <c r="JTV2" s="302"/>
      <c r="JTW2" s="302"/>
      <c r="JTX2" s="302"/>
      <c r="JTY2" s="302"/>
      <c r="JTZ2" s="302"/>
      <c r="JUA2" s="302"/>
      <c r="JUB2" s="302"/>
      <c r="JUC2" s="302"/>
      <c r="JUD2" s="302"/>
      <c r="JUE2" s="302"/>
      <c r="JUF2" s="302"/>
      <c r="JUG2" s="302"/>
      <c r="JUH2" s="302"/>
      <c r="JUI2" s="302"/>
      <c r="JUJ2" s="302"/>
      <c r="JUK2" s="302"/>
      <c r="JUL2" s="302"/>
      <c r="JUM2" s="302"/>
      <c r="JUN2" s="302"/>
      <c r="JUO2" s="302"/>
      <c r="JUP2" s="302"/>
      <c r="JUQ2" s="302"/>
      <c r="JUR2" s="302"/>
      <c r="JUS2" s="302"/>
      <c r="JUT2" s="302"/>
      <c r="JUU2" s="302"/>
      <c r="JUV2" s="302"/>
      <c r="JUW2" s="302"/>
      <c r="JUX2" s="302"/>
      <c r="JUY2" s="302"/>
      <c r="JUZ2" s="302"/>
      <c r="JVA2" s="302"/>
      <c r="JVB2" s="302"/>
      <c r="JVC2" s="302"/>
      <c r="JVD2" s="302"/>
      <c r="JVE2" s="302"/>
      <c r="JVF2" s="302"/>
      <c r="JVG2" s="302"/>
      <c r="JVH2" s="302"/>
      <c r="JVI2" s="302"/>
      <c r="JVJ2" s="302"/>
      <c r="JVK2" s="302"/>
      <c r="JVL2" s="302"/>
      <c r="JVM2" s="302"/>
      <c r="JVN2" s="302"/>
      <c r="JVO2" s="302"/>
      <c r="JVP2" s="302"/>
      <c r="JVQ2" s="302"/>
      <c r="JVR2" s="302"/>
      <c r="JVS2" s="302"/>
      <c r="JVT2" s="302"/>
      <c r="JVU2" s="302"/>
      <c r="JVV2" s="302"/>
      <c r="JVW2" s="302"/>
      <c r="JVX2" s="302"/>
      <c r="JVY2" s="302"/>
      <c r="JVZ2" s="302"/>
      <c r="JWA2" s="302"/>
      <c r="JWB2" s="302"/>
      <c r="JWC2" s="302"/>
      <c r="JWD2" s="302"/>
      <c r="JWE2" s="302"/>
      <c r="JWF2" s="302"/>
      <c r="JWG2" s="302"/>
      <c r="JWH2" s="302"/>
      <c r="JWI2" s="302"/>
      <c r="JWJ2" s="302"/>
      <c r="JWK2" s="302"/>
      <c r="JWL2" s="302"/>
      <c r="JWM2" s="302"/>
      <c r="JWN2" s="302"/>
      <c r="JWO2" s="302"/>
      <c r="JWP2" s="302"/>
      <c r="JWQ2" s="302"/>
      <c r="JWR2" s="302"/>
      <c r="JWS2" s="302"/>
      <c r="JWT2" s="302"/>
      <c r="JWU2" s="302"/>
      <c r="JWV2" s="302"/>
      <c r="JWW2" s="302"/>
      <c r="JWX2" s="302"/>
      <c r="JWY2" s="302"/>
      <c r="JWZ2" s="302"/>
      <c r="JXA2" s="302"/>
      <c r="JXB2" s="302"/>
      <c r="JXC2" s="302"/>
      <c r="JXD2" s="302"/>
      <c r="JXE2" s="302"/>
      <c r="JXF2" s="302"/>
      <c r="JXG2" s="302"/>
      <c r="JXH2" s="302"/>
      <c r="JXI2" s="302"/>
      <c r="JXJ2" s="302"/>
      <c r="JXK2" s="302"/>
      <c r="JXL2" s="302"/>
      <c r="JXM2" s="302"/>
      <c r="JXN2" s="302"/>
      <c r="JXO2" s="302"/>
      <c r="JXP2" s="302"/>
      <c r="JXQ2" s="302"/>
      <c r="JXR2" s="302"/>
      <c r="JXS2" s="302"/>
      <c r="JXT2" s="302"/>
      <c r="JXU2" s="302"/>
      <c r="JXV2" s="302"/>
      <c r="JXW2" s="302"/>
      <c r="JXX2" s="302"/>
      <c r="JXY2" s="302"/>
      <c r="JXZ2" s="302"/>
      <c r="JYA2" s="302"/>
      <c r="JYB2" s="302"/>
      <c r="JYC2" s="302"/>
      <c r="JYD2" s="302"/>
      <c r="JYE2" s="302"/>
      <c r="JYF2" s="302"/>
      <c r="JYG2" s="302"/>
      <c r="JYH2" s="302"/>
      <c r="JYI2" s="302"/>
      <c r="JYJ2" s="302"/>
      <c r="JYK2" s="302"/>
      <c r="JYL2" s="302"/>
      <c r="JYM2" s="302"/>
      <c r="JYN2" s="302"/>
      <c r="JYO2" s="302"/>
      <c r="JYP2" s="302"/>
      <c r="JYQ2" s="302"/>
      <c r="JYR2" s="302"/>
      <c r="JYS2" s="302"/>
      <c r="JYT2" s="302"/>
      <c r="JYU2" s="302"/>
      <c r="JYV2" s="302"/>
      <c r="JYW2" s="302"/>
      <c r="JYX2" s="302"/>
      <c r="JYY2" s="302"/>
      <c r="JYZ2" s="302"/>
      <c r="JZA2" s="302"/>
      <c r="JZB2" s="302"/>
      <c r="JZC2" s="302"/>
      <c r="JZD2" s="302"/>
      <c r="JZE2" s="302"/>
      <c r="JZF2" s="302"/>
      <c r="JZG2" s="302"/>
      <c r="JZH2" s="302"/>
      <c r="JZI2" s="302"/>
      <c r="JZJ2" s="302"/>
      <c r="JZK2" s="302"/>
      <c r="JZL2" s="302"/>
      <c r="JZM2" s="302"/>
      <c r="JZN2" s="302"/>
      <c r="JZO2" s="302"/>
      <c r="JZP2" s="302"/>
      <c r="JZQ2" s="302"/>
      <c r="JZR2" s="302"/>
      <c r="JZS2" s="302"/>
      <c r="JZT2" s="302"/>
      <c r="JZU2" s="302"/>
      <c r="JZV2" s="302"/>
      <c r="JZW2" s="302"/>
      <c r="JZX2" s="302"/>
      <c r="JZY2" s="302"/>
      <c r="JZZ2" s="302"/>
      <c r="KAA2" s="302"/>
      <c r="KAB2" s="302"/>
      <c r="KAC2" s="302"/>
      <c r="KAD2" s="302"/>
      <c r="KAE2" s="302"/>
      <c r="KAF2" s="302"/>
      <c r="KAG2" s="302"/>
      <c r="KAH2" s="302"/>
      <c r="KAI2" s="302"/>
      <c r="KAJ2" s="302"/>
      <c r="KAK2" s="302"/>
      <c r="KAL2" s="302"/>
      <c r="KAM2" s="302"/>
      <c r="KAN2" s="302"/>
      <c r="KAO2" s="302"/>
      <c r="KAP2" s="302"/>
      <c r="KAQ2" s="302"/>
      <c r="KAR2" s="302"/>
      <c r="KAS2" s="302"/>
      <c r="KAT2" s="302"/>
      <c r="KAU2" s="302"/>
      <c r="KAV2" s="302"/>
      <c r="KAW2" s="302"/>
      <c r="KAX2" s="302"/>
      <c r="KAY2" s="302"/>
      <c r="KAZ2" s="302"/>
      <c r="KBA2" s="302"/>
      <c r="KBB2" s="302"/>
      <c r="KBC2" s="302"/>
      <c r="KBD2" s="302"/>
      <c r="KBE2" s="302"/>
      <c r="KBF2" s="302"/>
      <c r="KBG2" s="302"/>
      <c r="KBH2" s="302"/>
      <c r="KBI2" s="302"/>
      <c r="KBJ2" s="302"/>
      <c r="KBK2" s="302"/>
      <c r="KBL2" s="302"/>
      <c r="KBM2" s="302"/>
      <c r="KBN2" s="302"/>
      <c r="KBO2" s="302"/>
      <c r="KBP2" s="302"/>
      <c r="KBQ2" s="302"/>
      <c r="KBR2" s="302"/>
      <c r="KBS2" s="302"/>
      <c r="KBT2" s="302"/>
      <c r="KBU2" s="302"/>
      <c r="KBV2" s="302"/>
      <c r="KBW2" s="302"/>
      <c r="KBX2" s="302"/>
      <c r="KBY2" s="302"/>
      <c r="KBZ2" s="302"/>
      <c r="KCA2" s="302"/>
      <c r="KCB2" s="302"/>
      <c r="KCC2" s="302"/>
      <c r="KCD2" s="302"/>
      <c r="KCE2" s="302"/>
      <c r="KCF2" s="302"/>
      <c r="KCG2" s="302"/>
      <c r="KCH2" s="302"/>
      <c r="KCI2" s="302"/>
      <c r="KCJ2" s="302"/>
      <c r="KCK2" s="302"/>
      <c r="KCL2" s="302"/>
      <c r="KCM2" s="302"/>
      <c r="KCN2" s="302"/>
      <c r="KCO2" s="302"/>
      <c r="KCP2" s="302"/>
      <c r="KCQ2" s="302"/>
      <c r="KCR2" s="302"/>
      <c r="KCS2" s="302"/>
      <c r="KCT2" s="302"/>
      <c r="KCU2" s="302"/>
      <c r="KCV2" s="302"/>
      <c r="KCW2" s="302"/>
      <c r="KCX2" s="302"/>
      <c r="KCY2" s="302"/>
      <c r="KCZ2" s="302"/>
      <c r="KDA2" s="302"/>
      <c r="KDB2" s="302"/>
      <c r="KDC2" s="302"/>
      <c r="KDD2" s="302"/>
      <c r="KDE2" s="302"/>
      <c r="KDF2" s="302"/>
      <c r="KDG2" s="302"/>
      <c r="KDH2" s="302"/>
      <c r="KDI2" s="302"/>
      <c r="KDJ2" s="302"/>
      <c r="KDK2" s="302"/>
      <c r="KDL2" s="302"/>
      <c r="KDM2" s="302"/>
      <c r="KDN2" s="302"/>
      <c r="KDO2" s="302"/>
      <c r="KDP2" s="302"/>
      <c r="KDQ2" s="302"/>
      <c r="KDR2" s="302"/>
      <c r="KDS2" s="302"/>
      <c r="KDT2" s="302"/>
      <c r="KDU2" s="302"/>
      <c r="KDV2" s="302"/>
      <c r="KDW2" s="302"/>
      <c r="KDX2" s="302"/>
      <c r="KDY2" s="302"/>
      <c r="KDZ2" s="302"/>
      <c r="KEA2" s="302"/>
      <c r="KEB2" s="302"/>
      <c r="KEC2" s="302"/>
      <c r="KED2" s="302"/>
      <c r="KEE2" s="302"/>
      <c r="KEF2" s="302"/>
      <c r="KEG2" s="302"/>
      <c r="KEH2" s="302"/>
      <c r="KEI2" s="302"/>
      <c r="KEJ2" s="302"/>
      <c r="KEK2" s="302"/>
      <c r="KEL2" s="302"/>
      <c r="KEM2" s="302"/>
      <c r="KEN2" s="302"/>
      <c r="KEO2" s="302"/>
      <c r="KEP2" s="302"/>
      <c r="KEQ2" s="302"/>
      <c r="KER2" s="302"/>
      <c r="KES2" s="302"/>
      <c r="KET2" s="302"/>
      <c r="KEU2" s="302"/>
      <c r="KEV2" s="302"/>
      <c r="KEW2" s="302"/>
      <c r="KEX2" s="302"/>
      <c r="KEY2" s="302"/>
      <c r="KEZ2" s="302"/>
      <c r="KFA2" s="302"/>
      <c r="KFB2" s="302"/>
      <c r="KFC2" s="302"/>
      <c r="KFD2" s="302"/>
      <c r="KFE2" s="302"/>
      <c r="KFF2" s="302"/>
      <c r="KFG2" s="302"/>
      <c r="KFH2" s="302"/>
      <c r="KFI2" s="302"/>
      <c r="KFJ2" s="302"/>
      <c r="KFK2" s="302"/>
      <c r="KFL2" s="302"/>
      <c r="KFM2" s="302"/>
      <c r="KFN2" s="302"/>
      <c r="KFO2" s="302"/>
      <c r="KFP2" s="302"/>
      <c r="KFQ2" s="302"/>
      <c r="KFR2" s="302"/>
      <c r="KFS2" s="302"/>
      <c r="KFT2" s="302"/>
      <c r="KFU2" s="302"/>
      <c r="KFV2" s="302"/>
      <c r="KFW2" s="302"/>
      <c r="KFX2" s="302"/>
      <c r="KFY2" s="302"/>
      <c r="KFZ2" s="302"/>
      <c r="KGA2" s="302"/>
      <c r="KGB2" s="302"/>
      <c r="KGC2" s="302"/>
      <c r="KGD2" s="302"/>
      <c r="KGE2" s="302"/>
      <c r="KGF2" s="302"/>
      <c r="KGG2" s="302"/>
      <c r="KGH2" s="302"/>
      <c r="KGI2" s="302"/>
      <c r="KGJ2" s="302"/>
      <c r="KGK2" s="302"/>
      <c r="KGL2" s="302"/>
      <c r="KGM2" s="302"/>
      <c r="KGN2" s="302"/>
      <c r="KGO2" s="302"/>
      <c r="KGP2" s="302"/>
      <c r="KGQ2" s="302"/>
      <c r="KGR2" s="302"/>
      <c r="KGS2" s="302"/>
      <c r="KGT2" s="302"/>
      <c r="KGU2" s="302"/>
      <c r="KGV2" s="302"/>
      <c r="KGW2" s="302"/>
      <c r="KGX2" s="302"/>
      <c r="KGY2" s="302"/>
      <c r="KGZ2" s="302"/>
      <c r="KHA2" s="302"/>
      <c r="KHB2" s="302"/>
      <c r="KHC2" s="302"/>
      <c r="KHD2" s="302"/>
      <c r="KHE2" s="302"/>
      <c r="KHF2" s="302"/>
      <c r="KHG2" s="302"/>
      <c r="KHH2" s="302"/>
      <c r="KHI2" s="302"/>
      <c r="KHJ2" s="302"/>
      <c r="KHK2" s="302"/>
      <c r="KHL2" s="302"/>
      <c r="KHM2" s="302"/>
      <c r="KHN2" s="302"/>
      <c r="KHO2" s="302"/>
      <c r="KHP2" s="302"/>
      <c r="KHQ2" s="302"/>
      <c r="KHR2" s="302"/>
      <c r="KHS2" s="302"/>
      <c r="KHT2" s="302"/>
      <c r="KHU2" s="302"/>
      <c r="KHV2" s="302"/>
      <c r="KHW2" s="302"/>
      <c r="KHX2" s="302"/>
      <c r="KHY2" s="302"/>
      <c r="KHZ2" s="302"/>
      <c r="KIA2" s="302"/>
      <c r="KIB2" s="302"/>
      <c r="KIC2" s="302"/>
      <c r="KID2" s="302"/>
      <c r="KIE2" s="302"/>
      <c r="KIF2" s="302"/>
      <c r="KIG2" s="302"/>
      <c r="KIH2" s="302"/>
      <c r="KII2" s="302"/>
      <c r="KIJ2" s="302"/>
      <c r="KIK2" s="302"/>
      <c r="KIL2" s="302"/>
      <c r="KIM2" s="302"/>
      <c r="KIN2" s="302"/>
      <c r="KIO2" s="302"/>
      <c r="KIP2" s="302"/>
      <c r="KIQ2" s="302"/>
      <c r="KIR2" s="302"/>
      <c r="KIS2" s="302"/>
      <c r="KIT2" s="302"/>
      <c r="KIU2" s="302"/>
      <c r="KIV2" s="302"/>
      <c r="KIW2" s="302"/>
      <c r="KIX2" s="302"/>
      <c r="KIY2" s="302"/>
      <c r="KIZ2" s="302"/>
      <c r="KJA2" s="302"/>
      <c r="KJB2" s="302"/>
      <c r="KJC2" s="302"/>
      <c r="KJD2" s="302"/>
      <c r="KJE2" s="302"/>
      <c r="KJF2" s="302"/>
      <c r="KJG2" s="302"/>
      <c r="KJH2" s="302"/>
      <c r="KJI2" s="302"/>
      <c r="KJJ2" s="302"/>
      <c r="KJK2" s="302"/>
      <c r="KJL2" s="302"/>
      <c r="KJM2" s="302"/>
      <c r="KJN2" s="302"/>
      <c r="KJO2" s="302"/>
      <c r="KJP2" s="302"/>
      <c r="KJQ2" s="302"/>
      <c r="KJR2" s="302"/>
      <c r="KJS2" s="302"/>
      <c r="KJT2" s="302"/>
      <c r="KJU2" s="302"/>
      <c r="KJV2" s="302"/>
      <c r="KJW2" s="302"/>
      <c r="KJX2" s="302"/>
      <c r="KJY2" s="302"/>
      <c r="KJZ2" s="302"/>
      <c r="KKA2" s="302"/>
      <c r="KKB2" s="302"/>
      <c r="KKC2" s="302"/>
      <c r="KKD2" s="302"/>
      <c r="KKE2" s="302"/>
      <c r="KKF2" s="302"/>
      <c r="KKG2" s="302"/>
      <c r="KKH2" s="302"/>
      <c r="KKI2" s="302"/>
      <c r="KKJ2" s="302"/>
      <c r="KKK2" s="302"/>
      <c r="KKL2" s="302"/>
      <c r="KKM2" s="302"/>
      <c r="KKN2" s="302"/>
      <c r="KKO2" s="302"/>
      <c r="KKP2" s="302"/>
      <c r="KKQ2" s="302"/>
      <c r="KKR2" s="302"/>
      <c r="KKS2" s="302"/>
      <c r="KKT2" s="302"/>
      <c r="KKU2" s="302"/>
      <c r="KKV2" s="302"/>
      <c r="KKW2" s="302"/>
      <c r="KKX2" s="302"/>
      <c r="KKY2" s="302"/>
      <c r="KKZ2" s="302"/>
      <c r="KLA2" s="302"/>
      <c r="KLB2" s="302"/>
      <c r="KLC2" s="302"/>
      <c r="KLD2" s="302"/>
      <c r="KLE2" s="302"/>
      <c r="KLF2" s="302"/>
      <c r="KLG2" s="302"/>
      <c r="KLH2" s="302"/>
      <c r="KLI2" s="302"/>
      <c r="KLJ2" s="302"/>
      <c r="KLK2" s="302"/>
      <c r="KLL2" s="302"/>
      <c r="KLM2" s="302"/>
      <c r="KLN2" s="302"/>
      <c r="KLO2" s="302"/>
      <c r="KLP2" s="302"/>
      <c r="KLQ2" s="302"/>
      <c r="KLR2" s="302"/>
      <c r="KLS2" s="302"/>
      <c r="KLT2" s="302"/>
      <c r="KLU2" s="302"/>
      <c r="KLV2" s="302"/>
      <c r="KLW2" s="302"/>
      <c r="KLX2" s="302"/>
      <c r="KLY2" s="302"/>
      <c r="KLZ2" s="302"/>
      <c r="KMA2" s="302"/>
      <c r="KMB2" s="302"/>
      <c r="KMC2" s="302"/>
      <c r="KMD2" s="302"/>
      <c r="KME2" s="302"/>
      <c r="KMF2" s="302"/>
      <c r="KMG2" s="302"/>
      <c r="KMH2" s="302"/>
      <c r="KMI2" s="302"/>
      <c r="KMJ2" s="302"/>
      <c r="KMK2" s="302"/>
      <c r="KML2" s="302"/>
      <c r="KMM2" s="302"/>
      <c r="KMN2" s="302"/>
      <c r="KMO2" s="302"/>
      <c r="KMP2" s="302"/>
      <c r="KMQ2" s="302"/>
      <c r="KMR2" s="302"/>
      <c r="KMS2" s="302"/>
      <c r="KMT2" s="302"/>
      <c r="KMU2" s="302"/>
      <c r="KMV2" s="302"/>
      <c r="KMW2" s="302"/>
      <c r="KMX2" s="302"/>
      <c r="KMY2" s="302"/>
      <c r="KMZ2" s="302"/>
      <c r="KNA2" s="302"/>
      <c r="KNB2" s="302"/>
      <c r="KNC2" s="302"/>
      <c r="KND2" s="302"/>
      <c r="KNE2" s="302"/>
      <c r="KNF2" s="302"/>
      <c r="KNG2" s="302"/>
      <c r="KNH2" s="302"/>
      <c r="KNI2" s="302"/>
      <c r="KNJ2" s="302"/>
      <c r="KNK2" s="302"/>
      <c r="KNL2" s="302"/>
      <c r="KNM2" s="302"/>
      <c r="KNN2" s="302"/>
      <c r="KNO2" s="302"/>
      <c r="KNP2" s="302"/>
      <c r="KNQ2" s="302"/>
      <c r="KNR2" s="302"/>
      <c r="KNS2" s="302"/>
      <c r="KNT2" s="302"/>
      <c r="KNU2" s="302"/>
      <c r="KNV2" s="302"/>
      <c r="KNW2" s="302"/>
      <c r="KNX2" s="302"/>
      <c r="KNY2" s="302"/>
      <c r="KNZ2" s="302"/>
      <c r="KOA2" s="302"/>
      <c r="KOB2" s="302"/>
      <c r="KOC2" s="302"/>
      <c r="KOD2" s="302"/>
      <c r="KOE2" s="302"/>
      <c r="KOF2" s="302"/>
      <c r="KOG2" s="302"/>
      <c r="KOH2" s="302"/>
      <c r="KOI2" s="302"/>
      <c r="KOJ2" s="302"/>
      <c r="KOK2" s="302"/>
      <c r="KOL2" s="302"/>
      <c r="KOM2" s="302"/>
      <c r="KON2" s="302"/>
      <c r="KOO2" s="302"/>
      <c r="KOP2" s="302"/>
      <c r="KOQ2" s="302"/>
      <c r="KOR2" s="302"/>
      <c r="KOS2" s="302"/>
      <c r="KOT2" s="302"/>
      <c r="KOU2" s="302"/>
      <c r="KOV2" s="302"/>
      <c r="KOW2" s="302"/>
      <c r="KOX2" s="302"/>
      <c r="KOY2" s="302"/>
      <c r="KOZ2" s="302"/>
      <c r="KPA2" s="302"/>
      <c r="KPB2" s="302"/>
      <c r="KPC2" s="302"/>
      <c r="KPD2" s="302"/>
      <c r="KPE2" s="302"/>
      <c r="KPF2" s="302"/>
      <c r="KPG2" s="302"/>
      <c r="KPH2" s="302"/>
      <c r="KPI2" s="302"/>
      <c r="KPJ2" s="302"/>
      <c r="KPK2" s="302"/>
      <c r="KPL2" s="302"/>
      <c r="KPM2" s="302"/>
      <c r="KPN2" s="302"/>
      <c r="KPO2" s="302"/>
      <c r="KPP2" s="302"/>
      <c r="KPQ2" s="302"/>
      <c r="KPR2" s="302"/>
      <c r="KPS2" s="302"/>
      <c r="KPT2" s="302"/>
      <c r="KPU2" s="302"/>
      <c r="KPV2" s="302"/>
      <c r="KPW2" s="302"/>
      <c r="KPX2" s="302"/>
      <c r="KPY2" s="302"/>
      <c r="KPZ2" s="302"/>
      <c r="KQA2" s="302"/>
      <c r="KQB2" s="302"/>
      <c r="KQC2" s="302"/>
      <c r="KQD2" s="302"/>
      <c r="KQE2" s="302"/>
      <c r="KQF2" s="302"/>
      <c r="KQG2" s="302"/>
      <c r="KQH2" s="302"/>
      <c r="KQI2" s="302"/>
      <c r="KQJ2" s="302"/>
      <c r="KQK2" s="302"/>
      <c r="KQL2" s="302"/>
      <c r="KQM2" s="302"/>
      <c r="KQN2" s="302"/>
      <c r="KQO2" s="302"/>
      <c r="KQP2" s="302"/>
      <c r="KQQ2" s="302"/>
      <c r="KQR2" s="302"/>
      <c r="KQS2" s="302"/>
      <c r="KQT2" s="302"/>
      <c r="KQU2" s="302"/>
      <c r="KQV2" s="302"/>
      <c r="KQW2" s="302"/>
      <c r="KQX2" s="302"/>
      <c r="KQY2" s="302"/>
      <c r="KQZ2" s="302"/>
      <c r="KRA2" s="302"/>
      <c r="KRB2" s="302"/>
      <c r="KRC2" s="302"/>
      <c r="KRD2" s="302"/>
      <c r="KRE2" s="302"/>
      <c r="KRF2" s="302"/>
      <c r="KRG2" s="302"/>
      <c r="KRH2" s="302"/>
      <c r="KRI2" s="302"/>
      <c r="KRJ2" s="302"/>
      <c r="KRK2" s="302"/>
      <c r="KRL2" s="302"/>
      <c r="KRM2" s="302"/>
      <c r="KRN2" s="302"/>
      <c r="KRO2" s="302"/>
      <c r="KRP2" s="302"/>
      <c r="KRQ2" s="302"/>
      <c r="KRR2" s="302"/>
      <c r="KRS2" s="302"/>
      <c r="KRT2" s="302"/>
      <c r="KRU2" s="302"/>
      <c r="KRV2" s="302"/>
      <c r="KRW2" s="302"/>
      <c r="KRX2" s="302"/>
      <c r="KRY2" s="302"/>
      <c r="KRZ2" s="302"/>
      <c r="KSA2" s="302"/>
      <c r="KSB2" s="302"/>
      <c r="KSC2" s="302"/>
      <c r="KSD2" s="302"/>
      <c r="KSE2" s="302"/>
      <c r="KSF2" s="302"/>
      <c r="KSG2" s="302"/>
      <c r="KSH2" s="302"/>
      <c r="KSI2" s="302"/>
      <c r="KSJ2" s="302"/>
      <c r="KSK2" s="302"/>
      <c r="KSL2" s="302"/>
      <c r="KSM2" s="302"/>
      <c r="KSN2" s="302"/>
      <c r="KSO2" s="302"/>
      <c r="KSP2" s="302"/>
      <c r="KSQ2" s="302"/>
      <c r="KSR2" s="302"/>
      <c r="KSS2" s="302"/>
      <c r="KST2" s="302"/>
      <c r="KSU2" s="302"/>
      <c r="KSV2" s="302"/>
      <c r="KSW2" s="302"/>
      <c r="KSX2" s="302"/>
      <c r="KSY2" s="302"/>
      <c r="KSZ2" s="302"/>
      <c r="KTA2" s="302"/>
      <c r="KTB2" s="302"/>
      <c r="KTC2" s="302"/>
      <c r="KTD2" s="302"/>
      <c r="KTE2" s="302"/>
      <c r="KTF2" s="302"/>
      <c r="KTG2" s="302"/>
      <c r="KTH2" s="302"/>
      <c r="KTI2" s="302"/>
      <c r="KTJ2" s="302"/>
      <c r="KTK2" s="302"/>
      <c r="KTL2" s="302"/>
      <c r="KTM2" s="302"/>
      <c r="KTN2" s="302"/>
      <c r="KTO2" s="302"/>
      <c r="KTP2" s="302"/>
      <c r="KTQ2" s="302"/>
      <c r="KTR2" s="302"/>
      <c r="KTS2" s="302"/>
      <c r="KTT2" s="302"/>
      <c r="KTU2" s="302"/>
      <c r="KTV2" s="302"/>
      <c r="KTW2" s="302"/>
      <c r="KTX2" s="302"/>
      <c r="KTY2" s="302"/>
      <c r="KTZ2" s="302"/>
      <c r="KUA2" s="302"/>
      <c r="KUB2" s="302"/>
      <c r="KUC2" s="302"/>
      <c r="KUD2" s="302"/>
      <c r="KUE2" s="302"/>
      <c r="KUF2" s="302"/>
      <c r="KUG2" s="302"/>
      <c r="KUH2" s="302"/>
      <c r="KUI2" s="302"/>
      <c r="KUJ2" s="302"/>
      <c r="KUK2" s="302"/>
      <c r="KUL2" s="302"/>
      <c r="KUM2" s="302"/>
      <c r="KUN2" s="302"/>
      <c r="KUO2" s="302"/>
      <c r="KUP2" s="302"/>
      <c r="KUQ2" s="302"/>
      <c r="KUR2" s="302"/>
      <c r="KUS2" s="302"/>
      <c r="KUT2" s="302"/>
      <c r="KUU2" s="302"/>
      <c r="KUV2" s="302"/>
      <c r="KUW2" s="302"/>
      <c r="KUX2" s="302"/>
      <c r="KUY2" s="302"/>
      <c r="KUZ2" s="302"/>
      <c r="KVA2" s="302"/>
      <c r="KVB2" s="302"/>
      <c r="KVC2" s="302"/>
      <c r="KVD2" s="302"/>
      <c r="KVE2" s="302"/>
      <c r="KVF2" s="302"/>
      <c r="KVG2" s="302"/>
      <c r="KVH2" s="302"/>
      <c r="KVI2" s="302"/>
      <c r="KVJ2" s="302"/>
      <c r="KVK2" s="302"/>
      <c r="KVL2" s="302"/>
      <c r="KVM2" s="302"/>
      <c r="KVN2" s="302"/>
      <c r="KVO2" s="302"/>
      <c r="KVP2" s="302"/>
      <c r="KVQ2" s="302"/>
      <c r="KVR2" s="302"/>
      <c r="KVS2" s="302"/>
      <c r="KVT2" s="302"/>
      <c r="KVU2" s="302"/>
      <c r="KVV2" s="302"/>
      <c r="KVW2" s="302"/>
      <c r="KVX2" s="302"/>
      <c r="KVY2" s="302"/>
      <c r="KVZ2" s="302"/>
      <c r="KWA2" s="302"/>
      <c r="KWB2" s="302"/>
      <c r="KWC2" s="302"/>
      <c r="KWD2" s="302"/>
      <c r="KWE2" s="302"/>
      <c r="KWF2" s="302"/>
      <c r="KWG2" s="302"/>
      <c r="KWH2" s="302"/>
      <c r="KWI2" s="302"/>
      <c r="KWJ2" s="302"/>
      <c r="KWK2" s="302"/>
      <c r="KWL2" s="302"/>
      <c r="KWM2" s="302"/>
      <c r="KWN2" s="302"/>
      <c r="KWO2" s="302"/>
      <c r="KWP2" s="302"/>
      <c r="KWQ2" s="302"/>
      <c r="KWR2" s="302"/>
      <c r="KWS2" s="302"/>
      <c r="KWT2" s="302"/>
      <c r="KWU2" s="302"/>
      <c r="KWV2" s="302"/>
      <c r="KWW2" s="302"/>
      <c r="KWX2" s="302"/>
      <c r="KWY2" s="302"/>
      <c r="KWZ2" s="302"/>
      <c r="KXA2" s="302"/>
      <c r="KXB2" s="302"/>
      <c r="KXC2" s="302"/>
      <c r="KXD2" s="302"/>
      <c r="KXE2" s="302"/>
      <c r="KXF2" s="302"/>
      <c r="KXG2" s="302"/>
      <c r="KXH2" s="302"/>
      <c r="KXI2" s="302"/>
      <c r="KXJ2" s="302"/>
      <c r="KXK2" s="302"/>
      <c r="KXL2" s="302"/>
      <c r="KXM2" s="302"/>
      <c r="KXN2" s="302"/>
      <c r="KXO2" s="302"/>
      <c r="KXP2" s="302"/>
      <c r="KXQ2" s="302"/>
      <c r="KXR2" s="302"/>
      <c r="KXS2" s="302"/>
      <c r="KXT2" s="302"/>
      <c r="KXU2" s="302"/>
      <c r="KXV2" s="302"/>
      <c r="KXW2" s="302"/>
      <c r="KXX2" s="302"/>
      <c r="KXY2" s="302"/>
      <c r="KXZ2" s="302"/>
      <c r="KYA2" s="302"/>
      <c r="KYB2" s="302"/>
      <c r="KYC2" s="302"/>
      <c r="KYD2" s="302"/>
      <c r="KYE2" s="302"/>
      <c r="KYF2" s="302"/>
      <c r="KYG2" s="302"/>
      <c r="KYH2" s="302"/>
      <c r="KYI2" s="302"/>
      <c r="KYJ2" s="302"/>
      <c r="KYK2" s="302"/>
      <c r="KYL2" s="302"/>
      <c r="KYM2" s="302"/>
      <c r="KYN2" s="302"/>
      <c r="KYO2" s="302"/>
      <c r="KYP2" s="302"/>
      <c r="KYQ2" s="302"/>
      <c r="KYR2" s="302"/>
      <c r="KYS2" s="302"/>
      <c r="KYT2" s="302"/>
      <c r="KYU2" s="302"/>
      <c r="KYV2" s="302"/>
      <c r="KYW2" s="302"/>
      <c r="KYX2" s="302"/>
      <c r="KYY2" s="302"/>
      <c r="KYZ2" s="302"/>
      <c r="KZA2" s="302"/>
      <c r="KZB2" s="302"/>
      <c r="KZC2" s="302"/>
      <c r="KZD2" s="302"/>
      <c r="KZE2" s="302"/>
      <c r="KZF2" s="302"/>
      <c r="KZG2" s="302"/>
      <c r="KZH2" s="302"/>
      <c r="KZI2" s="302"/>
      <c r="KZJ2" s="302"/>
      <c r="KZK2" s="302"/>
      <c r="KZL2" s="302"/>
      <c r="KZM2" s="302"/>
      <c r="KZN2" s="302"/>
      <c r="KZO2" s="302"/>
      <c r="KZP2" s="302"/>
      <c r="KZQ2" s="302"/>
      <c r="KZR2" s="302"/>
      <c r="KZS2" s="302"/>
      <c r="KZT2" s="302"/>
      <c r="KZU2" s="302"/>
      <c r="KZV2" s="302"/>
      <c r="KZW2" s="302"/>
      <c r="KZX2" s="302"/>
      <c r="KZY2" s="302"/>
      <c r="KZZ2" s="302"/>
      <c r="LAA2" s="302"/>
      <c r="LAB2" s="302"/>
      <c r="LAC2" s="302"/>
      <c r="LAD2" s="302"/>
      <c r="LAE2" s="302"/>
      <c r="LAF2" s="302"/>
      <c r="LAG2" s="302"/>
      <c r="LAH2" s="302"/>
      <c r="LAI2" s="302"/>
      <c r="LAJ2" s="302"/>
      <c r="LAK2" s="302"/>
      <c r="LAL2" s="302"/>
      <c r="LAM2" s="302"/>
      <c r="LAN2" s="302"/>
      <c r="LAO2" s="302"/>
      <c r="LAP2" s="302"/>
      <c r="LAQ2" s="302"/>
      <c r="LAR2" s="302"/>
      <c r="LAS2" s="302"/>
      <c r="LAT2" s="302"/>
      <c r="LAU2" s="302"/>
      <c r="LAV2" s="302"/>
      <c r="LAW2" s="302"/>
      <c r="LAX2" s="302"/>
      <c r="LAY2" s="302"/>
      <c r="LAZ2" s="302"/>
      <c r="LBA2" s="302"/>
      <c r="LBB2" s="302"/>
      <c r="LBC2" s="302"/>
      <c r="LBD2" s="302"/>
      <c r="LBE2" s="302"/>
      <c r="LBF2" s="302"/>
      <c r="LBG2" s="302"/>
      <c r="LBH2" s="302"/>
      <c r="LBI2" s="302"/>
      <c r="LBJ2" s="302"/>
      <c r="LBK2" s="302"/>
      <c r="LBL2" s="302"/>
      <c r="LBM2" s="302"/>
      <c r="LBN2" s="302"/>
      <c r="LBO2" s="302"/>
      <c r="LBP2" s="302"/>
      <c r="LBQ2" s="302"/>
      <c r="LBR2" s="302"/>
      <c r="LBS2" s="302"/>
      <c r="LBT2" s="302"/>
      <c r="LBU2" s="302"/>
      <c r="LBV2" s="302"/>
      <c r="LBW2" s="302"/>
      <c r="LBX2" s="302"/>
      <c r="LBY2" s="302"/>
      <c r="LBZ2" s="302"/>
      <c r="LCA2" s="302"/>
      <c r="LCB2" s="302"/>
      <c r="LCC2" s="302"/>
      <c r="LCD2" s="302"/>
      <c r="LCE2" s="302"/>
      <c r="LCF2" s="302"/>
      <c r="LCG2" s="302"/>
      <c r="LCH2" s="302"/>
      <c r="LCI2" s="302"/>
      <c r="LCJ2" s="302"/>
      <c r="LCK2" s="302"/>
      <c r="LCL2" s="302"/>
      <c r="LCM2" s="302"/>
      <c r="LCN2" s="302"/>
      <c r="LCO2" s="302"/>
      <c r="LCP2" s="302"/>
      <c r="LCQ2" s="302"/>
      <c r="LCR2" s="302"/>
      <c r="LCS2" s="302"/>
      <c r="LCT2" s="302"/>
      <c r="LCU2" s="302"/>
      <c r="LCV2" s="302"/>
      <c r="LCW2" s="302"/>
      <c r="LCX2" s="302"/>
      <c r="LCY2" s="302"/>
      <c r="LCZ2" s="302"/>
      <c r="LDA2" s="302"/>
      <c r="LDB2" s="302"/>
      <c r="LDC2" s="302"/>
      <c r="LDD2" s="302"/>
      <c r="LDE2" s="302"/>
      <c r="LDF2" s="302"/>
      <c r="LDG2" s="302"/>
      <c r="LDH2" s="302"/>
      <c r="LDI2" s="302"/>
      <c r="LDJ2" s="302"/>
      <c r="LDK2" s="302"/>
      <c r="LDL2" s="302"/>
      <c r="LDM2" s="302"/>
      <c r="LDN2" s="302"/>
      <c r="LDO2" s="302"/>
      <c r="LDP2" s="302"/>
      <c r="LDQ2" s="302"/>
      <c r="LDR2" s="302"/>
      <c r="LDS2" s="302"/>
      <c r="LDT2" s="302"/>
      <c r="LDU2" s="302"/>
      <c r="LDV2" s="302"/>
      <c r="LDW2" s="302"/>
      <c r="LDX2" s="302"/>
      <c r="LDY2" s="302"/>
      <c r="LDZ2" s="302"/>
      <c r="LEA2" s="302"/>
      <c r="LEB2" s="302"/>
      <c r="LEC2" s="302"/>
      <c r="LED2" s="302"/>
      <c r="LEE2" s="302"/>
      <c r="LEF2" s="302"/>
      <c r="LEG2" s="302"/>
      <c r="LEH2" s="302"/>
      <c r="LEI2" s="302"/>
      <c r="LEJ2" s="302"/>
      <c r="LEK2" s="302"/>
      <c r="LEL2" s="302"/>
      <c r="LEM2" s="302"/>
      <c r="LEN2" s="302"/>
      <c r="LEO2" s="302"/>
      <c r="LEP2" s="302"/>
      <c r="LEQ2" s="302"/>
      <c r="LER2" s="302"/>
      <c r="LES2" s="302"/>
      <c r="LET2" s="302"/>
      <c r="LEU2" s="302"/>
      <c r="LEV2" s="302"/>
      <c r="LEW2" s="302"/>
      <c r="LEX2" s="302"/>
      <c r="LEY2" s="302"/>
      <c r="LEZ2" s="302"/>
      <c r="LFA2" s="302"/>
      <c r="LFB2" s="302"/>
      <c r="LFC2" s="302"/>
      <c r="LFD2" s="302"/>
      <c r="LFE2" s="302"/>
      <c r="LFF2" s="302"/>
      <c r="LFG2" s="302"/>
      <c r="LFH2" s="302"/>
      <c r="LFI2" s="302"/>
      <c r="LFJ2" s="302"/>
      <c r="LFK2" s="302"/>
      <c r="LFL2" s="302"/>
      <c r="LFM2" s="302"/>
      <c r="LFN2" s="302"/>
      <c r="LFO2" s="302"/>
      <c r="LFP2" s="302"/>
      <c r="LFQ2" s="302"/>
      <c r="LFR2" s="302"/>
      <c r="LFS2" s="302"/>
      <c r="LFT2" s="302"/>
      <c r="LFU2" s="302"/>
      <c r="LFV2" s="302"/>
      <c r="LFW2" s="302"/>
      <c r="LFX2" s="302"/>
      <c r="LFY2" s="302"/>
      <c r="LFZ2" s="302"/>
      <c r="LGA2" s="302"/>
      <c r="LGB2" s="302"/>
      <c r="LGC2" s="302"/>
      <c r="LGD2" s="302"/>
      <c r="LGE2" s="302"/>
      <c r="LGF2" s="302"/>
      <c r="LGG2" s="302"/>
      <c r="LGH2" s="302"/>
      <c r="LGI2" s="302"/>
      <c r="LGJ2" s="302"/>
      <c r="LGK2" s="302"/>
      <c r="LGL2" s="302"/>
      <c r="LGM2" s="302"/>
      <c r="LGN2" s="302"/>
      <c r="LGO2" s="302"/>
      <c r="LGP2" s="302"/>
      <c r="LGQ2" s="302"/>
      <c r="LGR2" s="302"/>
      <c r="LGS2" s="302"/>
      <c r="LGT2" s="302"/>
      <c r="LGU2" s="302"/>
      <c r="LGV2" s="302"/>
      <c r="LGW2" s="302"/>
      <c r="LGX2" s="302"/>
      <c r="LGY2" s="302"/>
      <c r="LGZ2" s="302"/>
      <c r="LHA2" s="302"/>
      <c r="LHB2" s="302"/>
      <c r="LHC2" s="302"/>
      <c r="LHD2" s="302"/>
      <c r="LHE2" s="302"/>
      <c r="LHF2" s="302"/>
      <c r="LHG2" s="302"/>
      <c r="LHH2" s="302"/>
      <c r="LHI2" s="302"/>
      <c r="LHJ2" s="302"/>
      <c r="LHK2" s="302"/>
      <c r="LHL2" s="302"/>
      <c r="LHM2" s="302"/>
      <c r="LHN2" s="302"/>
      <c r="LHO2" s="302"/>
      <c r="LHP2" s="302"/>
      <c r="LHQ2" s="302"/>
      <c r="LHR2" s="302"/>
      <c r="LHS2" s="302"/>
      <c r="LHT2" s="302"/>
      <c r="LHU2" s="302"/>
      <c r="LHV2" s="302"/>
      <c r="LHW2" s="302"/>
      <c r="LHX2" s="302"/>
      <c r="LHY2" s="302"/>
      <c r="LHZ2" s="302"/>
      <c r="LIA2" s="302"/>
      <c r="LIB2" s="302"/>
      <c r="LIC2" s="302"/>
      <c r="LID2" s="302"/>
      <c r="LIE2" s="302"/>
      <c r="LIF2" s="302"/>
      <c r="LIG2" s="302"/>
      <c r="LIH2" s="302"/>
      <c r="LII2" s="302"/>
      <c r="LIJ2" s="302"/>
      <c r="LIK2" s="302"/>
      <c r="LIL2" s="302"/>
      <c r="LIM2" s="302"/>
      <c r="LIN2" s="302"/>
      <c r="LIO2" s="302"/>
      <c r="LIP2" s="302"/>
      <c r="LIQ2" s="302"/>
      <c r="LIR2" s="302"/>
      <c r="LIS2" s="302"/>
      <c r="LIT2" s="302"/>
      <c r="LIU2" s="302"/>
      <c r="LIV2" s="302"/>
      <c r="LIW2" s="302"/>
      <c r="LIX2" s="302"/>
      <c r="LIY2" s="302"/>
      <c r="LIZ2" s="302"/>
      <c r="LJA2" s="302"/>
      <c r="LJB2" s="302"/>
      <c r="LJC2" s="302"/>
      <c r="LJD2" s="302"/>
      <c r="LJE2" s="302"/>
      <c r="LJF2" s="302"/>
      <c r="LJG2" s="302"/>
      <c r="LJH2" s="302"/>
      <c r="LJI2" s="302"/>
      <c r="LJJ2" s="302"/>
      <c r="LJK2" s="302"/>
      <c r="LJL2" s="302"/>
      <c r="LJM2" s="302"/>
      <c r="LJN2" s="302"/>
      <c r="LJO2" s="302"/>
      <c r="LJP2" s="302"/>
      <c r="LJQ2" s="302"/>
      <c r="LJR2" s="302"/>
      <c r="LJS2" s="302"/>
      <c r="LJT2" s="302"/>
      <c r="LJU2" s="302"/>
      <c r="LJV2" s="302"/>
      <c r="LJW2" s="302"/>
      <c r="LJX2" s="302"/>
      <c r="LJY2" s="302"/>
      <c r="LJZ2" s="302"/>
      <c r="LKA2" s="302"/>
      <c r="LKB2" s="302"/>
      <c r="LKC2" s="302"/>
      <c r="LKD2" s="302"/>
      <c r="LKE2" s="302"/>
      <c r="LKF2" s="302"/>
      <c r="LKG2" s="302"/>
      <c r="LKH2" s="302"/>
      <c r="LKI2" s="302"/>
      <c r="LKJ2" s="302"/>
      <c r="LKK2" s="302"/>
      <c r="LKL2" s="302"/>
      <c r="LKM2" s="302"/>
      <c r="LKN2" s="302"/>
      <c r="LKO2" s="302"/>
      <c r="LKP2" s="302"/>
      <c r="LKQ2" s="302"/>
      <c r="LKR2" s="302"/>
      <c r="LKS2" s="302"/>
      <c r="LKT2" s="302"/>
      <c r="LKU2" s="302"/>
      <c r="LKV2" s="302"/>
      <c r="LKW2" s="302"/>
      <c r="LKX2" s="302"/>
      <c r="LKY2" s="302"/>
      <c r="LKZ2" s="302"/>
      <c r="LLA2" s="302"/>
      <c r="LLB2" s="302"/>
      <c r="LLC2" s="302"/>
      <c r="LLD2" s="302"/>
      <c r="LLE2" s="302"/>
      <c r="LLF2" s="302"/>
      <c r="LLG2" s="302"/>
      <c r="LLH2" s="302"/>
      <c r="LLI2" s="302"/>
      <c r="LLJ2" s="302"/>
      <c r="LLK2" s="302"/>
      <c r="LLL2" s="302"/>
      <c r="LLM2" s="302"/>
      <c r="LLN2" s="302"/>
      <c r="LLO2" s="302"/>
      <c r="LLP2" s="302"/>
      <c r="LLQ2" s="302"/>
      <c r="LLR2" s="302"/>
      <c r="LLS2" s="302"/>
      <c r="LLT2" s="302"/>
      <c r="LLU2" s="302"/>
      <c r="LLV2" s="302"/>
      <c r="LLW2" s="302"/>
      <c r="LLX2" s="302"/>
      <c r="LLY2" s="302"/>
      <c r="LLZ2" s="302"/>
      <c r="LMA2" s="302"/>
      <c r="LMB2" s="302"/>
      <c r="LMC2" s="302"/>
      <c r="LMD2" s="302"/>
      <c r="LME2" s="302"/>
      <c r="LMF2" s="302"/>
      <c r="LMG2" s="302"/>
      <c r="LMH2" s="302"/>
      <c r="LMI2" s="302"/>
      <c r="LMJ2" s="302"/>
      <c r="LMK2" s="302"/>
      <c r="LML2" s="302"/>
      <c r="LMM2" s="302"/>
      <c r="LMN2" s="302"/>
      <c r="LMO2" s="302"/>
      <c r="LMP2" s="302"/>
      <c r="LMQ2" s="302"/>
      <c r="LMR2" s="302"/>
      <c r="LMS2" s="302"/>
      <c r="LMT2" s="302"/>
      <c r="LMU2" s="302"/>
      <c r="LMV2" s="302"/>
      <c r="LMW2" s="302"/>
      <c r="LMX2" s="302"/>
      <c r="LMY2" s="302"/>
      <c r="LMZ2" s="302"/>
      <c r="LNA2" s="302"/>
      <c r="LNB2" s="302"/>
      <c r="LNC2" s="302"/>
      <c r="LND2" s="302"/>
      <c r="LNE2" s="302"/>
      <c r="LNF2" s="302"/>
      <c r="LNG2" s="302"/>
      <c r="LNH2" s="302"/>
      <c r="LNI2" s="302"/>
      <c r="LNJ2" s="302"/>
      <c r="LNK2" s="302"/>
      <c r="LNL2" s="302"/>
      <c r="LNM2" s="302"/>
      <c r="LNN2" s="302"/>
      <c r="LNO2" s="302"/>
      <c r="LNP2" s="302"/>
      <c r="LNQ2" s="302"/>
      <c r="LNR2" s="302"/>
      <c r="LNS2" s="302"/>
      <c r="LNT2" s="302"/>
      <c r="LNU2" s="302"/>
      <c r="LNV2" s="302"/>
      <c r="LNW2" s="302"/>
      <c r="LNX2" s="302"/>
      <c r="LNY2" s="302"/>
      <c r="LNZ2" s="302"/>
      <c r="LOA2" s="302"/>
      <c r="LOB2" s="302"/>
      <c r="LOC2" s="302"/>
      <c r="LOD2" s="302"/>
      <c r="LOE2" s="302"/>
      <c r="LOF2" s="302"/>
      <c r="LOG2" s="302"/>
      <c r="LOH2" s="302"/>
      <c r="LOI2" s="302"/>
      <c r="LOJ2" s="302"/>
      <c r="LOK2" s="302"/>
      <c r="LOL2" s="302"/>
      <c r="LOM2" s="302"/>
      <c r="LON2" s="302"/>
      <c r="LOO2" s="302"/>
      <c r="LOP2" s="302"/>
      <c r="LOQ2" s="302"/>
      <c r="LOR2" s="302"/>
      <c r="LOS2" s="302"/>
      <c r="LOT2" s="302"/>
      <c r="LOU2" s="302"/>
      <c r="LOV2" s="302"/>
      <c r="LOW2" s="302"/>
      <c r="LOX2" s="302"/>
      <c r="LOY2" s="302"/>
      <c r="LOZ2" s="302"/>
      <c r="LPA2" s="302"/>
      <c r="LPB2" s="302"/>
      <c r="LPC2" s="302"/>
      <c r="LPD2" s="302"/>
      <c r="LPE2" s="302"/>
      <c r="LPF2" s="302"/>
      <c r="LPG2" s="302"/>
      <c r="LPH2" s="302"/>
      <c r="LPI2" s="302"/>
      <c r="LPJ2" s="302"/>
      <c r="LPK2" s="302"/>
      <c r="LPL2" s="302"/>
      <c r="LPM2" s="302"/>
      <c r="LPN2" s="302"/>
      <c r="LPO2" s="302"/>
      <c r="LPP2" s="302"/>
      <c r="LPQ2" s="302"/>
      <c r="LPR2" s="302"/>
      <c r="LPS2" s="302"/>
      <c r="LPT2" s="302"/>
      <c r="LPU2" s="302"/>
      <c r="LPV2" s="302"/>
      <c r="LPW2" s="302"/>
      <c r="LPX2" s="302"/>
      <c r="LPY2" s="302"/>
      <c r="LPZ2" s="302"/>
      <c r="LQA2" s="302"/>
      <c r="LQB2" s="302"/>
      <c r="LQC2" s="302"/>
      <c r="LQD2" s="302"/>
      <c r="LQE2" s="302"/>
      <c r="LQF2" s="302"/>
      <c r="LQG2" s="302"/>
      <c r="LQH2" s="302"/>
      <c r="LQI2" s="302"/>
      <c r="LQJ2" s="302"/>
      <c r="LQK2" s="302"/>
      <c r="LQL2" s="302"/>
      <c r="LQM2" s="302"/>
      <c r="LQN2" s="302"/>
      <c r="LQO2" s="302"/>
      <c r="LQP2" s="302"/>
      <c r="LQQ2" s="302"/>
      <c r="LQR2" s="302"/>
      <c r="LQS2" s="302"/>
      <c r="LQT2" s="302"/>
      <c r="LQU2" s="302"/>
      <c r="LQV2" s="302"/>
      <c r="LQW2" s="302"/>
      <c r="LQX2" s="302"/>
      <c r="LQY2" s="302"/>
      <c r="LQZ2" s="302"/>
      <c r="LRA2" s="302"/>
      <c r="LRB2" s="302"/>
      <c r="LRC2" s="302"/>
      <c r="LRD2" s="302"/>
      <c r="LRE2" s="302"/>
      <c r="LRF2" s="302"/>
      <c r="LRG2" s="302"/>
      <c r="LRH2" s="302"/>
      <c r="LRI2" s="302"/>
      <c r="LRJ2" s="302"/>
      <c r="LRK2" s="302"/>
      <c r="LRL2" s="302"/>
      <c r="LRM2" s="302"/>
      <c r="LRN2" s="302"/>
      <c r="LRO2" s="302"/>
      <c r="LRP2" s="302"/>
      <c r="LRQ2" s="302"/>
      <c r="LRR2" s="302"/>
      <c r="LRS2" s="302"/>
      <c r="LRT2" s="302"/>
      <c r="LRU2" s="302"/>
      <c r="LRV2" s="302"/>
      <c r="LRW2" s="302"/>
      <c r="LRX2" s="302"/>
      <c r="LRY2" s="302"/>
      <c r="LRZ2" s="302"/>
      <c r="LSA2" s="302"/>
      <c r="LSB2" s="302"/>
      <c r="LSC2" s="302"/>
      <c r="LSD2" s="302"/>
      <c r="LSE2" s="302"/>
      <c r="LSF2" s="302"/>
      <c r="LSG2" s="302"/>
      <c r="LSH2" s="302"/>
      <c r="LSI2" s="302"/>
      <c r="LSJ2" s="302"/>
      <c r="LSK2" s="302"/>
      <c r="LSL2" s="302"/>
      <c r="LSM2" s="302"/>
      <c r="LSN2" s="302"/>
      <c r="LSO2" s="302"/>
      <c r="LSP2" s="302"/>
      <c r="LSQ2" s="302"/>
      <c r="LSR2" s="302"/>
      <c r="LSS2" s="302"/>
      <c r="LST2" s="302"/>
      <c r="LSU2" s="302"/>
      <c r="LSV2" s="302"/>
      <c r="LSW2" s="302"/>
      <c r="LSX2" s="302"/>
      <c r="LSY2" s="302"/>
      <c r="LSZ2" s="302"/>
      <c r="LTA2" s="302"/>
      <c r="LTB2" s="302"/>
      <c r="LTC2" s="302"/>
      <c r="LTD2" s="302"/>
      <c r="LTE2" s="302"/>
      <c r="LTF2" s="302"/>
      <c r="LTG2" s="302"/>
      <c r="LTH2" s="302"/>
      <c r="LTI2" s="302"/>
      <c r="LTJ2" s="302"/>
      <c r="LTK2" s="302"/>
      <c r="LTL2" s="302"/>
      <c r="LTM2" s="302"/>
      <c r="LTN2" s="302"/>
      <c r="LTO2" s="302"/>
      <c r="LTP2" s="302"/>
      <c r="LTQ2" s="302"/>
      <c r="LTR2" s="302"/>
      <c r="LTS2" s="302"/>
      <c r="LTT2" s="302"/>
      <c r="LTU2" s="302"/>
      <c r="LTV2" s="302"/>
      <c r="LTW2" s="302"/>
      <c r="LTX2" s="302"/>
      <c r="LTY2" s="302"/>
      <c r="LTZ2" s="302"/>
      <c r="LUA2" s="302"/>
      <c r="LUB2" s="302"/>
      <c r="LUC2" s="302"/>
      <c r="LUD2" s="302"/>
      <c r="LUE2" s="302"/>
      <c r="LUF2" s="302"/>
      <c r="LUG2" s="302"/>
      <c r="LUH2" s="302"/>
      <c r="LUI2" s="302"/>
      <c r="LUJ2" s="302"/>
      <c r="LUK2" s="302"/>
      <c r="LUL2" s="302"/>
      <c r="LUM2" s="302"/>
      <c r="LUN2" s="302"/>
      <c r="LUO2" s="302"/>
      <c r="LUP2" s="302"/>
      <c r="LUQ2" s="302"/>
      <c r="LUR2" s="302"/>
      <c r="LUS2" s="302"/>
      <c r="LUT2" s="302"/>
      <c r="LUU2" s="302"/>
      <c r="LUV2" s="302"/>
      <c r="LUW2" s="302"/>
      <c r="LUX2" s="302"/>
      <c r="LUY2" s="302"/>
      <c r="LUZ2" s="302"/>
      <c r="LVA2" s="302"/>
      <c r="LVB2" s="302"/>
      <c r="LVC2" s="302"/>
      <c r="LVD2" s="302"/>
      <c r="LVE2" s="302"/>
      <c r="LVF2" s="302"/>
      <c r="LVG2" s="302"/>
      <c r="LVH2" s="302"/>
      <c r="LVI2" s="302"/>
      <c r="LVJ2" s="302"/>
      <c r="LVK2" s="302"/>
      <c r="LVL2" s="302"/>
      <c r="LVM2" s="302"/>
      <c r="LVN2" s="302"/>
      <c r="LVO2" s="302"/>
      <c r="LVP2" s="302"/>
      <c r="LVQ2" s="302"/>
      <c r="LVR2" s="302"/>
      <c r="LVS2" s="302"/>
      <c r="LVT2" s="302"/>
      <c r="LVU2" s="302"/>
      <c r="LVV2" s="302"/>
      <c r="LVW2" s="302"/>
      <c r="LVX2" s="302"/>
      <c r="LVY2" s="302"/>
      <c r="LVZ2" s="302"/>
      <c r="LWA2" s="302"/>
      <c r="LWB2" s="302"/>
      <c r="LWC2" s="302"/>
      <c r="LWD2" s="302"/>
      <c r="LWE2" s="302"/>
      <c r="LWF2" s="302"/>
      <c r="LWG2" s="302"/>
      <c r="LWH2" s="302"/>
      <c r="LWI2" s="302"/>
      <c r="LWJ2" s="302"/>
      <c r="LWK2" s="302"/>
      <c r="LWL2" s="302"/>
      <c r="LWM2" s="302"/>
      <c r="LWN2" s="302"/>
      <c r="LWO2" s="302"/>
      <c r="LWP2" s="302"/>
      <c r="LWQ2" s="302"/>
      <c r="LWR2" s="302"/>
      <c r="LWS2" s="302"/>
      <c r="LWT2" s="302"/>
      <c r="LWU2" s="302"/>
      <c r="LWV2" s="302"/>
      <c r="LWW2" s="302"/>
      <c r="LWX2" s="302"/>
      <c r="LWY2" s="302"/>
      <c r="LWZ2" s="302"/>
      <c r="LXA2" s="302"/>
      <c r="LXB2" s="302"/>
      <c r="LXC2" s="302"/>
      <c r="LXD2" s="302"/>
      <c r="LXE2" s="302"/>
      <c r="LXF2" s="302"/>
      <c r="LXG2" s="302"/>
      <c r="LXH2" s="302"/>
      <c r="LXI2" s="302"/>
      <c r="LXJ2" s="302"/>
      <c r="LXK2" s="302"/>
      <c r="LXL2" s="302"/>
      <c r="LXM2" s="302"/>
      <c r="LXN2" s="302"/>
      <c r="LXO2" s="302"/>
      <c r="LXP2" s="302"/>
      <c r="LXQ2" s="302"/>
      <c r="LXR2" s="302"/>
      <c r="LXS2" s="302"/>
      <c r="LXT2" s="302"/>
      <c r="LXU2" s="302"/>
      <c r="LXV2" s="302"/>
      <c r="LXW2" s="302"/>
      <c r="LXX2" s="302"/>
      <c r="LXY2" s="302"/>
      <c r="LXZ2" s="302"/>
      <c r="LYA2" s="302"/>
      <c r="LYB2" s="302"/>
      <c r="LYC2" s="302"/>
      <c r="LYD2" s="302"/>
      <c r="LYE2" s="302"/>
      <c r="LYF2" s="302"/>
      <c r="LYG2" s="302"/>
      <c r="LYH2" s="302"/>
      <c r="LYI2" s="302"/>
      <c r="LYJ2" s="302"/>
      <c r="LYK2" s="302"/>
      <c r="LYL2" s="302"/>
      <c r="LYM2" s="302"/>
      <c r="LYN2" s="302"/>
      <c r="LYO2" s="302"/>
      <c r="LYP2" s="302"/>
      <c r="LYQ2" s="302"/>
      <c r="LYR2" s="302"/>
      <c r="LYS2" s="302"/>
      <c r="LYT2" s="302"/>
      <c r="LYU2" s="302"/>
      <c r="LYV2" s="302"/>
      <c r="LYW2" s="302"/>
      <c r="LYX2" s="302"/>
      <c r="LYY2" s="302"/>
      <c r="LYZ2" s="302"/>
      <c r="LZA2" s="302"/>
      <c r="LZB2" s="302"/>
      <c r="LZC2" s="302"/>
      <c r="LZD2" s="302"/>
      <c r="LZE2" s="302"/>
      <c r="LZF2" s="302"/>
      <c r="LZG2" s="302"/>
      <c r="LZH2" s="302"/>
      <c r="LZI2" s="302"/>
      <c r="LZJ2" s="302"/>
      <c r="LZK2" s="302"/>
      <c r="LZL2" s="302"/>
      <c r="LZM2" s="302"/>
      <c r="LZN2" s="302"/>
      <c r="LZO2" s="302"/>
      <c r="LZP2" s="302"/>
      <c r="LZQ2" s="302"/>
      <c r="LZR2" s="302"/>
      <c r="LZS2" s="302"/>
      <c r="LZT2" s="302"/>
      <c r="LZU2" s="302"/>
      <c r="LZV2" s="302"/>
      <c r="LZW2" s="302"/>
      <c r="LZX2" s="302"/>
      <c r="LZY2" s="302"/>
      <c r="LZZ2" s="302"/>
      <c r="MAA2" s="302"/>
      <c r="MAB2" s="302"/>
      <c r="MAC2" s="302"/>
      <c r="MAD2" s="302"/>
      <c r="MAE2" s="302"/>
      <c r="MAF2" s="302"/>
      <c r="MAG2" s="302"/>
      <c r="MAH2" s="302"/>
      <c r="MAI2" s="302"/>
      <c r="MAJ2" s="302"/>
      <c r="MAK2" s="302"/>
      <c r="MAL2" s="302"/>
      <c r="MAM2" s="302"/>
      <c r="MAN2" s="302"/>
      <c r="MAO2" s="302"/>
      <c r="MAP2" s="302"/>
      <c r="MAQ2" s="302"/>
      <c r="MAR2" s="302"/>
      <c r="MAS2" s="302"/>
      <c r="MAT2" s="302"/>
      <c r="MAU2" s="302"/>
      <c r="MAV2" s="302"/>
      <c r="MAW2" s="302"/>
      <c r="MAX2" s="302"/>
      <c r="MAY2" s="302"/>
      <c r="MAZ2" s="302"/>
      <c r="MBA2" s="302"/>
      <c r="MBB2" s="302"/>
      <c r="MBC2" s="302"/>
      <c r="MBD2" s="302"/>
      <c r="MBE2" s="302"/>
      <c r="MBF2" s="302"/>
      <c r="MBG2" s="302"/>
      <c r="MBH2" s="302"/>
      <c r="MBI2" s="302"/>
      <c r="MBJ2" s="302"/>
      <c r="MBK2" s="302"/>
      <c r="MBL2" s="302"/>
      <c r="MBM2" s="302"/>
      <c r="MBN2" s="302"/>
      <c r="MBO2" s="302"/>
      <c r="MBP2" s="302"/>
      <c r="MBQ2" s="302"/>
      <c r="MBR2" s="302"/>
      <c r="MBS2" s="302"/>
      <c r="MBT2" s="302"/>
      <c r="MBU2" s="302"/>
      <c r="MBV2" s="302"/>
      <c r="MBW2" s="302"/>
      <c r="MBX2" s="302"/>
      <c r="MBY2" s="302"/>
      <c r="MBZ2" s="302"/>
      <c r="MCA2" s="302"/>
      <c r="MCB2" s="302"/>
      <c r="MCC2" s="302"/>
      <c r="MCD2" s="302"/>
      <c r="MCE2" s="302"/>
      <c r="MCF2" s="302"/>
      <c r="MCG2" s="302"/>
      <c r="MCH2" s="302"/>
      <c r="MCI2" s="302"/>
      <c r="MCJ2" s="302"/>
      <c r="MCK2" s="302"/>
      <c r="MCL2" s="302"/>
      <c r="MCM2" s="302"/>
      <c r="MCN2" s="302"/>
      <c r="MCO2" s="302"/>
      <c r="MCP2" s="302"/>
      <c r="MCQ2" s="302"/>
      <c r="MCR2" s="302"/>
      <c r="MCS2" s="302"/>
      <c r="MCT2" s="302"/>
      <c r="MCU2" s="302"/>
      <c r="MCV2" s="302"/>
      <c r="MCW2" s="302"/>
      <c r="MCX2" s="302"/>
      <c r="MCY2" s="302"/>
      <c r="MCZ2" s="302"/>
      <c r="MDA2" s="302"/>
      <c r="MDB2" s="302"/>
      <c r="MDC2" s="302"/>
      <c r="MDD2" s="302"/>
      <c r="MDE2" s="302"/>
      <c r="MDF2" s="302"/>
      <c r="MDG2" s="302"/>
      <c r="MDH2" s="302"/>
      <c r="MDI2" s="302"/>
      <c r="MDJ2" s="302"/>
      <c r="MDK2" s="302"/>
      <c r="MDL2" s="302"/>
      <c r="MDM2" s="302"/>
      <c r="MDN2" s="302"/>
      <c r="MDO2" s="302"/>
      <c r="MDP2" s="302"/>
      <c r="MDQ2" s="302"/>
      <c r="MDR2" s="302"/>
      <c r="MDS2" s="302"/>
      <c r="MDT2" s="302"/>
      <c r="MDU2" s="302"/>
      <c r="MDV2" s="302"/>
      <c r="MDW2" s="302"/>
      <c r="MDX2" s="302"/>
      <c r="MDY2" s="302"/>
      <c r="MDZ2" s="302"/>
      <c r="MEA2" s="302"/>
      <c r="MEB2" s="302"/>
      <c r="MEC2" s="302"/>
      <c r="MED2" s="302"/>
      <c r="MEE2" s="302"/>
      <c r="MEF2" s="302"/>
      <c r="MEG2" s="302"/>
      <c r="MEH2" s="302"/>
      <c r="MEI2" s="302"/>
      <c r="MEJ2" s="302"/>
      <c r="MEK2" s="302"/>
      <c r="MEL2" s="302"/>
      <c r="MEM2" s="302"/>
      <c r="MEN2" s="302"/>
      <c r="MEO2" s="302"/>
      <c r="MEP2" s="302"/>
      <c r="MEQ2" s="302"/>
      <c r="MER2" s="302"/>
      <c r="MES2" s="302"/>
      <c r="MET2" s="302"/>
      <c r="MEU2" s="302"/>
      <c r="MEV2" s="302"/>
      <c r="MEW2" s="302"/>
      <c r="MEX2" s="302"/>
      <c r="MEY2" s="302"/>
      <c r="MEZ2" s="302"/>
      <c r="MFA2" s="302"/>
      <c r="MFB2" s="302"/>
      <c r="MFC2" s="302"/>
      <c r="MFD2" s="302"/>
      <c r="MFE2" s="302"/>
      <c r="MFF2" s="302"/>
      <c r="MFG2" s="302"/>
      <c r="MFH2" s="302"/>
      <c r="MFI2" s="302"/>
      <c r="MFJ2" s="302"/>
      <c r="MFK2" s="302"/>
      <c r="MFL2" s="302"/>
      <c r="MFM2" s="302"/>
      <c r="MFN2" s="302"/>
      <c r="MFO2" s="302"/>
      <c r="MFP2" s="302"/>
      <c r="MFQ2" s="302"/>
      <c r="MFR2" s="302"/>
      <c r="MFS2" s="302"/>
      <c r="MFT2" s="302"/>
      <c r="MFU2" s="302"/>
      <c r="MFV2" s="302"/>
      <c r="MFW2" s="302"/>
      <c r="MFX2" s="302"/>
      <c r="MFY2" s="302"/>
      <c r="MFZ2" s="302"/>
      <c r="MGA2" s="302"/>
      <c r="MGB2" s="302"/>
      <c r="MGC2" s="302"/>
      <c r="MGD2" s="302"/>
      <c r="MGE2" s="302"/>
      <c r="MGF2" s="302"/>
      <c r="MGG2" s="302"/>
      <c r="MGH2" s="302"/>
      <c r="MGI2" s="302"/>
      <c r="MGJ2" s="302"/>
      <c r="MGK2" s="302"/>
      <c r="MGL2" s="302"/>
      <c r="MGM2" s="302"/>
      <c r="MGN2" s="302"/>
      <c r="MGO2" s="302"/>
      <c r="MGP2" s="302"/>
      <c r="MGQ2" s="302"/>
      <c r="MGR2" s="302"/>
      <c r="MGS2" s="302"/>
      <c r="MGT2" s="302"/>
      <c r="MGU2" s="302"/>
      <c r="MGV2" s="302"/>
      <c r="MGW2" s="302"/>
      <c r="MGX2" s="302"/>
      <c r="MGY2" s="302"/>
      <c r="MGZ2" s="302"/>
      <c r="MHA2" s="302"/>
      <c r="MHB2" s="302"/>
      <c r="MHC2" s="302"/>
      <c r="MHD2" s="302"/>
      <c r="MHE2" s="302"/>
      <c r="MHF2" s="302"/>
      <c r="MHG2" s="302"/>
      <c r="MHH2" s="302"/>
      <c r="MHI2" s="302"/>
      <c r="MHJ2" s="302"/>
      <c r="MHK2" s="302"/>
      <c r="MHL2" s="302"/>
      <c r="MHM2" s="302"/>
      <c r="MHN2" s="302"/>
      <c r="MHO2" s="302"/>
      <c r="MHP2" s="302"/>
      <c r="MHQ2" s="302"/>
      <c r="MHR2" s="302"/>
      <c r="MHS2" s="302"/>
      <c r="MHT2" s="302"/>
      <c r="MHU2" s="302"/>
      <c r="MHV2" s="302"/>
      <c r="MHW2" s="302"/>
      <c r="MHX2" s="302"/>
      <c r="MHY2" s="302"/>
      <c r="MHZ2" s="302"/>
      <c r="MIA2" s="302"/>
      <c r="MIB2" s="302"/>
      <c r="MIC2" s="302"/>
      <c r="MID2" s="302"/>
      <c r="MIE2" s="302"/>
      <c r="MIF2" s="302"/>
      <c r="MIG2" s="302"/>
      <c r="MIH2" s="302"/>
      <c r="MII2" s="302"/>
      <c r="MIJ2" s="302"/>
      <c r="MIK2" s="302"/>
      <c r="MIL2" s="302"/>
      <c r="MIM2" s="302"/>
      <c r="MIN2" s="302"/>
      <c r="MIO2" s="302"/>
      <c r="MIP2" s="302"/>
      <c r="MIQ2" s="302"/>
      <c r="MIR2" s="302"/>
      <c r="MIS2" s="302"/>
      <c r="MIT2" s="302"/>
      <c r="MIU2" s="302"/>
      <c r="MIV2" s="302"/>
      <c r="MIW2" s="302"/>
      <c r="MIX2" s="302"/>
      <c r="MIY2" s="302"/>
      <c r="MIZ2" s="302"/>
      <c r="MJA2" s="302"/>
      <c r="MJB2" s="302"/>
      <c r="MJC2" s="302"/>
      <c r="MJD2" s="302"/>
      <c r="MJE2" s="302"/>
      <c r="MJF2" s="302"/>
      <c r="MJG2" s="302"/>
      <c r="MJH2" s="302"/>
      <c r="MJI2" s="302"/>
      <c r="MJJ2" s="302"/>
      <c r="MJK2" s="302"/>
      <c r="MJL2" s="302"/>
      <c r="MJM2" s="302"/>
      <c r="MJN2" s="302"/>
      <c r="MJO2" s="302"/>
      <c r="MJP2" s="302"/>
      <c r="MJQ2" s="302"/>
      <c r="MJR2" s="302"/>
      <c r="MJS2" s="302"/>
      <c r="MJT2" s="302"/>
      <c r="MJU2" s="302"/>
      <c r="MJV2" s="302"/>
      <c r="MJW2" s="302"/>
      <c r="MJX2" s="302"/>
      <c r="MJY2" s="302"/>
      <c r="MJZ2" s="302"/>
      <c r="MKA2" s="302"/>
      <c r="MKB2" s="302"/>
      <c r="MKC2" s="302"/>
      <c r="MKD2" s="302"/>
      <c r="MKE2" s="302"/>
      <c r="MKF2" s="302"/>
      <c r="MKG2" s="302"/>
      <c r="MKH2" s="302"/>
      <c r="MKI2" s="302"/>
      <c r="MKJ2" s="302"/>
      <c r="MKK2" s="302"/>
      <c r="MKL2" s="302"/>
      <c r="MKM2" s="302"/>
      <c r="MKN2" s="302"/>
      <c r="MKO2" s="302"/>
      <c r="MKP2" s="302"/>
      <c r="MKQ2" s="302"/>
      <c r="MKR2" s="302"/>
      <c r="MKS2" s="302"/>
      <c r="MKT2" s="302"/>
      <c r="MKU2" s="302"/>
      <c r="MKV2" s="302"/>
      <c r="MKW2" s="302"/>
      <c r="MKX2" s="302"/>
      <c r="MKY2" s="302"/>
      <c r="MKZ2" s="302"/>
      <c r="MLA2" s="302"/>
      <c r="MLB2" s="302"/>
      <c r="MLC2" s="302"/>
      <c r="MLD2" s="302"/>
      <c r="MLE2" s="302"/>
      <c r="MLF2" s="302"/>
      <c r="MLG2" s="302"/>
      <c r="MLH2" s="302"/>
      <c r="MLI2" s="302"/>
      <c r="MLJ2" s="302"/>
      <c r="MLK2" s="302"/>
      <c r="MLL2" s="302"/>
      <c r="MLM2" s="302"/>
      <c r="MLN2" s="302"/>
      <c r="MLO2" s="302"/>
      <c r="MLP2" s="302"/>
      <c r="MLQ2" s="302"/>
      <c r="MLR2" s="302"/>
      <c r="MLS2" s="302"/>
      <c r="MLT2" s="302"/>
      <c r="MLU2" s="302"/>
      <c r="MLV2" s="302"/>
      <c r="MLW2" s="302"/>
      <c r="MLX2" s="302"/>
      <c r="MLY2" s="302"/>
      <c r="MLZ2" s="302"/>
      <c r="MMA2" s="302"/>
      <c r="MMB2" s="302"/>
      <c r="MMC2" s="302"/>
      <c r="MMD2" s="302"/>
      <c r="MME2" s="302"/>
      <c r="MMF2" s="302"/>
      <c r="MMG2" s="302"/>
      <c r="MMH2" s="302"/>
      <c r="MMI2" s="302"/>
      <c r="MMJ2" s="302"/>
      <c r="MMK2" s="302"/>
      <c r="MML2" s="302"/>
      <c r="MMM2" s="302"/>
      <c r="MMN2" s="302"/>
      <c r="MMO2" s="302"/>
      <c r="MMP2" s="302"/>
      <c r="MMQ2" s="302"/>
      <c r="MMR2" s="302"/>
      <c r="MMS2" s="302"/>
      <c r="MMT2" s="302"/>
      <c r="MMU2" s="302"/>
      <c r="MMV2" s="302"/>
      <c r="MMW2" s="302"/>
      <c r="MMX2" s="302"/>
      <c r="MMY2" s="302"/>
      <c r="MMZ2" s="302"/>
      <c r="MNA2" s="302"/>
      <c r="MNB2" s="302"/>
      <c r="MNC2" s="302"/>
      <c r="MND2" s="302"/>
      <c r="MNE2" s="302"/>
      <c r="MNF2" s="302"/>
      <c r="MNG2" s="302"/>
      <c r="MNH2" s="302"/>
      <c r="MNI2" s="302"/>
      <c r="MNJ2" s="302"/>
      <c r="MNK2" s="302"/>
      <c r="MNL2" s="302"/>
      <c r="MNM2" s="302"/>
      <c r="MNN2" s="302"/>
      <c r="MNO2" s="302"/>
      <c r="MNP2" s="302"/>
      <c r="MNQ2" s="302"/>
      <c r="MNR2" s="302"/>
      <c r="MNS2" s="302"/>
      <c r="MNT2" s="302"/>
      <c r="MNU2" s="302"/>
      <c r="MNV2" s="302"/>
      <c r="MNW2" s="302"/>
      <c r="MNX2" s="302"/>
      <c r="MNY2" s="302"/>
      <c r="MNZ2" s="302"/>
      <c r="MOA2" s="302"/>
      <c r="MOB2" s="302"/>
      <c r="MOC2" s="302"/>
      <c r="MOD2" s="302"/>
      <c r="MOE2" s="302"/>
      <c r="MOF2" s="302"/>
      <c r="MOG2" s="302"/>
      <c r="MOH2" s="302"/>
      <c r="MOI2" s="302"/>
      <c r="MOJ2" s="302"/>
      <c r="MOK2" s="302"/>
      <c r="MOL2" s="302"/>
      <c r="MOM2" s="302"/>
      <c r="MON2" s="302"/>
      <c r="MOO2" s="302"/>
      <c r="MOP2" s="302"/>
      <c r="MOQ2" s="302"/>
      <c r="MOR2" s="302"/>
      <c r="MOS2" s="302"/>
      <c r="MOT2" s="302"/>
      <c r="MOU2" s="302"/>
      <c r="MOV2" s="302"/>
      <c r="MOW2" s="302"/>
      <c r="MOX2" s="302"/>
      <c r="MOY2" s="302"/>
      <c r="MOZ2" s="302"/>
      <c r="MPA2" s="302"/>
      <c r="MPB2" s="302"/>
      <c r="MPC2" s="302"/>
      <c r="MPD2" s="302"/>
      <c r="MPE2" s="302"/>
      <c r="MPF2" s="302"/>
      <c r="MPG2" s="302"/>
      <c r="MPH2" s="302"/>
      <c r="MPI2" s="302"/>
      <c r="MPJ2" s="302"/>
      <c r="MPK2" s="302"/>
      <c r="MPL2" s="302"/>
      <c r="MPM2" s="302"/>
      <c r="MPN2" s="302"/>
      <c r="MPO2" s="302"/>
      <c r="MPP2" s="302"/>
      <c r="MPQ2" s="302"/>
      <c r="MPR2" s="302"/>
      <c r="MPS2" s="302"/>
      <c r="MPT2" s="302"/>
      <c r="MPU2" s="302"/>
      <c r="MPV2" s="302"/>
      <c r="MPW2" s="302"/>
      <c r="MPX2" s="302"/>
      <c r="MPY2" s="302"/>
      <c r="MPZ2" s="302"/>
      <c r="MQA2" s="302"/>
      <c r="MQB2" s="302"/>
      <c r="MQC2" s="302"/>
      <c r="MQD2" s="302"/>
      <c r="MQE2" s="302"/>
      <c r="MQF2" s="302"/>
      <c r="MQG2" s="302"/>
      <c r="MQH2" s="302"/>
      <c r="MQI2" s="302"/>
      <c r="MQJ2" s="302"/>
      <c r="MQK2" s="302"/>
      <c r="MQL2" s="302"/>
      <c r="MQM2" s="302"/>
      <c r="MQN2" s="302"/>
      <c r="MQO2" s="302"/>
      <c r="MQP2" s="302"/>
      <c r="MQQ2" s="302"/>
      <c r="MQR2" s="302"/>
      <c r="MQS2" s="302"/>
      <c r="MQT2" s="302"/>
      <c r="MQU2" s="302"/>
      <c r="MQV2" s="302"/>
      <c r="MQW2" s="302"/>
      <c r="MQX2" s="302"/>
      <c r="MQY2" s="302"/>
      <c r="MQZ2" s="302"/>
      <c r="MRA2" s="302"/>
      <c r="MRB2" s="302"/>
      <c r="MRC2" s="302"/>
      <c r="MRD2" s="302"/>
      <c r="MRE2" s="302"/>
      <c r="MRF2" s="302"/>
      <c r="MRG2" s="302"/>
      <c r="MRH2" s="302"/>
      <c r="MRI2" s="302"/>
      <c r="MRJ2" s="302"/>
      <c r="MRK2" s="302"/>
      <c r="MRL2" s="302"/>
      <c r="MRM2" s="302"/>
      <c r="MRN2" s="302"/>
      <c r="MRO2" s="302"/>
      <c r="MRP2" s="302"/>
      <c r="MRQ2" s="302"/>
      <c r="MRR2" s="302"/>
      <c r="MRS2" s="302"/>
      <c r="MRT2" s="302"/>
      <c r="MRU2" s="302"/>
      <c r="MRV2" s="302"/>
      <c r="MRW2" s="302"/>
      <c r="MRX2" s="302"/>
      <c r="MRY2" s="302"/>
      <c r="MRZ2" s="302"/>
      <c r="MSA2" s="302"/>
      <c r="MSB2" s="302"/>
      <c r="MSC2" s="302"/>
      <c r="MSD2" s="302"/>
      <c r="MSE2" s="302"/>
      <c r="MSF2" s="302"/>
      <c r="MSG2" s="302"/>
      <c r="MSH2" s="302"/>
      <c r="MSI2" s="302"/>
      <c r="MSJ2" s="302"/>
      <c r="MSK2" s="302"/>
      <c r="MSL2" s="302"/>
      <c r="MSM2" s="302"/>
      <c r="MSN2" s="302"/>
      <c r="MSO2" s="302"/>
      <c r="MSP2" s="302"/>
      <c r="MSQ2" s="302"/>
      <c r="MSR2" s="302"/>
      <c r="MSS2" s="302"/>
      <c r="MST2" s="302"/>
      <c r="MSU2" s="302"/>
      <c r="MSV2" s="302"/>
      <c r="MSW2" s="302"/>
      <c r="MSX2" s="302"/>
      <c r="MSY2" s="302"/>
      <c r="MSZ2" s="302"/>
      <c r="MTA2" s="302"/>
      <c r="MTB2" s="302"/>
      <c r="MTC2" s="302"/>
      <c r="MTD2" s="302"/>
      <c r="MTE2" s="302"/>
      <c r="MTF2" s="302"/>
      <c r="MTG2" s="302"/>
      <c r="MTH2" s="302"/>
      <c r="MTI2" s="302"/>
      <c r="MTJ2" s="302"/>
      <c r="MTK2" s="302"/>
      <c r="MTL2" s="302"/>
      <c r="MTM2" s="302"/>
      <c r="MTN2" s="302"/>
      <c r="MTO2" s="302"/>
      <c r="MTP2" s="302"/>
      <c r="MTQ2" s="302"/>
      <c r="MTR2" s="302"/>
      <c r="MTS2" s="302"/>
      <c r="MTT2" s="302"/>
      <c r="MTU2" s="302"/>
      <c r="MTV2" s="302"/>
      <c r="MTW2" s="302"/>
      <c r="MTX2" s="302"/>
      <c r="MTY2" s="302"/>
      <c r="MTZ2" s="302"/>
      <c r="MUA2" s="302"/>
      <c r="MUB2" s="302"/>
      <c r="MUC2" s="302"/>
      <c r="MUD2" s="302"/>
      <c r="MUE2" s="302"/>
      <c r="MUF2" s="302"/>
      <c r="MUG2" s="302"/>
      <c r="MUH2" s="302"/>
      <c r="MUI2" s="302"/>
      <c r="MUJ2" s="302"/>
      <c r="MUK2" s="302"/>
      <c r="MUL2" s="302"/>
      <c r="MUM2" s="302"/>
      <c r="MUN2" s="302"/>
      <c r="MUO2" s="302"/>
      <c r="MUP2" s="302"/>
      <c r="MUQ2" s="302"/>
      <c r="MUR2" s="302"/>
      <c r="MUS2" s="302"/>
      <c r="MUT2" s="302"/>
      <c r="MUU2" s="302"/>
      <c r="MUV2" s="302"/>
      <c r="MUW2" s="302"/>
      <c r="MUX2" s="302"/>
      <c r="MUY2" s="302"/>
      <c r="MUZ2" s="302"/>
      <c r="MVA2" s="302"/>
      <c r="MVB2" s="302"/>
      <c r="MVC2" s="302"/>
      <c r="MVD2" s="302"/>
      <c r="MVE2" s="302"/>
      <c r="MVF2" s="302"/>
      <c r="MVG2" s="302"/>
      <c r="MVH2" s="302"/>
      <c r="MVI2" s="302"/>
      <c r="MVJ2" s="302"/>
      <c r="MVK2" s="302"/>
      <c r="MVL2" s="302"/>
      <c r="MVM2" s="302"/>
      <c r="MVN2" s="302"/>
      <c r="MVO2" s="302"/>
      <c r="MVP2" s="302"/>
      <c r="MVQ2" s="302"/>
      <c r="MVR2" s="302"/>
      <c r="MVS2" s="302"/>
      <c r="MVT2" s="302"/>
      <c r="MVU2" s="302"/>
      <c r="MVV2" s="302"/>
      <c r="MVW2" s="302"/>
      <c r="MVX2" s="302"/>
      <c r="MVY2" s="302"/>
      <c r="MVZ2" s="302"/>
      <c r="MWA2" s="302"/>
      <c r="MWB2" s="302"/>
      <c r="MWC2" s="302"/>
      <c r="MWD2" s="302"/>
      <c r="MWE2" s="302"/>
      <c r="MWF2" s="302"/>
      <c r="MWG2" s="302"/>
      <c r="MWH2" s="302"/>
      <c r="MWI2" s="302"/>
      <c r="MWJ2" s="302"/>
      <c r="MWK2" s="302"/>
      <c r="MWL2" s="302"/>
      <c r="MWM2" s="302"/>
      <c r="MWN2" s="302"/>
      <c r="MWO2" s="302"/>
      <c r="MWP2" s="302"/>
      <c r="MWQ2" s="302"/>
      <c r="MWR2" s="302"/>
      <c r="MWS2" s="302"/>
      <c r="MWT2" s="302"/>
      <c r="MWU2" s="302"/>
      <c r="MWV2" s="302"/>
      <c r="MWW2" s="302"/>
      <c r="MWX2" s="302"/>
      <c r="MWY2" s="302"/>
      <c r="MWZ2" s="302"/>
      <c r="MXA2" s="302"/>
      <c r="MXB2" s="302"/>
      <c r="MXC2" s="302"/>
      <c r="MXD2" s="302"/>
      <c r="MXE2" s="302"/>
      <c r="MXF2" s="302"/>
      <c r="MXG2" s="302"/>
      <c r="MXH2" s="302"/>
      <c r="MXI2" s="302"/>
      <c r="MXJ2" s="302"/>
      <c r="MXK2" s="302"/>
      <c r="MXL2" s="302"/>
      <c r="MXM2" s="302"/>
      <c r="MXN2" s="302"/>
      <c r="MXO2" s="302"/>
      <c r="MXP2" s="302"/>
      <c r="MXQ2" s="302"/>
      <c r="MXR2" s="302"/>
      <c r="MXS2" s="302"/>
      <c r="MXT2" s="302"/>
      <c r="MXU2" s="302"/>
      <c r="MXV2" s="302"/>
      <c r="MXW2" s="302"/>
      <c r="MXX2" s="302"/>
      <c r="MXY2" s="302"/>
      <c r="MXZ2" s="302"/>
      <c r="MYA2" s="302"/>
      <c r="MYB2" s="302"/>
      <c r="MYC2" s="302"/>
      <c r="MYD2" s="302"/>
      <c r="MYE2" s="302"/>
      <c r="MYF2" s="302"/>
      <c r="MYG2" s="302"/>
      <c r="MYH2" s="302"/>
      <c r="MYI2" s="302"/>
      <c r="MYJ2" s="302"/>
      <c r="MYK2" s="302"/>
      <c r="MYL2" s="302"/>
      <c r="MYM2" s="302"/>
      <c r="MYN2" s="302"/>
      <c r="MYO2" s="302"/>
      <c r="MYP2" s="302"/>
      <c r="MYQ2" s="302"/>
      <c r="MYR2" s="302"/>
      <c r="MYS2" s="302"/>
      <c r="MYT2" s="302"/>
      <c r="MYU2" s="302"/>
      <c r="MYV2" s="302"/>
      <c r="MYW2" s="302"/>
      <c r="MYX2" s="302"/>
      <c r="MYY2" s="302"/>
      <c r="MYZ2" s="302"/>
      <c r="MZA2" s="302"/>
      <c r="MZB2" s="302"/>
      <c r="MZC2" s="302"/>
      <c r="MZD2" s="302"/>
      <c r="MZE2" s="302"/>
      <c r="MZF2" s="302"/>
      <c r="MZG2" s="302"/>
      <c r="MZH2" s="302"/>
      <c r="MZI2" s="302"/>
      <c r="MZJ2" s="302"/>
      <c r="MZK2" s="302"/>
      <c r="MZL2" s="302"/>
      <c r="MZM2" s="302"/>
      <c r="MZN2" s="302"/>
      <c r="MZO2" s="302"/>
      <c r="MZP2" s="302"/>
      <c r="MZQ2" s="302"/>
      <c r="MZR2" s="302"/>
      <c r="MZS2" s="302"/>
      <c r="MZT2" s="302"/>
      <c r="MZU2" s="302"/>
      <c r="MZV2" s="302"/>
      <c r="MZW2" s="302"/>
      <c r="MZX2" s="302"/>
      <c r="MZY2" s="302"/>
      <c r="MZZ2" s="302"/>
      <c r="NAA2" s="302"/>
      <c r="NAB2" s="302"/>
      <c r="NAC2" s="302"/>
      <c r="NAD2" s="302"/>
      <c r="NAE2" s="302"/>
      <c r="NAF2" s="302"/>
      <c r="NAG2" s="302"/>
      <c r="NAH2" s="302"/>
      <c r="NAI2" s="302"/>
      <c r="NAJ2" s="302"/>
      <c r="NAK2" s="302"/>
      <c r="NAL2" s="302"/>
      <c r="NAM2" s="302"/>
      <c r="NAN2" s="302"/>
      <c r="NAO2" s="302"/>
      <c r="NAP2" s="302"/>
      <c r="NAQ2" s="302"/>
      <c r="NAR2" s="302"/>
      <c r="NAS2" s="302"/>
      <c r="NAT2" s="302"/>
      <c r="NAU2" s="302"/>
      <c r="NAV2" s="302"/>
      <c r="NAW2" s="302"/>
      <c r="NAX2" s="302"/>
      <c r="NAY2" s="302"/>
      <c r="NAZ2" s="302"/>
      <c r="NBA2" s="302"/>
      <c r="NBB2" s="302"/>
      <c r="NBC2" s="302"/>
      <c r="NBD2" s="302"/>
      <c r="NBE2" s="302"/>
      <c r="NBF2" s="302"/>
      <c r="NBG2" s="302"/>
      <c r="NBH2" s="302"/>
      <c r="NBI2" s="302"/>
      <c r="NBJ2" s="302"/>
      <c r="NBK2" s="302"/>
      <c r="NBL2" s="302"/>
      <c r="NBM2" s="302"/>
      <c r="NBN2" s="302"/>
      <c r="NBO2" s="302"/>
      <c r="NBP2" s="302"/>
      <c r="NBQ2" s="302"/>
      <c r="NBR2" s="302"/>
      <c r="NBS2" s="302"/>
      <c r="NBT2" s="302"/>
      <c r="NBU2" s="302"/>
      <c r="NBV2" s="302"/>
      <c r="NBW2" s="302"/>
      <c r="NBX2" s="302"/>
      <c r="NBY2" s="302"/>
      <c r="NBZ2" s="302"/>
      <c r="NCA2" s="302"/>
      <c r="NCB2" s="302"/>
      <c r="NCC2" s="302"/>
      <c r="NCD2" s="302"/>
      <c r="NCE2" s="302"/>
      <c r="NCF2" s="302"/>
      <c r="NCG2" s="302"/>
      <c r="NCH2" s="302"/>
      <c r="NCI2" s="302"/>
      <c r="NCJ2" s="302"/>
      <c r="NCK2" s="302"/>
      <c r="NCL2" s="302"/>
      <c r="NCM2" s="302"/>
      <c r="NCN2" s="302"/>
      <c r="NCO2" s="302"/>
      <c r="NCP2" s="302"/>
      <c r="NCQ2" s="302"/>
      <c r="NCR2" s="302"/>
      <c r="NCS2" s="302"/>
      <c r="NCT2" s="302"/>
      <c r="NCU2" s="302"/>
      <c r="NCV2" s="302"/>
      <c r="NCW2" s="302"/>
      <c r="NCX2" s="302"/>
      <c r="NCY2" s="302"/>
      <c r="NCZ2" s="302"/>
      <c r="NDA2" s="302"/>
      <c r="NDB2" s="302"/>
      <c r="NDC2" s="302"/>
      <c r="NDD2" s="302"/>
      <c r="NDE2" s="302"/>
      <c r="NDF2" s="302"/>
      <c r="NDG2" s="302"/>
      <c r="NDH2" s="302"/>
      <c r="NDI2" s="302"/>
      <c r="NDJ2" s="302"/>
      <c r="NDK2" s="302"/>
      <c r="NDL2" s="302"/>
      <c r="NDM2" s="302"/>
      <c r="NDN2" s="302"/>
      <c r="NDO2" s="302"/>
      <c r="NDP2" s="302"/>
      <c r="NDQ2" s="302"/>
      <c r="NDR2" s="302"/>
      <c r="NDS2" s="302"/>
      <c r="NDT2" s="302"/>
      <c r="NDU2" s="302"/>
      <c r="NDV2" s="302"/>
      <c r="NDW2" s="302"/>
      <c r="NDX2" s="302"/>
      <c r="NDY2" s="302"/>
      <c r="NDZ2" s="302"/>
      <c r="NEA2" s="302"/>
      <c r="NEB2" s="302"/>
      <c r="NEC2" s="302"/>
      <c r="NED2" s="302"/>
      <c r="NEE2" s="302"/>
      <c r="NEF2" s="302"/>
      <c r="NEG2" s="302"/>
      <c r="NEH2" s="302"/>
      <c r="NEI2" s="302"/>
      <c r="NEJ2" s="302"/>
      <c r="NEK2" s="302"/>
      <c r="NEL2" s="302"/>
      <c r="NEM2" s="302"/>
      <c r="NEN2" s="302"/>
      <c r="NEO2" s="302"/>
      <c r="NEP2" s="302"/>
      <c r="NEQ2" s="302"/>
      <c r="NER2" s="302"/>
      <c r="NES2" s="302"/>
      <c r="NET2" s="302"/>
      <c r="NEU2" s="302"/>
      <c r="NEV2" s="302"/>
      <c r="NEW2" s="302"/>
      <c r="NEX2" s="302"/>
      <c r="NEY2" s="302"/>
      <c r="NEZ2" s="302"/>
      <c r="NFA2" s="302"/>
      <c r="NFB2" s="302"/>
      <c r="NFC2" s="302"/>
      <c r="NFD2" s="302"/>
      <c r="NFE2" s="302"/>
      <c r="NFF2" s="302"/>
      <c r="NFG2" s="302"/>
      <c r="NFH2" s="302"/>
      <c r="NFI2" s="302"/>
      <c r="NFJ2" s="302"/>
      <c r="NFK2" s="302"/>
      <c r="NFL2" s="302"/>
      <c r="NFM2" s="302"/>
      <c r="NFN2" s="302"/>
      <c r="NFO2" s="302"/>
      <c r="NFP2" s="302"/>
      <c r="NFQ2" s="302"/>
      <c r="NFR2" s="302"/>
      <c r="NFS2" s="302"/>
      <c r="NFT2" s="302"/>
      <c r="NFU2" s="302"/>
      <c r="NFV2" s="302"/>
      <c r="NFW2" s="302"/>
      <c r="NFX2" s="302"/>
      <c r="NFY2" s="302"/>
      <c r="NFZ2" s="302"/>
      <c r="NGA2" s="302"/>
      <c r="NGB2" s="302"/>
      <c r="NGC2" s="302"/>
      <c r="NGD2" s="302"/>
      <c r="NGE2" s="302"/>
      <c r="NGF2" s="302"/>
      <c r="NGG2" s="302"/>
      <c r="NGH2" s="302"/>
      <c r="NGI2" s="302"/>
      <c r="NGJ2" s="302"/>
      <c r="NGK2" s="302"/>
      <c r="NGL2" s="302"/>
      <c r="NGM2" s="302"/>
      <c r="NGN2" s="302"/>
      <c r="NGO2" s="302"/>
      <c r="NGP2" s="302"/>
      <c r="NGQ2" s="302"/>
      <c r="NGR2" s="302"/>
      <c r="NGS2" s="302"/>
      <c r="NGT2" s="302"/>
      <c r="NGU2" s="302"/>
      <c r="NGV2" s="302"/>
      <c r="NGW2" s="302"/>
      <c r="NGX2" s="302"/>
      <c r="NGY2" s="302"/>
      <c r="NGZ2" s="302"/>
      <c r="NHA2" s="302"/>
      <c r="NHB2" s="302"/>
      <c r="NHC2" s="302"/>
      <c r="NHD2" s="302"/>
      <c r="NHE2" s="302"/>
      <c r="NHF2" s="302"/>
      <c r="NHG2" s="302"/>
      <c r="NHH2" s="302"/>
      <c r="NHI2" s="302"/>
      <c r="NHJ2" s="302"/>
      <c r="NHK2" s="302"/>
      <c r="NHL2" s="302"/>
      <c r="NHM2" s="302"/>
      <c r="NHN2" s="302"/>
      <c r="NHO2" s="302"/>
      <c r="NHP2" s="302"/>
      <c r="NHQ2" s="302"/>
      <c r="NHR2" s="302"/>
      <c r="NHS2" s="302"/>
      <c r="NHT2" s="302"/>
      <c r="NHU2" s="302"/>
      <c r="NHV2" s="302"/>
      <c r="NHW2" s="302"/>
      <c r="NHX2" s="302"/>
      <c r="NHY2" s="302"/>
      <c r="NHZ2" s="302"/>
      <c r="NIA2" s="302"/>
      <c r="NIB2" s="302"/>
      <c r="NIC2" s="302"/>
      <c r="NID2" s="302"/>
      <c r="NIE2" s="302"/>
      <c r="NIF2" s="302"/>
      <c r="NIG2" s="302"/>
      <c r="NIH2" s="302"/>
      <c r="NII2" s="302"/>
      <c r="NIJ2" s="302"/>
      <c r="NIK2" s="302"/>
      <c r="NIL2" s="302"/>
      <c r="NIM2" s="302"/>
      <c r="NIN2" s="302"/>
      <c r="NIO2" s="302"/>
      <c r="NIP2" s="302"/>
      <c r="NIQ2" s="302"/>
      <c r="NIR2" s="302"/>
      <c r="NIS2" s="302"/>
      <c r="NIT2" s="302"/>
      <c r="NIU2" s="302"/>
      <c r="NIV2" s="302"/>
      <c r="NIW2" s="302"/>
      <c r="NIX2" s="302"/>
      <c r="NIY2" s="302"/>
      <c r="NIZ2" s="302"/>
      <c r="NJA2" s="302"/>
      <c r="NJB2" s="302"/>
      <c r="NJC2" s="302"/>
      <c r="NJD2" s="302"/>
      <c r="NJE2" s="302"/>
      <c r="NJF2" s="302"/>
      <c r="NJG2" s="302"/>
      <c r="NJH2" s="302"/>
      <c r="NJI2" s="302"/>
      <c r="NJJ2" s="302"/>
      <c r="NJK2" s="302"/>
      <c r="NJL2" s="302"/>
      <c r="NJM2" s="302"/>
      <c r="NJN2" s="302"/>
      <c r="NJO2" s="302"/>
      <c r="NJP2" s="302"/>
      <c r="NJQ2" s="302"/>
      <c r="NJR2" s="302"/>
      <c r="NJS2" s="302"/>
      <c r="NJT2" s="302"/>
      <c r="NJU2" s="302"/>
      <c r="NJV2" s="302"/>
      <c r="NJW2" s="302"/>
      <c r="NJX2" s="302"/>
      <c r="NJY2" s="302"/>
      <c r="NJZ2" s="302"/>
      <c r="NKA2" s="302"/>
      <c r="NKB2" s="302"/>
      <c r="NKC2" s="302"/>
      <c r="NKD2" s="302"/>
      <c r="NKE2" s="302"/>
      <c r="NKF2" s="302"/>
      <c r="NKG2" s="302"/>
      <c r="NKH2" s="302"/>
      <c r="NKI2" s="302"/>
      <c r="NKJ2" s="302"/>
      <c r="NKK2" s="302"/>
      <c r="NKL2" s="302"/>
      <c r="NKM2" s="302"/>
      <c r="NKN2" s="302"/>
      <c r="NKO2" s="302"/>
      <c r="NKP2" s="302"/>
      <c r="NKQ2" s="302"/>
      <c r="NKR2" s="302"/>
      <c r="NKS2" s="302"/>
      <c r="NKT2" s="302"/>
      <c r="NKU2" s="302"/>
      <c r="NKV2" s="302"/>
      <c r="NKW2" s="302"/>
      <c r="NKX2" s="302"/>
      <c r="NKY2" s="302"/>
      <c r="NKZ2" s="302"/>
      <c r="NLA2" s="302"/>
      <c r="NLB2" s="302"/>
      <c r="NLC2" s="302"/>
      <c r="NLD2" s="302"/>
      <c r="NLE2" s="302"/>
      <c r="NLF2" s="302"/>
      <c r="NLG2" s="302"/>
      <c r="NLH2" s="302"/>
      <c r="NLI2" s="302"/>
      <c r="NLJ2" s="302"/>
      <c r="NLK2" s="302"/>
      <c r="NLL2" s="302"/>
      <c r="NLM2" s="302"/>
      <c r="NLN2" s="302"/>
      <c r="NLO2" s="302"/>
      <c r="NLP2" s="302"/>
      <c r="NLQ2" s="302"/>
      <c r="NLR2" s="302"/>
      <c r="NLS2" s="302"/>
      <c r="NLT2" s="302"/>
      <c r="NLU2" s="302"/>
      <c r="NLV2" s="302"/>
      <c r="NLW2" s="302"/>
      <c r="NLX2" s="302"/>
      <c r="NLY2" s="302"/>
      <c r="NLZ2" s="302"/>
      <c r="NMA2" s="302"/>
      <c r="NMB2" s="302"/>
      <c r="NMC2" s="302"/>
      <c r="NMD2" s="302"/>
      <c r="NME2" s="302"/>
      <c r="NMF2" s="302"/>
      <c r="NMG2" s="302"/>
      <c r="NMH2" s="302"/>
      <c r="NMI2" s="302"/>
      <c r="NMJ2" s="302"/>
      <c r="NMK2" s="302"/>
      <c r="NML2" s="302"/>
      <c r="NMM2" s="302"/>
      <c r="NMN2" s="302"/>
      <c r="NMO2" s="302"/>
      <c r="NMP2" s="302"/>
      <c r="NMQ2" s="302"/>
      <c r="NMR2" s="302"/>
      <c r="NMS2" s="302"/>
      <c r="NMT2" s="302"/>
      <c r="NMU2" s="302"/>
      <c r="NMV2" s="302"/>
      <c r="NMW2" s="302"/>
      <c r="NMX2" s="302"/>
      <c r="NMY2" s="302"/>
      <c r="NMZ2" s="302"/>
      <c r="NNA2" s="302"/>
      <c r="NNB2" s="302"/>
      <c r="NNC2" s="302"/>
      <c r="NND2" s="302"/>
      <c r="NNE2" s="302"/>
      <c r="NNF2" s="302"/>
      <c r="NNG2" s="302"/>
      <c r="NNH2" s="302"/>
      <c r="NNI2" s="302"/>
      <c r="NNJ2" s="302"/>
      <c r="NNK2" s="302"/>
      <c r="NNL2" s="302"/>
      <c r="NNM2" s="302"/>
      <c r="NNN2" s="302"/>
      <c r="NNO2" s="302"/>
      <c r="NNP2" s="302"/>
      <c r="NNQ2" s="302"/>
      <c r="NNR2" s="302"/>
      <c r="NNS2" s="302"/>
      <c r="NNT2" s="302"/>
      <c r="NNU2" s="302"/>
      <c r="NNV2" s="302"/>
      <c r="NNW2" s="302"/>
      <c r="NNX2" s="302"/>
      <c r="NNY2" s="302"/>
      <c r="NNZ2" s="302"/>
      <c r="NOA2" s="302"/>
      <c r="NOB2" s="302"/>
      <c r="NOC2" s="302"/>
      <c r="NOD2" s="302"/>
      <c r="NOE2" s="302"/>
      <c r="NOF2" s="302"/>
      <c r="NOG2" s="302"/>
      <c r="NOH2" s="302"/>
      <c r="NOI2" s="302"/>
      <c r="NOJ2" s="302"/>
      <c r="NOK2" s="302"/>
      <c r="NOL2" s="302"/>
      <c r="NOM2" s="302"/>
      <c r="NON2" s="302"/>
      <c r="NOO2" s="302"/>
      <c r="NOP2" s="302"/>
      <c r="NOQ2" s="302"/>
      <c r="NOR2" s="302"/>
      <c r="NOS2" s="302"/>
      <c r="NOT2" s="302"/>
      <c r="NOU2" s="302"/>
      <c r="NOV2" s="302"/>
      <c r="NOW2" s="302"/>
      <c r="NOX2" s="302"/>
      <c r="NOY2" s="302"/>
      <c r="NOZ2" s="302"/>
      <c r="NPA2" s="302"/>
      <c r="NPB2" s="302"/>
      <c r="NPC2" s="302"/>
      <c r="NPD2" s="302"/>
      <c r="NPE2" s="302"/>
      <c r="NPF2" s="302"/>
      <c r="NPG2" s="302"/>
      <c r="NPH2" s="302"/>
      <c r="NPI2" s="302"/>
      <c r="NPJ2" s="302"/>
      <c r="NPK2" s="302"/>
      <c r="NPL2" s="302"/>
      <c r="NPM2" s="302"/>
      <c r="NPN2" s="302"/>
      <c r="NPO2" s="302"/>
      <c r="NPP2" s="302"/>
      <c r="NPQ2" s="302"/>
      <c r="NPR2" s="302"/>
      <c r="NPS2" s="302"/>
      <c r="NPT2" s="302"/>
      <c r="NPU2" s="302"/>
      <c r="NPV2" s="302"/>
      <c r="NPW2" s="302"/>
      <c r="NPX2" s="302"/>
      <c r="NPY2" s="302"/>
      <c r="NPZ2" s="302"/>
      <c r="NQA2" s="302"/>
      <c r="NQB2" s="302"/>
      <c r="NQC2" s="302"/>
      <c r="NQD2" s="302"/>
      <c r="NQE2" s="302"/>
      <c r="NQF2" s="302"/>
      <c r="NQG2" s="302"/>
      <c r="NQH2" s="302"/>
      <c r="NQI2" s="302"/>
      <c r="NQJ2" s="302"/>
      <c r="NQK2" s="302"/>
      <c r="NQL2" s="302"/>
      <c r="NQM2" s="302"/>
      <c r="NQN2" s="302"/>
      <c r="NQO2" s="302"/>
      <c r="NQP2" s="302"/>
      <c r="NQQ2" s="302"/>
      <c r="NQR2" s="302"/>
      <c r="NQS2" s="302"/>
      <c r="NQT2" s="302"/>
      <c r="NQU2" s="302"/>
      <c r="NQV2" s="302"/>
      <c r="NQW2" s="302"/>
      <c r="NQX2" s="302"/>
      <c r="NQY2" s="302"/>
      <c r="NQZ2" s="302"/>
      <c r="NRA2" s="302"/>
      <c r="NRB2" s="302"/>
      <c r="NRC2" s="302"/>
      <c r="NRD2" s="302"/>
      <c r="NRE2" s="302"/>
      <c r="NRF2" s="302"/>
      <c r="NRG2" s="302"/>
      <c r="NRH2" s="302"/>
      <c r="NRI2" s="302"/>
      <c r="NRJ2" s="302"/>
      <c r="NRK2" s="302"/>
      <c r="NRL2" s="302"/>
      <c r="NRM2" s="302"/>
      <c r="NRN2" s="302"/>
      <c r="NRO2" s="302"/>
      <c r="NRP2" s="302"/>
      <c r="NRQ2" s="302"/>
      <c r="NRR2" s="302"/>
      <c r="NRS2" s="302"/>
      <c r="NRT2" s="302"/>
      <c r="NRU2" s="302"/>
      <c r="NRV2" s="302"/>
      <c r="NRW2" s="302"/>
      <c r="NRX2" s="302"/>
      <c r="NRY2" s="302"/>
      <c r="NRZ2" s="302"/>
      <c r="NSA2" s="302"/>
      <c r="NSB2" s="302"/>
      <c r="NSC2" s="302"/>
      <c r="NSD2" s="302"/>
      <c r="NSE2" s="302"/>
      <c r="NSF2" s="302"/>
      <c r="NSG2" s="302"/>
      <c r="NSH2" s="302"/>
      <c r="NSI2" s="302"/>
      <c r="NSJ2" s="302"/>
      <c r="NSK2" s="302"/>
      <c r="NSL2" s="302"/>
      <c r="NSM2" s="302"/>
      <c r="NSN2" s="302"/>
      <c r="NSO2" s="302"/>
      <c r="NSP2" s="302"/>
      <c r="NSQ2" s="302"/>
      <c r="NSR2" s="302"/>
      <c r="NSS2" s="302"/>
      <c r="NST2" s="302"/>
      <c r="NSU2" s="302"/>
      <c r="NSV2" s="302"/>
      <c r="NSW2" s="302"/>
      <c r="NSX2" s="302"/>
      <c r="NSY2" s="302"/>
      <c r="NSZ2" s="302"/>
      <c r="NTA2" s="302"/>
      <c r="NTB2" s="302"/>
      <c r="NTC2" s="302"/>
      <c r="NTD2" s="302"/>
      <c r="NTE2" s="302"/>
      <c r="NTF2" s="302"/>
      <c r="NTG2" s="302"/>
      <c r="NTH2" s="302"/>
      <c r="NTI2" s="302"/>
      <c r="NTJ2" s="302"/>
      <c r="NTK2" s="302"/>
      <c r="NTL2" s="302"/>
      <c r="NTM2" s="302"/>
      <c r="NTN2" s="302"/>
      <c r="NTO2" s="302"/>
      <c r="NTP2" s="302"/>
      <c r="NTQ2" s="302"/>
      <c r="NTR2" s="302"/>
      <c r="NTS2" s="302"/>
      <c r="NTT2" s="302"/>
      <c r="NTU2" s="302"/>
      <c r="NTV2" s="302"/>
      <c r="NTW2" s="302"/>
      <c r="NTX2" s="302"/>
      <c r="NTY2" s="302"/>
      <c r="NTZ2" s="302"/>
      <c r="NUA2" s="302"/>
      <c r="NUB2" s="302"/>
      <c r="NUC2" s="302"/>
      <c r="NUD2" s="302"/>
      <c r="NUE2" s="302"/>
      <c r="NUF2" s="302"/>
      <c r="NUG2" s="302"/>
      <c r="NUH2" s="302"/>
      <c r="NUI2" s="302"/>
      <c r="NUJ2" s="302"/>
      <c r="NUK2" s="302"/>
      <c r="NUL2" s="302"/>
      <c r="NUM2" s="302"/>
      <c r="NUN2" s="302"/>
      <c r="NUO2" s="302"/>
      <c r="NUP2" s="302"/>
      <c r="NUQ2" s="302"/>
      <c r="NUR2" s="302"/>
      <c r="NUS2" s="302"/>
      <c r="NUT2" s="302"/>
      <c r="NUU2" s="302"/>
      <c r="NUV2" s="302"/>
      <c r="NUW2" s="302"/>
      <c r="NUX2" s="302"/>
      <c r="NUY2" s="302"/>
      <c r="NUZ2" s="302"/>
      <c r="NVA2" s="302"/>
      <c r="NVB2" s="302"/>
      <c r="NVC2" s="302"/>
      <c r="NVD2" s="302"/>
      <c r="NVE2" s="302"/>
      <c r="NVF2" s="302"/>
      <c r="NVG2" s="302"/>
      <c r="NVH2" s="302"/>
      <c r="NVI2" s="302"/>
      <c r="NVJ2" s="302"/>
      <c r="NVK2" s="302"/>
      <c r="NVL2" s="302"/>
      <c r="NVM2" s="302"/>
      <c r="NVN2" s="302"/>
      <c r="NVO2" s="302"/>
      <c r="NVP2" s="302"/>
      <c r="NVQ2" s="302"/>
      <c r="NVR2" s="302"/>
      <c r="NVS2" s="302"/>
      <c r="NVT2" s="302"/>
      <c r="NVU2" s="302"/>
      <c r="NVV2" s="302"/>
      <c r="NVW2" s="302"/>
      <c r="NVX2" s="302"/>
      <c r="NVY2" s="302"/>
      <c r="NVZ2" s="302"/>
      <c r="NWA2" s="302"/>
      <c r="NWB2" s="302"/>
      <c r="NWC2" s="302"/>
      <c r="NWD2" s="302"/>
      <c r="NWE2" s="302"/>
      <c r="NWF2" s="302"/>
      <c r="NWG2" s="302"/>
      <c r="NWH2" s="302"/>
      <c r="NWI2" s="302"/>
      <c r="NWJ2" s="302"/>
      <c r="NWK2" s="302"/>
      <c r="NWL2" s="302"/>
      <c r="NWM2" s="302"/>
      <c r="NWN2" s="302"/>
      <c r="NWO2" s="302"/>
      <c r="NWP2" s="302"/>
      <c r="NWQ2" s="302"/>
      <c r="NWR2" s="302"/>
      <c r="NWS2" s="302"/>
      <c r="NWT2" s="302"/>
      <c r="NWU2" s="302"/>
      <c r="NWV2" s="302"/>
      <c r="NWW2" s="302"/>
      <c r="NWX2" s="302"/>
      <c r="NWY2" s="302"/>
      <c r="NWZ2" s="302"/>
      <c r="NXA2" s="302"/>
      <c r="NXB2" s="302"/>
      <c r="NXC2" s="302"/>
      <c r="NXD2" s="302"/>
      <c r="NXE2" s="302"/>
      <c r="NXF2" s="302"/>
      <c r="NXG2" s="302"/>
      <c r="NXH2" s="302"/>
      <c r="NXI2" s="302"/>
      <c r="NXJ2" s="302"/>
      <c r="NXK2" s="302"/>
      <c r="NXL2" s="302"/>
      <c r="NXM2" s="302"/>
      <c r="NXN2" s="302"/>
      <c r="NXO2" s="302"/>
      <c r="NXP2" s="302"/>
      <c r="NXQ2" s="302"/>
      <c r="NXR2" s="302"/>
      <c r="NXS2" s="302"/>
      <c r="NXT2" s="302"/>
      <c r="NXU2" s="302"/>
      <c r="NXV2" s="302"/>
      <c r="NXW2" s="302"/>
      <c r="NXX2" s="302"/>
      <c r="NXY2" s="302"/>
      <c r="NXZ2" s="302"/>
      <c r="NYA2" s="302"/>
      <c r="NYB2" s="302"/>
      <c r="NYC2" s="302"/>
      <c r="NYD2" s="302"/>
      <c r="NYE2" s="302"/>
      <c r="NYF2" s="302"/>
      <c r="NYG2" s="302"/>
      <c r="NYH2" s="302"/>
      <c r="NYI2" s="302"/>
      <c r="NYJ2" s="302"/>
      <c r="NYK2" s="302"/>
      <c r="NYL2" s="302"/>
      <c r="NYM2" s="302"/>
      <c r="NYN2" s="302"/>
      <c r="NYO2" s="302"/>
      <c r="NYP2" s="302"/>
      <c r="NYQ2" s="302"/>
      <c r="NYR2" s="302"/>
      <c r="NYS2" s="302"/>
      <c r="NYT2" s="302"/>
      <c r="NYU2" s="302"/>
      <c r="NYV2" s="302"/>
      <c r="NYW2" s="302"/>
      <c r="NYX2" s="302"/>
      <c r="NYY2" s="302"/>
      <c r="NYZ2" s="302"/>
      <c r="NZA2" s="302"/>
      <c r="NZB2" s="302"/>
      <c r="NZC2" s="302"/>
      <c r="NZD2" s="302"/>
      <c r="NZE2" s="302"/>
      <c r="NZF2" s="302"/>
      <c r="NZG2" s="302"/>
      <c r="NZH2" s="302"/>
      <c r="NZI2" s="302"/>
      <c r="NZJ2" s="302"/>
      <c r="NZK2" s="302"/>
      <c r="NZL2" s="302"/>
      <c r="NZM2" s="302"/>
      <c r="NZN2" s="302"/>
      <c r="NZO2" s="302"/>
      <c r="NZP2" s="302"/>
      <c r="NZQ2" s="302"/>
      <c r="NZR2" s="302"/>
      <c r="NZS2" s="302"/>
      <c r="NZT2" s="302"/>
      <c r="NZU2" s="302"/>
      <c r="NZV2" s="302"/>
      <c r="NZW2" s="302"/>
      <c r="NZX2" s="302"/>
      <c r="NZY2" s="302"/>
      <c r="NZZ2" s="302"/>
      <c r="OAA2" s="302"/>
      <c r="OAB2" s="302"/>
      <c r="OAC2" s="302"/>
      <c r="OAD2" s="302"/>
      <c r="OAE2" s="302"/>
      <c r="OAF2" s="302"/>
      <c r="OAG2" s="302"/>
      <c r="OAH2" s="302"/>
      <c r="OAI2" s="302"/>
      <c r="OAJ2" s="302"/>
      <c r="OAK2" s="302"/>
      <c r="OAL2" s="302"/>
      <c r="OAM2" s="302"/>
      <c r="OAN2" s="302"/>
      <c r="OAO2" s="302"/>
      <c r="OAP2" s="302"/>
      <c r="OAQ2" s="302"/>
      <c r="OAR2" s="302"/>
      <c r="OAS2" s="302"/>
      <c r="OAT2" s="302"/>
      <c r="OAU2" s="302"/>
      <c r="OAV2" s="302"/>
      <c r="OAW2" s="302"/>
      <c r="OAX2" s="302"/>
      <c r="OAY2" s="302"/>
      <c r="OAZ2" s="302"/>
      <c r="OBA2" s="302"/>
      <c r="OBB2" s="302"/>
      <c r="OBC2" s="302"/>
      <c r="OBD2" s="302"/>
      <c r="OBE2" s="302"/>
      <c r="OBF2" s="302"/>
      <c r="OBG2" s="302"/>
      <c r="OBH2" s="302"/>
      <c r="OBI2" s="302"/>
      <c r="OBJ2" s="302"/>
      <c r="OBK2" s="302"/>
      <c r="OBL2" s="302"/>
      <c r="OBM2" s="302"/>
      <c r="OBN2" s="302"/>
      <c r="OBO2" s="302"/>
      <c r="OBP2" s="302"/>
      <c r="OBQ2" s="302"/>
      <c r="OBR2" s="302"/>
      <c r="OBS2" s="302"/>
      <c r="OBT2" s="302"/>
      <c r="OBU2" s="302"/>
      <c r="OBV2" s="302"/>
      <c r="OBW2" s="302"/>
      <c r="OBX2" s="302"/>
      <c r="OBY2" s="302"/>
      <c r="OBZ2" s="302"/>
      <c r="OCA2" s="302"/>
      <c r="OCB2" s="302"/>
      <c r="OCC2" s="302"/>
      <c r="OCD2" s="302"/>
      <c r="OCE2" s="302"/>
      <c r="OCF2" s="302"/>
      <c r="OCG2" s="302"/>
      <c r="OCH2" s="302"/>
      <c r="OCI2" s="302"/>
      <c r="OCJ2" s="302"/>
      <c r="OCK2" s="302"/>
      <c r="OCL2" s="302"/>
      <c r="OCM2" s="302"/>
      <c r="OCN2" s="302"/>
      <c r="OCO2" s="302"/>
      <c r="OCP2" s="302"/>
      <c r="OCQ2" s="302"/>
      <c r="OCR2" s="302"/>
      <c r="OCS2" s="302"/>
      <c r="OCT2" s="302"/>
      <c r="OCU2" s="302"/>
      <c r="OCV2" s="302"/>
      <c r="OCW2" s="302"/>
      <c r="OCX2" s="302"/>
      <c r="OCY2" s="302"/>
      <c r="OCZ2" s="302"/>
      <c r="ODA2" s="302"/>
      <c r="ODB2" s="302"/>
      <c r="ODC2" s="302"/>
      <c r="ODD2" s="302"/>
      <c r="ODE2" s="302"/>
      <c r="ODF2" s="302"/>
      <c r="ODG2" s="302"/>
      <c r="ODH2" s="302"/>
      <c r="ODI2" s="302"/>
      <c r="ODJ2" s="302"/>
      <c r="ODK2" s="302"/>
      <c r="ODL2" s="302"/>
      <c r="ODM2" s="302"/>
      <c r="ODN2" s="302"/>
      <c r="ODO2" s="302"/>
      <c r="ODP2" s="302"/>
      <c r="ODQ2" s="302"/>
      <c r="ODR2" s="302"/>
      <c r="ODS2" s="302"/>
      <c r="ODT2" s="302"/>
      <c r="ODU2" s="302"/>
      <c r="ODV2" s="302"/>
      <c r="ODW2" s="302"/>
      <c r="ODX2" s="302"/>
      <c r="ODY2" s="302"/>
      <c r="ODZ2" s="302"/>
      <c r="OEA2" s="302"/>
      <c r="OEB2" s="302"/>
      <c r="OEC2" s="302"/>
      <c r="OED2" s="302"/>
      <c r="OEE2" s="302"/>
      <c r="OEF2" s="302"/>
      <c r="OEG2" s="302"/>
      <c r="OEH2" s="302"/>
      <c r="OEI2" s="302"/>
      <c r="OEJ2" s="302"/>
      <c r="OEK2" s="302"/>
      <c r="OEL2" s="302"/>
      <c r="OEM2" s="302"/>
      <c r="OEN2" s="302"/>
      <c r="OEO2" s="302"/>
      <c r="OEP2" s="302"/>
      <c r="OEQ2" s="302"/>
      <c r="OER2" s="302"/>
      <c r="OES2" s="302"/>
      <c r="OET2" s="302"/>
      <c r="OEU2" s="302"/>
      <c r="OEV2" s="302"/>
      <c r="OEW2" s="302"/>
      <c r="OEX2" s="302"/>
      <c r="OEY2" s="302"/>
      <c r="OEZ2" s="302"/>
      <c r="OFA2" s="302"/>
      <c r="OFB2" s="302"/>
      <c r="OFC2" s="302"/>
      <c r="OFD2" s="302"/>
      <c r="OFE2" s="302"/>
      <c r="OFF2" s="302"/>
      <c r="OFG2" s="302"/>
      <c r="OFH2" s="302"/>
      <c r="OFI2" s="302"/>
      <c r="OFJ2" s="302"/>
      <c r="OFK2" s="302"/>
      <c r="OFL2" s="302"/>
      <c r="OFM2" s="302"/>
      <c r="OFN2" s="302"/>
      <c r="OFO2" s="302"/>
      <c r="OFP2" s="302"/>
      <c r="OFQ2" s="302"/>
      <c r="OFR2" s="302"/>
      <c r="OFS2" s="302"/>
      <c r="OFT2" s="302"/>
      <c r="OFU2" s="302"/>
      <c r="OFV2" s="302"/>
      <c r="OFW2" s="302"/>
      <c r="OFX2" s="302"/>
      <c r="OFY2" s="302"/>
      <c r="OFZ2" s="302"/>
      <c r="OGA2" s="302"/>
      <c r="OGB2" s="302"/>
      <c r="OGC2" s="302"/>
      <c r="OGD2" s="302"/>
      <c r="OGE2" s="302"/>
      <c r="OGF2" s="302"/>
      <c r="OGG2" s="302"/>
      <c r="OGH2" s="302"/>
      <c r="OGI2" s="302"/>
      <c r="OGJ2" s="302"/>
      <c r="OGK2" s="302"/>
      <c r="OGL2" s="302"/>
      <c r="OGM2" s="302"/>
      <c r="OGN2" s="302"/>
      <c r="OGO2" s="302"/>
      <c r="OGP2" s="302"/>
      <c r="OGQ2" s="302"/>
      <c r="OGR2" s="302"/>
      <c r="OGS2" s="302"/>
      <c r="OGT2" s="302"/>
      <c r="OGU2" s="302"/>
      <c r="OGV2" s="302"/>
      <c r="OGW2" s="302"/>
      <c r="OGX2" s="302"/>
      <c r="OGY2" s="302"/>
      <c r="OGZ2" s="302"/>
      <c r="OHA2" s="302"/>
      <c r="OHB2" s="302"/>
      <c r="OHC2" s="302"/>
      <c r="OHD2" s="302"/>
      <c r="OHE2" s="302"/>
      <c r="OHF2" s="302"/>
      <c r="OHG2" s="302"/>
      <c r="OHH2" s="302"/>
      <c r="OHI2" s="302"/>
      <c r="OHJ2" s="302"/>
      <c r="OHK2" s="302"/>
      <c r="OHL2" s="302"/>
      <c r="OHM2" s="302"/>
      <c r="OHN2" s="302"/>
      <c r="OHO2" s="302"/>
      <c r="OHP2" s="302"/>
      <c r="OHQ2" s="302"/>
      <c r="OHR2" s="302"/>
      <c r="OHS2" s="302"/>
      <c r="OHT2" s="302"/>
      <c r="OHU2" s="302"/>
      <c r="OHV2" s="302"/>
      <c r="OHW2" s="302"/>
      <c r="OHX2" s="302"/>
      <c r="OHY2" s="302"/>
      <c r="OHZ2" s="302"/>
      <c r="OIA2" s="302"/>
      <c r="OIB2" s="302"/>
      <c r="OIC2" s="302"/>
      <c r="OID2" s="302"/>
      <c r="OIE2" s="302"/>
      <c r="OIF2" s="302"/>
      <c r="OIG2" s="302"/>
      <c r="OIH2" s="302"/>
      <c r="OII2" s="302"/>
      <c r="OIJ2" s="302"/>
      <c r="OIK2" s="302"/>
      <c r="OIL2" s="302"/>
      <c r="OIM2" s="302"/>
      <c r="OIN2" s="302"/>
      <c r="OIO2" s="302"/>
      <c r="OIP2" s="302"/>
      <c r="OIQ2" s="302"/>
      <c r="OIR2" s="302"/>
      <c r="OIS2" s="302"/>
      <c r="OIT2" s="302"/>
      <c r="OIU2" s="302"/>
      <c r="OIV2" s="302"/>
      <c r="OIW2" s="302"/>
      <c r="OIX2" s="302"/>
      <c r="OIY2" s="302"/>
      <c r="OIZ2" s="302"/>
      <c r="OJA2" s="302"/>
      <c r="OJB2" s="302"/>
      <c r="OJC2" s="302"/>
      <c r="OJD2" s="302"/>
      <c r="OJE2" s="302"/>
      <c r="OJF2" s="302"/>
      <c r="OJG2" s="302"/>
      <c r="OJH2" s="302"/>
      <c r="OJI2" s="302"/>
      <c r="OJJ2" s="302"/>
      <c r="OJK2" s="302"/>
      <c r="OJL2" s="302"/>
      <c r="OJM2" s="302"/>
      <c r="OJN2" s="302"/>
      <c r="OJO2" s="302"/>
      <c r="OJP2" s="302"/>
      <c r="OJQ2" s="302"/>
      <c r="OJR2" s="302"/>
      <c r="OJS2" s="302"/>
      <c r="OJT2" s="302"/>
      <c r="OJU2" s="302"/>
      <c r="OJV2" s="302"/>
      <c r="OJW2" s="302"/>
      <c r="OJX2" s="302"/>
      <c r="OJY2" s="302"/>
      <c r="OJZ2" s="302"/>
      <c r="OKA2" s="302"/>
      <c r="OKB2" s="302"/>
      <c r="OKC2" s="302"/>
      <c r="OKD2" s="302"/>
      <c r="OKE2" s="302"/>
      <c r="OKF2" s="302"/>
      <c r="OKG2" s="302"/>
      <c r="OKH2" s="302"/>
      <c r="OKI2" s="302"/>
      <c r="OKJ2" s="302"/>
      <c r="OKK2" s="302"/>
      <c r="OKL2" s="302"/>
      <c r="OKM2" s="302"/>
      <c r="OKN2" s="302"/>
      <c r="OKO2" s="302"/>
      <c r="OKP2" s="302"/>
      <c r="OKQ2" s="302"/>
      <c r="OKR2" s="302"/>
      <c r="OKS2" s="302"/>
      <c r="OKT2" s="302"/>
      <c r="OKU2" s="302"/>
      <c r="OKV2" s="302"/>
      <c r="OKW2" s="302"/>
      <c r="OKX2" s="302"/>
      <c r="OKY2" s="302"/>
      <c r="OKZ2" s="302"/>
      <c r="OLA2" s="302"/>
      <c r="OLB2" s="302"/>
      <c r="OLC2" s="302"/>
      <c r="OLD2" s="302"/>
      <c r="OLE2" s="302"/>
      <c r="OLF2" s="302"/>
      <c r="OLG2" s="302"/>
      <c r="OLH2" s="302"/>
      <c r="OLI2" s="302"/>
      <c r="OLJ2" s="302"/>
      <c r="OLK2" s="302"/>
      <c r="OLL2" s="302"/>
      <c r="OLM2" s="302"/>
      <c r="OLN2" s="302"/>
      <c r="OLO2" s="302"/>
      <c r="OLP2" s="302"/>
      <c r="OLQ2" s="302"/>
      <c r="OLR2" s="302"/>
      <c r="OLS2" s="302"/>
      <c r="OLT2" s="302"/>
      <c r="OLU2" s="302"/>
      <c r="OLV2" s="302"/>
      <c r="OLW2" s="302"/>
      <c r="OLX2" s="302"/>
      <c r="OLY2" s="302"/>
      <c r="OLZ2" s="302"/>
      <c r="OMA2" s="302"/>
      <c r="OMB2" s="302"/>
      <c r="OMC2" s="302"/>
      <c r="OMD2" s="302"/>
      <c r="OME2" s="302"/>
      <c r="OMF2" s="302"/>
      <c r="OMG2" s="302"/>
      <c r="OMH2" s="302"/>
      <c r="OMI2" s="302"/>
      <c r="OMJ2" s="302"/>
      <c r="OMK2" s="302"/>
      <c r="OML2" s="302"/>
      <c r="OMM2" s="302"/>
      <c r="OMN2" s="302"/>
      <c r="OMO2" s="302"/>
      <c r="OMP2" s="302"/>
      <c r="OMQ2" s="302"/>
      <c r="OMR2" s="302"/>
      <c r="OMS2" s="302"/>
      <c r="OMT2" s="302"/>
      <c r="OMU2" s="302"/>
      <c r="OMV2" s="302"/>
      <c r="OMW2" s="302"/>
      <c r="OMX2" s="302"/>
      <c r="OMY2" s="302"/>
      <c r="OMZ2" s="302"/>
      <c r="ONA2" s="302"/>
      <c r="ONB2" s="302"/>
      <c r="ONC2" s="302"/>
      <c r="OND2" s="302"/>
      <c r="ONE2" s="302"/>
      <c r="ONF2" s="302"/>
      <c r="ONG2" s="302"/>
      <c r="ONH2" s="302"/>
      <c r="ONI2" s="302"/>
      <c r="ONJ2" s="302"/>
      <c r="ONK2" s="302"/>
      <c r="ONL2" s="302"/>
      <c r="ONM2" s="302"/>
      <c r="ONN2" s="302"/>
      <c r="ONO2" s="302"/>
      <c r="ONP2" s="302"/>
      <c r="ONQ2" s="302"/>
      <c r="ONR2" s="302"/>
      <c r="ONS2" s="302"/>
      <c r="ONT2" s="302"/>
      <c r="ONU2" s="302"/>
      <c r="ONV2" s="302"/>
      <c r="ONW2" s="302"/>
      <c r="ONX2" s="302"/>
      <c r="ONY2" s="302"/>
      <c r="ONZ2" s="302"/>
      <c r="OOA2" s="302"/>
      <c r="OOB2" s="302"/>
      <c r="OOC2" s="302"/>
      <c r="OOD2" s="302"/>
      <c r="OOE2" s="302"/>
      <c r="OOF2" s="302"/>
      <c r="OOG2" s="302"/>
      <c r="OOH2" s="302"/>
      <c r="OOI2" s="302"/>
      <c r="OOJ2" s="302"/>
      <c r="OOK2" s="302"/>
      <c r="OOL2" s="302"/>
      <c r="OOM2" s="302"/>
      <c r="OON2" s="302"/>
      <c r="OOO2" s="302"/>
      <c r="OOP2" s="302"/>
      <c r="OOQ2" s="302"/>
      <c r="OOR2" s="302"/>
      <c r="OOS2" s="302"/>
      <c r="OOT2" s="302"/>
      <c r="OOU2" s="302"/>
      <c r="OOV2" s="302"/>
      <c r="OOW2" s="302"/>
      <c r="OOX2" s="302"/>
      <c r="OOY2" s="302"/>
      <c r="OOZ2" s="302"/>
      <c r="OPA2" s="302"/>
      <c r="OPB2" s="302"/>
      <c r="OPC2" s="302"/>
      <c r="OPD2" s="302"/>
      <c r="OPE2" s="302"/>
      <c r="OPF2" s="302"/>
      <c r="OPG2" s="302"/>
      <c r="OPH2" s="302"/>
      <c r="OPI2" s="302"/>
      <c r="OPJ2" s="302"/>
      <c r="OPK2" s="302"/>
      <c r="OPL2" s="302"/>
      <c r="OPM2" s="302"/>
      <c r="OPN2" s="302"/>
      <c r="OPO2" s="302"/>
      <c r="OPP2" s="302"/>
      <c r="OPQ2" s="302"/>
      <c r="OPR2" s="302"/>
      <c r="OPS2" s="302"/>
      <c r="OPT2" s="302"/>
      <c r="OPU2" s="302"/>
      <c r="OPV2" s="302"/>
      <c r="OPW2" s="302"/>
      <c r="OPX2" s="302"/>
      <c r="OPY2" s="302"/>
      <c r="OPZ2" s="302"/>
      <c r="OQA2" s="302"/>
      <c r="OQB2" s="302"/>
      <c r="OQC2" s="302"/>
      <c r="OQD2" s="302"/>
      <c r="OQE2" s="302"/>
      <c r="OQF2" s="302"/>
      <c r="OQG2" s="302"/>
      <c r="OQH2" s="302"/>
      <c r="OQI2" s="302"/>
      <c r="OQJ2" s="302"/>
      <c r="OQK2" s="302"/>
      <c r="OQL2" s="302"/>
      <c r="OQM2" s="302"/>
      <c r="OQN2" s="302"/>
      <c r="OQO2" s="302"/>
      <c r="OQP2" s="302"/>
      <c r="OQQ2" s="302"/>
      <c r="OQR2" s="302"/>
      <c r="OQS2" s="302"/>
      <c r="OQT2" s="302"/>
      <c r="OQU2" s="302"/>
      <c r="OQV2" s="302"/>
      <c r="OQW2" s="302"/>
      <c r="OQX2" s="302"/>
      <c r="OQY2" s="302"/>
      <c r="OQZ2" s="302"/>
      <c r="ORA2" s="302"/>
      <c r="ORB2" s="302"/>
      <c r="ORC2" s="302"/>
      <c r="ORD2" s="302"/>
      <c r="ORE2" s="302"/>
      <c r="ORF2" s="302"/>
      <c r="ORG2" s="302"/>
      <c r="ORH2" s="302"/>
      <c r="ORI2" s="302"/>
      <c r="ORJ2" s="302"/>
      <c r="ORK2" s="302"/>
      <c r="ORL2" s="302"/>
      <c r="ORM2" s="302"/>
      <c r="ORN2" s="302"/>
      <c r="ORO2" s="302"/>
      <c r="ORP2" s="302"/>
      <c r="ORQ2" s="302"/>
      <c r="ORR2" s="302"/>
      <c r="ORS2" s="302"/>
      <c r="ORT2" s="302"/>
      <c r="ORU2" s="302"/>
      <c r="ORV2" s="302"/>
      <c r="ORW2" s="302"/>
      <c r="ORX2" s="302"/>
      <c r="ORY2" s="302"/>
      <c r="ORZ2" s="302"/>
      <c r="OSA2" s="302"/>
      <c r="OSB2" s="302"/>
      <c r="OSC2" s="302"/>
      <c r="OSD2" s="302"/>
      <c r="OSE2" s="302"/>
      <c r="OSF2" s="302"/>
      <c r="OSG2" s="302"/>
      <c r="OSH2" s="302"/>
      <c r="OSI2" s="302"/>
      <c r="OSJ2" s="302"/>
      <c r="OSK2" s="302"/>
      <c r="OSL2" s="302"/>
      <c r="OSM2" s="302"/>
      <c r="OSN2" s="302"/>
      <c r="OSO2" s="302"/>
      <c r="OSP2" s="302"/>
      <c r="OSQ2" s="302"/>
      <c r="OSR2" s="302"/>
      <c r="OSS2" s="302"/>
      <c r="OST2" s="302"/>
      <c r="OSU2" s="302"/>
      <c r="OSV2" s="302"/>
      <c r="OSW2" s="302"/>
      <c r="OSX2" s="302"/>
      <c r="OSY2" s="302"/>
      <c r="OSZ2" s="302"/>
      <c r="OTA2" s="302"/>
      <c r="OTB2" s="302"/>
      <c r="OTC2" s="302"/>
      <c r="OTD2" s="302"/>
      <c r="OTE2" s="302"/>
      <c r="OTF2" s="302"/>
      <c r="OTG2" s="302"/>
      <c r="OTH2" s="302"/>
      <c r="OTI2" s="302"/>
      <c r="OTJ2" s="302"/>
      <c r="OTK2" s="302"/>
      <c r="OTL2" s="302"/>
      <c r="OTM2" s="302"/>
      <c r="OTN2" s="302"/>
      <c r="OTO2" s="302"/>
      <c r="OTP2" s="302"/>
      <c r="OTQ2" s="302"/>
      <c r="OTR2" s="302"/>
      <c r="OTS2" s="302"/>
      <c r="OTT2" s="302"/>
      <c r="OTU2" s="302"/>
      <c r="OTV2" s="302"/>
      <c r="OTW2" s="302"/>
      <c r="OTX2" s="302"/>
      <c r="OTY2" s="302"/>
      <c r="OTZ2" s="302"/>
      <c r="OUA2" s="302"/>
      <c r="OUB2" s="302"/>
      <c r="OUC2" s="302"/>
      <c r="OUD2" s="302"/>
      <c r="OUE2" s="302"/>
      <c r="OUF2" s="302"/>
      <c r="OUG2" s="302"/>
      <c r="OUH2" s="302"/>
      <c r="OUI2" s="302"/>
      <c r="OUJ2" s="302"/>
      <c r="OUK2" s="302"/>
      <c r="OUL2" s="302"/>
      <c r="OUM2" s="302"/>
      <c r="OUN2" s="302"/>
      <c r="OUO2" s="302"/>
      <c r="OUP2" s="302"/>
      <c r="OUQ2" s="302"/>
      <c r="OUR2" s="302"/>
      <c r="OUS2" s="302"/>
      <c r="OUT2" s="302"/>
      <c r="OUU2" s="302"/>
      <c r="OUV2" s="302"/>
      <c r="OUW2" s="302"/>
      <c r="OUX2" s="302"/>
      <c r="OUY2" s="302"/>
      <c r="OUZ2" s="302"/>
      <c r="OVA2" s="302"/>
      <c r="OVB2" s="302"/>
      <c r="OVC2" s="302"/>
      <c r="OVD2" s="302"/>
      <c r="OVE2" s="302"/>
      <c r="OVF2" s="302"/>
      <c r="OVG2" s="302"/>
      <c r="OVH2" s="302"/>
      <c r="OVI2" s="302"/>
      <c r="OVJ2" s="302"/>
      <c r="OVK2" s="302"/>
      <c r="OVL2" s="302"/>
      <c r="OVM2" s="302"/>
      <c r="OVN2" s="302"/>
      <c r="OVO2" s="302"/>
      <c r="OVP2" s="302"/>
      <c r="OVQ2" s="302"/>
      <c r="OVR2" s="302"/>
      <c r="OVS2" s="302"/>
      <c r="OVT2" s="302"/>
      <c r="OVU2" s="302"/>
      <c r="OVV2" s="302"/>
      <c r="OVW2" s="302"/>
      <c r="OVX2" s="302"/>
      <c r="OVY2" s="302"/>
      <c r="OVZ2" s="302"/>
      <c r="OWA2" s="302"/>
      <c r="OWB2" s="302"/>
      <c r="OWC2" s="302"/>
      <c r="OWD2" s="302"/>
      <c r="OWE2" s="302"/>
      <c r="OWF2" s="302"/>
      <c r="OWG2" s="302"/>
      <c r="OWH2" s="302"/>
      <c r="OWI2" s="302"/>
      <c r="OWJ2" s="302"/>
      <c r="OWK2" s="302"/>
      <c r="OWL2" s="302"/>
      <c r="OWM2" s="302"/>
      <c r="OWN2" s="302"/>
      <c r="OWO2" s="302"/>
      <c r="OWP2" s="302"/>
      <c r="OWQ2" s="302"/>
      <c r="OWR2" s="302"/>
      <c r="OWS2" s="302"/>
      <c r="OWT2" s="302"/>
      <c r="OWU2" s="302"/>
      <c r="OWV2" s="302"/>
      <c r="OWW2" s="302"/>
      <c r="OWX2" s="302"/>
      <c r="OWY2" s="302"/>
      <c r="OWZ2" s="302"/>
      <c r="OXA2" s="302"/>
      <c r="OXB2" s="302"/>
      <c r="OXC2" s="302"/>
      <c r="OXD2" s="302"/>
      <c r="OXE2" s="302"/>
      <c r="OXF2" s="302"/>
      <c r="OXG2" s="302"/>
      <c r="OXH2" s="302"/>
      <c r="OXI2" s="302"/>
      <c r="OXJ2" s="302"/>
      <c r="OXK2" s="302"/>
      <c r="OXL2" s="302"/>
      <c r="OXM2" s="302"/>
      <c r="OXN2" s="302"/>
      <c r="OXO2" s="302"/>
      <c r="OXP2" s="302"/>
      <c r="OXQ2" s="302"/>
      <c r="OXR2" s="302"/>
      <c r="OXS2" s="302"/>
      <c r="OXT2" s="302"/>
      <c r="OXU2" s="302"/>
      <c r="OXV2" s="302"/>
      <c r="OXW2" s="302"/>
      <c r="OXX2" s="302"/>
      <c r="OXY2" s="302"/>
      <c r="OXZ2" s="302"/>
      <c r="OYA2" s="302"/>
      <c r="OYB2" s="302"/>
      <c r="OYC2" s="302"/>
      <c r="OYD2" s="302"/>
      <c r="OYE2" s="302"/>
      <c r="OYF2" s="302"/>
      <c r="OYG2" s="302"/>
      <c r="OYH2" s="302"/>
      <c r="OYI2" s="302"/>
      <c r="OYJ2" s="302"/>
      <c r="OYK2" s="302"/>
      <c r="OYL2" s="302"/>
      <c r="OYM2" s="302"/>
      <c r="OYN2" s="302"/>
      <c r="OYO2" s="302"/>
      <c r="OYP2" s="302"/>
      <c r="OYQ2" s="302"/>
      <c r="OYR2" s="302"/>
      <c r="OYS2" s="302"/>
      <c r="OYT2" s="302"/>
      <c r="OYU2" s="302"/>
      <c r="OYV2" s="302"/>
      <c r="OYW2" s="302"/>
      <c r="OYX2" s="302"/>
      <c r="OYY2" s="302"/>
      <c r="OYZ2" s="302"/>
      <c r="OZA2" s="302"/>
      <c r="OZB2" s="302"/>
      <c r="OZC2" s="302"/>
      <c r="OZD2" s="302"/>
      <c r="OZE2" s="302"/>
      <c r="OZF2" s="302"/>
      <c r="OZG2" s="302"/>
      <c r="OZH2" s="302"/>
      <c r="OZI2" s="302"/>
      <c r="OZJ2" s="302"/>
      <c r="OZK2" s="302"/>
      <c r="OZL2" s="302"/>
      <c r="OZM2" s="302"/>
      <c r="OZN2" s="302"/>
      <c r="OZO2" s="302"/>
      <c r="OZP2" s="302"/>
      <c r="OZQ2" s="302"/>
      <c r="OZR2" s="302"/>
      <c r="OZS2" s="302"/>
      <c r="OZT2" s="302"/>
      <c r="OZU2" s="302"/>
      <c r="OZV2" s="302"/>
      <c r="OZW2" s="302"/>
      <c r="OZX2" s="302"/>
      <c r="OZY2" s="302"/>
      <c r="OZZ2" s="302"/>
      <c r="PAA2" s="302"/>
      <c r="PAB2" s="302"/>
      <c r="PAC2" s="302"/>
      <c r="PAD2" s="302"/>
      <c r="PAE2" s="302"/>
      <c r="PAF2" s="302"/>
      <c r="PAG2" s="302"/>
      <c r="PAH2" s="302"/>
      <c r="PAI2" s="302"/>
      <c r="PAJ2" s="302"/>
      <c r="PAK2" s="302"/>
      <c r="PAL2" s="302"/>
      <c r="PAM2" s="302"/>
      <c r="PAN2" s="302"/>
      <c r="PAO2" s="302"/>
      <c r="PAP2" s="302"/>
      <c r="PAQ2" s="302"/>
      <c r="PAR2" s="302"/>
      <c r="PAS2" s="302"/>
      <c r="PAT2" s="302"/>
      <c r="PAU2" s="302"/>
      <c r="PAV2" s="302"/>
      <c r="PAW2" s="302"/>
      <c r="PAX2" s="302"/>
      <c r="PAY2" s="302"/>
      <c r="PAZ2" s="302"/>
      <c r="PBA2" s="302"/>
      <c r="PBB2" s="302"/>
      <c r="PBC2" s="302"/>
      <c r="PBD2" s="302"/>
      <c r="PBE2" s="302"/>
      <c r="PBF2" s="302"/>
      <c r="PBG2" s="302"/>
      <c r="PBH2" s="302"/>
      <c r="PBI2" s="302"/>
      <c r="PBJ2" s="302"/>
      <c r="PBK2" s="302"/>
      <c r="PBL2" s="302"/>
      <c r="PBM2" s="302"/>
      <c r="PBN2" s="302"/>
      <c r="PBO2" s="302"/>
      <c r="PBP2" s="302"/>
      <c r="PBQ2" s="302"/>
      <c r="PBR2" s="302"/>
      <c r="PBS2" s="302"/>
      <c r="PBT2" s="302"/>
      <c r="PBU2" s="302"/>
      <c r="PBV2" s="302"/>
      <c r="PBW2" s="302"/>
      <c r="PBX2" s="302"/>
      <c r="PBY2" s="302"/>
      <c r="PBZ2" s="302"/>
      <c r="PCA2" s="302"/>
      <c r="PCB2" s="302"/>
      <c r="PCC2" s="302"/>
      <c r="PCD2" s="302"/>
      <c r="PCE2" s="302"/>
      <c r="PCF2" s="302"/>
      <c r="PCG2" s="302"/>
      <c r="PCH2" s="302"/>
      <c r="PCI2" s="302"/>
      <c r="PCJ2" s="302"/>
      <c r="PCK2" s="302"/>
      <c r="PCL2" s="302"/>
      <c r="PCM2" s="302"/>
      <c r="PCN2" s="302"/>
      <c r="PCO2" s="302"/>
      <c r="PCP2" s="302"/>
      <c r="PCQ2" s="302"/>
      <c r="PCR2" s="302"/>
      <c r="PCS2" s="302"/>
      <c r="PCT2" s="302"/>
      <c r="PCU2" s="302"/>
      <c r="PCV2" s="302"/>
      <c r="PCW2" s="302"/>
      <c r="PCX2" s="302"/>
      <c r="PCY2" s="302"/>
      <c r="PCZ2" s="302"/>
      <c r="PDA2" s="302"/>
      <c r="PDB2" s="302"/>
      <c r="PDC2" s="302"/>
      <c r="PDD2" s="302"/>
      <c r="PDE2" s="302"/>
      <c r="PDF2" s="302"/>
      <c r="PDG2" s="302"/>
      <c r="PDH2" s="302"/>
      <c r="PDI2" s="302"/>
      <c r="PDJ2" s="302"/>
      <c r="PDK2" s="302"/>
      <c r="PDL2" s="302"/>
      <c r="PDM2" s="302"/>
      <c r="PDN2" s="302"/>
      <c r="PDO2" s="302"/>
      <c r="PDP2" s="302"/>
      <c r="PDQ2" s="302"/>
      <c r="PDR2" s="302"/>
      <c r="PDS2" s="302"/>
      <c r="PDT2" s="302"/>
      <c r="PDU2" s="302"/>
      <c r="PDV2" s="302"/>
      <c r="PDW2" s="302"/>
      <c r="PDX2" s="302"/>
      <c r="PDY2" s="302"/>
      <c r="PDZ2" s="302"/>
      <c r="PEA2" s="302"/>
      <c r="PEB2" s="302"/>
      <c r="PEC2" s="302"/>
      <c r="PED2" s="302"/>
      <c r="PEE2" s="302"/>
      <c r="PEF2" s="302"/>
      <c r="PEG2" s="302"/>
      <c r="PEH2" s="302"/>
      <c r="PEI2" s="302"/>
      <c r="PEJ2" s="302"/>
      <c r="PEK2" s="302"/>
      <c r="PEL2" s="302"/>
      <c r="PEM2" s="302"/>
      <c r="PEN2" s="302"/>
      <c r="PEO2" s="302"/>
      <c r="PEP2" s="302"/>
      <c r="PEQ2" s="302"/>
      <c r="PER2" s="302"/>
      <c r="PES2" s="302"/>
      <c r="PET2" s="302"/>
      <c r="PEU2" s="302"/>
      <c r="PEV2" s="302"/>
      <c r="PEW2" s="302"/>
      <c r="PEX2" s="302"/>
      <c r="PEY2" s="302"/>
      <c r="PEZ2" s="302"/>
      <c r="PFA2" s="302"/>
      <c r="PFB2" s="302"/>
      <c r="PFC2" s="302"/>
      <c r="PFD2" s="302"/>
      <c r="PFE2" s="302"/>
      <c r="PFF2" s="302"/>
      <c r="PFG2" s="302"/>
      <c r="PFH2" s="302"/>
      <c r="PFI2" s="302"/>
      <c r="PFJ2" s="302"/>
      <c r="PFK2" s="302"/>
      <c r="PFL2" s="302"/>
      <c r="PFM2" s="302"/>
      <c r="PFN2" s="302"/>
      <c r="PFO2" s="302"/>
      <c r="PFP2" s="302"/>
      <c r="PFQ2" s="302"/>
      <c r="PFR2" s="302"/>
      <c r="PFS2" s="302"/>
      <c r="PFT2" s="302"/>
      <c r="PFU2" s="302"/>
      <c r="PFV2" s="302"/>
      <c r="PFW2" s="302"/>
      <c r="PFX2" s="302"/>
      <c r="PFY2" s="302"/>
      <c r="PFZ2" s="302"/>
      <c r="PGA2" s="302"/>
      <c r="PGB2" s="302"/>
      <c r="PGC2" s="302"/>
      <c r="PGD2" s="302"/>
      <c r="PGE2" s="302"/>
      <c r="PGF2" s="302"/>
      <c r="PGG2" s="302"/>
      <c r="PGH2" s="302"/>
      <c r="PGI2" s="302"/>
      <c r="PGJ2" s="302"/>
      <c r="PGK2" s="302"/>
      <c r="PGL2" s="302"/>
      <c r="PGM2" s="302"/>
      <c r="PGN2" s="302"/>
      <c r="PGO2" s="302"/>
      <c r="PGP2" s="302"/>
      <c r="PGQ2" s="302"/>
      <c r="PGR2" s="302"/>
      <c r="PGS2" s="302"/>
      <c r="PGT2" s="302"/>
      <c r="PGU2" s="302"/>
      <c r="PGV2" s="302"/>
      <c r="PGW2" s="302"/>
      <c r="PGX2" s="302"/>
      <c r="PGY2" s="302"/>
      <c r="PGZ2" s="302"/>
      <c r="PHA2" s="302"/>
      <c r="PHB2" s="302"/>
      <c r="PHC2" s="302"/>
      <c r="PHD2" s="302"/>
      <c r="PHE2" s="302"/>
      <c r="PHF2" s="302"/>
      <c r="PHG2" s="302"/>
      <c r="PHH2" s="302"/>
      <c r="PHI2" s="302"/>
      <c r="PHJ2" s="302"/>
      <c r="PHK2" s="302"/>
      <c r="PHL2" s="302"/>
      <c r="PHM2" s="302"/>
      <c r="PHN2" s="302"/>
      <c r="PHO2" s="302"/>
      <c r="PHP2" s="302"/>
      <c r="PHQ2" s="302"/>
      <c r="PHR2" s="302"/>
      <c r="PHS2" s="302"/>
      <c r="PHT2" s="302"/>
      <c r="PHU2" s="302"/>
      <c r="PHV2" s="302"/>
      <c r="PHW2" s="302"/>
      <c r="PHX2" s="302"/>
      <c r="PHY2" s="302"/>
      <c r="PHZ2" s="302"/>
      <c r="PIA2" s="302"/>
      <c r="PIB2" s="302"/>
      <c r="PIC2" s="302"/>
      <c r="PID2" s="302"/>
      <c r="PIE2" s="302"/>
      <c r="PIF2" s="302"/>
      <c r="PIG2" s="302"/>
      <c r="PIH2" s="302"/>
      <c r="PII2" s="302"/>
      <c r="PIJ2" s="302"/>
      <c r="PIK2" s="302"/>
      <c r="PIL2" s="302"/>
      <c r="PIM2" s="302"/>
      <c r="PIN2" s="302"/>
      <c r="PIO2" s="302"/>
      <c r="PIP2" s="302"/>
      <c r="PIQ2" s="302"/>
      <c r="PIR2" s="302"/>
      <c r="PIS2" s="302"/>
      <c r="PIT2" s="302"/>
      <c r="PIU2" s="302"/>
      <c r="PIV2" s="302"/>
      <c r="PIW2" s="302"/>
      <c r="PIX2" s="302"/>
      <c r="PIY2" s="302"/>
      <c r="PIZ2" s="302"/>
      <c r="PJA2" s="302"/>
      <c r="PJB2" s="302"/>
      <c r="PJC2" s="302"/>
      <c r="PJD2" s="302"/>
      <c r="PJE2" s="302"/>
      <c r="PJF2" s="302"/>
      <c r="PJG2" s="302"/>
      <c r="PJH2" s="302"/>
      <c r="PJI2" s="302"/>
      <c r="PJJ2" s="302"/>
      <c r="PJK2" s="302"/>
      <c r="PJL2" s="302"/>
      <c r="PJM2" s="302"/>
      <c r="PJN2" s="302"/>
      <c r="PJO2" s="302"/>
      <c r="PJP2" s="302"/>
      <c r="PJQ2" s="302"/>
      <c r="PJR2" s="302"/>
      <c r="PJS2" s="302"/>
      <c r="PJT2" s="302"/>
      <c r="PJU2" s="302"/>
      <c r="PJV2" s="302"/>
      <c r="PJW2" s="302"/>
      <c r="PJX2" s="302"/>
      <c r="PJY2" s="302"/>
      <c r="PJZ2" s="302"/>
      <c r="PKA2" s="302"/>
      <c r="PKB2" s="302"/>
      <c r="PKC2" s="302"/>
      <c r="PKD2" s="302"/>
      <c r="PKE2" s="302"/>
      <c r="PKF2" s="302"/>
      <c r="PKG2" s="302"/>
      <c r="PKH2" s="302"/>
      <c r="PKI2" s="302"/>
      <c r="PKJ2" s="302"/>
      <c r="PKK2" s="302"/>
      <c r="PKL2" s="302"/>
      <c r="PKM2" s="302"/>
      <c r="PKN2" s="302"/>
      <c r="PKO2" s="302"/>
      <c r="PKP2" s="302"/>
      <c r="PKQ2" s="302"/>
      <c r="PKR2" s="302"/>
      <c r="PKS2" s="302"/>
      <c r="PKT2" s="302"/>
      <c r="PKU2" s="302"/>
      <c r="PKV2" s="302"/>
      <c r="PKW2" s="302"/>
      <c r="PKX2" s="302"/>
      <c r="PKY2" s="302"/>
      <c r="PKZ2" s="302"/>
      <c r="PLA2" s="302"/>
      <c r="PLB2" s="302"/>
      <c r="PLC2" s="302"/>
      <c r="PLD2" s="302"/>
      <c r="PLE2" s="302"/>
      <c r="PLF2" s="302"/>
      <c r="PLG2" s="302"/>
      <c r="PLH2" s="302"/>
      <c r="PLI2" s="302"/>
      <c r="PLJ2" s="302"/>
      <c r="PLK2" s="302"/>
      <c r="PLL2" s="302"/>
      <c r="PLM2" s="302"/>
      <c r="PLN2" s="302"/>
      <c r="PLO2" s="302"/>
      <c r="PLP2" s="302"/>
      <c r="PLQ2" s="302"/>
      <c r="PLR2" s="302"/>
      <c r="PLS2" s="302"/>
      <c r="PLT2" s="302"/>
      <c r="PLU2" s="302"/>
      <c r="PLV2" s="302"/>
      <c r="PLW2" s="302"/>
      <c r="PLX2" s="302"/>
      <c r="PLY2" s="302"/>
      <c r="PLZ2" s="302"/>
      <c r="PMA2" s="302"/>
      <c r="PMB2" s="302"/>
      <c r="PMC2" s="302"/>
      <c r="PMD2" s="302"/>
      <c r="PME2" s="302"/>
      <c r="PMF2" s="302"/>
      <c r="PMG2" s="302"/>
      <c r="PMH2" s="302"/>
      <c r="PMI2" s="302"/>
      <c r="PMJ2" s="302"/>
      <c r="PMK2" s="302"/>
      <c r="PML2" s="302"/>
      <c r="PMM2" s="302"/>
      <c r="PMN2" s="302"/>
      <c r="PMO2" s="302"/>
      <c r="PMP2" s="302"/>
      <c r="PMQ2" s="302"/>
      <c r="PMR2" s="302"/>
      <c r="PMS2" s="302"/>
      <c r="PMT2" s="302"/>
      <c r="PMU2" s="302"/>
      <c r="PMV2" s="302"/>
      <c r="PMW2" s="302"/>
      <c r="PMX2" s="302"/>
      <c r="PMY2" s="302"/>
      <c r="PMZ2" s="302"/>
      <c r="PNA2" s="302"/>
      <c r="PNB2" s="302"/>
      <c r="PNC2" s="302"/>
      <c r="PND2" s="302"/>
      <c r="PNE2" s="302"/>
      <c r="PNF2" s="302"/>
      <c r="PNG2" s="302"/>
      <c r="PNH2" s="302"/>
      <c r="PNI2" s="302"/>
      <c r="PNJ2" s="302"/>
      <c r="PNK2" s="302"/>
      <c r="PNL2" s="302"/>
      <c r="PNM2" s="302"/>
      <c r="PNN2" s="302"/>
      <c r="PNO2" s="302"/>
      <c r="PNP2" s="302"/>
      <c r="PNQ2" s="302"/>
      <c r="PNR2" s="302"/>
      <c r="PNS2" s="302"/>
      <c r="PNT2" s="302"/>
      <c r="PNU2" s="302"/>
      <c r="PNV2" s="302"/>
      <c r="PNW2" s="302"/>
      <c r="PNX2" s="302"/>
      <c r="PNY2" s="302"/>
      <c r="PNZ2" s="302"/>
      <c r="POA2" s="302"/>
      <c r="POB2" s="302"/>
      <c r="POC2" s="302"/>
      <c r="POD2" s="302"/>
      <c r="POE2" s="302"/>
      <c r="POF2" s="302"/>
      <c r="POG2" s="302"/>
      <c r="POH2" s="302"/>
      <c r="POI2" s="302"/>
      <c r="POJ2" s="302"/>
      <c r="POK2" s="302"/>
      <c r="POL2" s="302"/>
      <c r="POM2" s="302"/>
      <c r="PON2" s="302"/>
      <c r="POO2" s="302"/>
      <c r="POP2" s="302"/>
      <c r="POQ2" s="302"/>
      <c r="POR2" s="302"/>
      <c r="POS2" s="302"/>
      <c r="POT2" s="302"/>
      <c r="POU2" s="302"/>
      <c r="POV2" s="302"/>
      <c r="POW2" s="302"/>
      <c r="POX2" s="302"/>
      <c r="POY2" s="302"/>
      <c r="POZ2" s="302"/>
      <c r="PPA2" s="302"/>
      <c r="PPB2" s="302"/>
      <c r="PPC2" s="302"/>
      <c r="PPD2" s="302"/>
      <c r="PPE2" s="302"/>
      <c r="PPF2" s="302"/>
      <c r="PPG2" s="302"/>
      <c r="PPH2" s="302"/>
      <c r="PPI2" s="302"/>
      <c r="PPJ2" s="302"/>
      <c r="PPK2" s="302"/>
      <c r="PPL2" s="302"/>
      <c r="PPM2" s="302"/>
      <c r="PPN2" s="302"/>
      <c r="PPO2" s="302"/>
      <c r="PPP2" s="302"/>
      <c r="PPQ2" s="302"/>
      <c r="PPR2" s="302"/>
      <c r="PPS2" s="302"/>
      <c r="PPT2" s="302"/>
      <c r="PPU2" s="302"/>
      <c r="PPV2" s="302"/>
      <c r="PPW2" s="302"/>
      <c r="PPX2" s="302"/>
      <c r="PPY2" s="302"/>
      <c r="PPZ2" s="302"/>
      <c r="PQA2" s="302"/>
      <c r="PQB2" s="302"/>
      <c r="PQC2" s="302"/>
      <c r="PQD2" s="302"/>
      <c r="PQE2" s="302"/>
      <c r="PQF2" s="302"/>
      <c r="PQG2" s="302"/>
      <c r="PQH2" s="302"/>
      <c r="PQI2" s="302"/>
      <c r="PQJ2" s="302"/>
      <c r="PQK2" s="302"/>
      <c r="PQL2" s="302"/>
      <c r="PQM2" s="302"/>
      <c r="PQN2" s="302"/>
      <c r="PQO2" s="302"/>
      <c r="PQP2" s="302"/>
      <c r="PQQ2" s="302"/>
      <c r="PQR2" s="302"/>
      <c r="PQS2" s="302"/>
      <c r="PQT2" s="302"/>
      <c r="PQU2" s="302"/>
      <c r="PQV2" s="302"/>
      <c r="PQW2" s="302"/>
      <c r="PQX2" s="302"/>
      <c r="PQY2" s="302"/>
      <c r="PQZ2" s="302"/>
      <c r="PRA2" s="302"/>
      <c r="PRB2" s="302"/>
      <c r="PRC2" s="302"/>
      <c r="PRD2" s="302"/>
      <c r="PRE2" s="302"/>
      <c r="PRF2" s="302"/>
      <c r="PRG2" s="302"/>
      <c r="PRH2" s="302"/>
      <c r="PRI2" s="302"/>
      <c r="PRJ2" s="302"/>
      <c r="PRK2" s="302"/>
      <c r="PRL2" s="302"/>
      <c r="PRM2" s="302"/>
      <c r="PRN2" s="302"/>
      <c r="PRO2" s="302"/>
      <c r="PRP2" s="302"/>
      <c r="PRQ2" s="302"/>
      <c r="PRR2" s="302"/>
      <c r="PRS2" s="302"/>
      <c r="PRT2" s="302"/>
      <c r="PRU2" s="302"/>
      <c r="PRV2" s="302"/>
      <c r="PRW2" s="302"/>
      <c r="PRX2" s="302"/>
      <c r="PRY2" s="302"/>
      <c r="PRZ2" s="302"/>
      <c r="PSA2" s="302"/>
      <c r="PSB2" s="302"/>
      <c r="PSC2" s="302"/>
      <c r="PSD2" s="302"/>
      <c r="PSE2" s="302"/>
      <c r="PSF2" s="302"/>
      <c r="PSG2" s="302"/>
      <c r="PSH2" s="302"/>
      <c r="PSI2" s="302"/>
      <c r="PSJ2" s="302"/>
      <c r="PSK2" s="302"/>
      <c r="PSL2" s="302"/>
      <c r="PSM2" s="302"/>
      <c r="PSN2" s="302"/>
      <c r="PSO2" s="302"/>
      <c r="PSP2" s="302"/>
      <c r="PSQ2" s="302"/>
      <c r="PSR2" s="302"/>
      <c r="PSS2" s="302"/>
      <c r="PST2" s="302"/>
      <c r="PSU2" s="302"/>
      <c r="PSV2" s="302"/>
      <c r="PSW2" s="302"/>
      <c r="PSX2" s="302"/>
      <c r="PSY2" s="302"/>
      <c r="PSZ2" s="302"/>
      <c r="PTA2" s="302"/>
      <c r="PTB2" s="302"/>
      <c r="PTC2" s="302"/>
      <c r="PTD2" s="302"/>
      <c r="PTE2" s="302"/>
      <c r="PTF2" s="302"/>
      <c r="PTG2" s="302"/>
      <c r="PTH2" s="302"/>
      <c r="PTI2" s="302"/>
      <c r="PTJ2" s="302"/>
      <c r="PTK2" s="302"/>
      <c r="PTL2" s="302"/>
      <c r="PTM2" s="302"/>
      <c r="PTN2" s="302"/>
      <c r="PTO2" s="302"/>
      <c r="PTP2" s="302"/>
      <c r="PTQ2" s="302"/>
      <c r="PTR2" s="302"/>
      <c r="PTS2" s="302"/>
      <c r="PTT2" s="302"/>
      <c r="PTU2" s="302"/>
      <c r="PTV2" s="302"/>
      <c r="PTW2" s="302"/>
      <c r="PTX2" s="302"/>
      <c r="PTY2" s="302"/>
      <c r="PTZ2" s="302"/>
      <c r="PUA2" s="302"/>
      <c r="PUB2" s="302"/>
      <c r="PUC2" s="302"/>
      <c r="PUD2" s="302"/>
      <c r="PUE2" s="302"/>
      <c r="PUF2" s="302"/>
      <c r="PUG2" s="302"/>
      <c r="PUH2" s="302"/>
      <c r="PUI2" s="302"/>
      <c r="PUJ2" s="302"/>
      <c r="PUK2" s="302"/>
      <c r="PUL2" s="302"/>
      <c r="PUM2" s="302"/>
      <c r="PUN2" s="302"/>
      <c r="PUO2" s="302"/>
      <c r="PUP2" s="302"/>
      <c r="PUQ2" s="302"/>
      <c r="PUR2" s="302"/>
      <c r="PUS2" s="302"/>
      <c r="PUT2" s="302"/>
      <c r="PUU2" s="302"/>
      <c r="PUV2" s="302"/>
      <c r="PUW2" s="302"/>
      <c r="PUX2" s="302"/>
      <c r="PUY2" s="302"/>
      <c r="PUZ2" s="302"/>
      <c r="PVA2" s="302"/>
      <c r="PVB2" s="302"/>
      <c r="PVC2" s="302"/>
      <c r="PVD2" s="302"/>
      <c r="PVE2" s="302"/>
      <c r="PVF2" s="302"/>
      <c r="PVG2" s="302"/>
      <c r="PVH2" s="302"/>
      <c r="PVI2" s="302"/>
      <c r="PVJ2" s="302"/>
      <c r="PVK2" s="302"/>
      <c r="PVL2" s="302"/>
      <c r="PVM2" s="302"/>
      <c r="PVN2" s="302"/>
      <c r="PVO2" s="302"/>
      <c r="PVP2" s="302"/>
      <c r="PVQ2" s="302"/>
      <c r="PVR2" s="302"/>
      <c r="PVS2" s="302"/>
      <c r="PVT2" s="302"/>
      <c r="PVU2" s="302"/>
      <c r="PVV2" s="302"/>
      <c r="PVW2" s="302"/>
      <c r="PVX2" s="302"/>
      <c r="PVY2" s="302"/>
      <c r="PVZ2" s="302"/>
      <c r="PWA2" s="302"/>
      <c r="PWB2" s="302"/>
      <c r="PWC2" s="302"/>
      <c r="PWD2" s="302"/>
      <c r="PWE2" s="302"/>
      <c r="PWF2" s="302"/>
      <c r="PWG2" s="302"/>
      <c r="PWH2" s="302"/>
      <c r="PWI2" s="302"/>
      <c r="PWJ2" s="302"/>
      <c r="PWK2" s="302"/>
      <c r="PWL2" s="302"/>
      <c r="PWM2" s="302"/>
      <c r="PWN2" s="302"/>
      <c r="PWO2" s="302"/>
      <c r="PWP2" s="302"/>
      <c r="PWQ2" s="302"/>
      <c r="PWR2" s="302"/>
      <c r="PWS2" s="302"/>
      <c r="PWT2" s="302"/>
      <c r="PWU2" s="302"/>
      <c r="PWV2" s="302"/>
      <c r="PWW2" s="302"/>
      <c r="PWX2" s="302"/>
      <c r="PWY2" s="302"/>
      <c r="PWZ2" s="302"/>
      <c r="PXA2" s="302"/>
      <c r="PXB2" s="302"/>
      <c r="PXC2" s="302"/>
      <c r="PXD2" s="302"/>
      <c r="PXE2" s="302"/>
      <c r="PXF2" s="302"/>
      <c r="PXG2" s="302"/>
      <c r="PXH2" s="302"/>
      <c r="PXI2" s="302"/>
      <c r="PXJ2" s="302"/>
      <c r="PXK2" s="302"/>
      <c r="PXL2" s="302"/>
      <c r="PXM2" s="302"/>
      <c r="PXN2" s="302"/>
      <c r="PXO2" s="302"/>
      <c r="PXP2" s="302"/>
      <c r="PXQ2" s="302"/>
      <c r="PXR2" s="302"/>
      <c r="PXS2" s="302"/>
      <c r="PXT2" s="302"/>
      <c r="PXU2" s="302"/>
      <c r="PXV2" s="302"/>
      <c r="PXW2" s="302"/>
      <c r="PXX2" s="302"/>
      <c r="PXY2" s="302"/>
      <c r="PXZ2" s="302"/>
      <c r="PYA2" s="302"/>
      <c r="PYB2" s="302"/>
      <c r="PYC2" s="302"/>
      <c r="PYD2" s="302"/>
      <c r="PYE2" s="302"/>
      <c r="PYF2" s="302"/>
      <c r="PYG2" s="302"/>
      <c r="PYH2" s="302"/>
      <c r="PYI2" s="302"/>
      <c r="PYJ2" s="302"/>
      <c r="PYK2" s="302"/>
      <c r="PYL2" s="302"/>
      <c r="PYM2" s="302"/>
      <c r="PYN2" s="302"/>
      <c r="PYO2" s="302"/>
      <c r="PYP2" s="302"/>
      <c r="PYQ2" s="302"/>
      <c r="PYR2" s="302"/>
      <c r="PYS2" s="302"/>
      <c r="PYT2" s="302"/>
      <c r="PYU2" s="302"/>
      <c r="PYV2" s="302"/>
      <c r="PYW2" s="302"/>
      <c r="PYX2" s="302"/>
      <c r="PYY2" s="302"/>
      <c r="PYZ2" s="302"/>
      <c r="PZA2" s="302"/>
      <c r="PZB2" s="302"/>
      <c r="PZC2" s="302"/>
      <c r="PZD2" s="302"/>
      <c r="PZE2" s="302"/>
      <c r="PZF2" s="302"/>
      <c r="PZG2" s="302"/>
      <c r="PZH2" s="302"/>
      <c r="PZI2" s="302"/>
      <c r="PZJ2" s="302"/>
      <c r="PZK2" s="302"/>
      <c r="PZL2" s="302"/>
      <c r="PZM2" s="302"/>
      <c r="PZN2" s="302"/>
      <c r="PZO2" s="302"/>
      <c r="PZP2" s="302"/>
      <c r="PZQ2" s="302"/>
      <c r="PZR2" s="302"/>
      <c r="PZS2" s="302"/>
      <c r="PZT2" s="302"/>
      <c r="PZU2" s="302"/>
      <c r="PZV2" s="302"/>
      <c r="PZW2" s="302"/>
      <c r="PZX2" s="302"/>
      <c r="PZY2" s="302"/>
      <c r="PZZ2" s="302"/>
      <c r="QAA2" s="302"/>
      <c r="QAB2" s="302"/>
      <c r="QAC2" s="302"/>
      <c r="QAD2" s="302"/>
      <c r="QAE2" s="302"/>
      <c r="QAF2" s="302"/>
      <c r="QAG2" s="302"/>
      <c r="QAH2" s="302"/>
      <c r="QAI2" s="302"/>
      <c r="QAJ2" s="302"/>
      <c r="QAK2" s="302"/>
      <c r="QAL2" s="302"/>
      <c r="QAM2" s="302"/>
      <c r="QAN2" s="302"/>
      <c r="QAO2" s="302"/>
      <c r="QAP2" s="302"/>
      <c r="QAQ2" s="302"/>
      <c r="QAR2" s="302"/>
      <c r="QAS2" s="302"/>
      <c r="QAT2" s="302"/>
      <c r="QAU2" s="302"/>
      <c r="QAV2" s="302"/>
      <c r="QAW2" s="302"/>
      <c r="QAX2" s="302"/>
      <c r="QAY2" s="302"/>
      <c r="QAZ2" s="302"/>
      <c r="QBA2" s="302"/>
      <c r="QBB2" s="302"/>
      <c r="QBC2" s="302"/>
      <c r="QBD2" s="302"/>
      <c r="QBE2" s="302"/>
      <c r="QBF2" s="302"/>
      <c r="QBG2" s="302"/>
      <c r="QBH2" s="302"/>
      <c r="QBI2" s="302"/>
      <c r="QBJ2" s="302"/>
      <c r="QBK2" s="302"/>
      <c r="QBL2" s="302"/>
      <c r="QBM2" s="302"/>
      <c r="QBN2" s="302"/>
      <c r="QBO2" s="302"/>
      <c r="QBP2" s="302"/>
      <c r="QBQ2" s="302"/>
      <c r="QBR2" s="302"/>
      <c r="QBS2" s="302"/>
      <c r="QBT2" s="302"/>
      <c r="QBU2" s="302"/>
      <c r="QBV2" s="302"/>
      <c r="QBW2" s="302"/>
      <c r="QBX2" s="302"/>
      <c r="QBY2" s="302"/>
      <c r="QBZ2" s="302"/>
      <c r="QCA2" s="302"/>
      <c r="QCB2" s="302"/>
      <c r="QCC2" s="302"/>
      <c r="QCD2" s="302"/>
      <c r="QCE2" s="302"/>
      <c r="QCF2" s="302"/>
      <c r="QCG2" s="302"/>
      <c r="QCH2" s="302"/>
      <c r="QCI2" s="302"/>
      <c r="QCJ2" s="302"/>
      <c r="QCK2" s="302"/>
      <c r="QCL2" s="302"/>
      <c r="QCM2" s="302"/>
      <c r="QCN2" s="302"/>
      <c r="QCO2" s="302"/>
      <c r="QCP2" s="302"/>
      <c r="QCQ2" s="302"/>
      <c r="QCR2" s="302"/>
      <c r="QCS2" s="302"/>
      <c r="QCT2" s="302"/>
      <c r="QCU2" s="302"/>
      <c r="QCV2" s="302"/>
      <c r="QCW2" s="302"/>
      <c r="QCX2" s="302"/>
      <c r="QCY2" s="302"/>
      <c r="QCZ2" s="302"/>
      <c r="QDA2" s="302"/>
      <c r="QDB2" s="302"/>
      <c r="QDC2" s="302"/>
      <c r="QDD2" s="302"/>
      <c r="QDE2" s="302"/>
      <c r="QDF2" s="302"/>
      <c r="QDG2" s="302"/>
      <c r="QDH2" s="302"/>
      <c r="QDI2" s="302"/>
      <c r="QDJ2" s="302"/>
      <c r="QDK2" s="302"/>
      <c r="QDL2" s="302"/>
      <c r="QDM2" s="302"/>
      <c r="QDN2" s="302"/>
      <c r="QDO2" s="302"/>
      <c r="QDP2" s="302"/>
      <c r="QDQ2" s="302"/>
      <c r="QDR2" s="302"/>
      <c r="QDS2" s="302"/>
      <c r="QDT2" s="302"/>
      <c r="QDU2" s="302"/>
      <c r="QDV2" s="302"/>
      <c r="QDW2" s="302"/>
      <c r="QDX2" s="302"/>
      <c r="QDY2" s="302"/>
      <c r="QDZ2" s="302"/>
      <c r="QEA2" s="302"/>
      <c r="QEB2" s="302"/>
      <c r="QEC2" s="302"/>
      <c r="QED2" s="302"/>
      <c r="QEE2" s="302"/>
      <c r="QEF2" s="302"/>
      <c r="QEG2" s="302"/>
      <c r="QEH2" s="302"/>
      <c r="QEI2" s="302"/>
      <c r="QEJ2" s="302"/>
      <c r="QEK2" s="302"/>
      <c r="QEL2" s="302"/>
      <c r="QEM2" s="302"/>
      <c r="QEN2" s="302"/>
      <c r="QEO2" s="302"/>
      <c r="QEP2" s="302"/>
      <c r="QEQ2" s="302"/>
      <c r="QER2" s="302"/>
      <c r="QES2" s="302"/>
      <c r="QET2" s="302"/>
      <c r="QEU2" s="302"/>
      <c r="QEV2" s="302"/>
      <c r="QEW2" s="302"/>
      <c r="QEX2" s="302"/>
      <c r="QEY2" s="302"/>
      <c r="QEZ2" s="302"/>
      <c r="QFA2" s="302"/>
      <c r="QFB2" s="302"/>
      <c r="QFC2" s="302"/>
      <c r="QFD2" s="302"/>
      <c r="QFE2" s="302"/>
      <c r="QFF2" s="302"/>
      <c r="QFG2" s="302"/>
      <c r="QFH2" s="302"/>
      <c r="QFI2" s="302"/>
      <c r="QFJ2" s="302"/>
      <c r="QFK2" s="302"/>
      <c r="QFL2" s="302"/>
      <c r="QFM2" s="302"/>
      <c r="QFN2" s="302"/>
      <c r="QFO2" s="302"/>
      <c r="QFP2" s="302"/>
      <c r="QFQ2" s="302"/>
      <c r="QFR2" s="302"/>
      <c r="QFS2" s="302"/>
      <c r="QFT2" s="302"/>
      <c r="QFU2" s="302"/>
      <c r="QFV2" s="302"/>
      <c r="QFW2" s="302"/>
      <c r="QFX2" s="302"/>
      <c r="QFY2" s="302"/>
      <c r="QFZ2" s="302"/>
      <c r="QGA2" s="302"/>
      <c r="QGB2" s="302"/>
      <c r="QGC2" s="302"/>
      <c r="QGD2" s="302"/>
      <c r="QGE2" s="302"/>
      <c r="QGF2" s="302"/>
      <c r="QGG2" s="302"/>
      <c r="QGH2" s="302"/>
      <c r="QGI2" s="302"/>
      <c r="QGJ2" s="302"/>
      <c r="QGK2" s="302"/>
      <c r="QGL2" s="302"/>
      <c r="QGM2" s="302"/>
      <c r="QGN2" s="302"/>
      <c r="QGO2" s="302"/>
      <c r="QGP2" s="302"/>
      <c r="QGQ2" s="302"/>
      <c r="QGR2" s="302"/>
      <c r="QGS2" s="302"/>
      <c r="QGT2" s="302"/>
      <c r="QGU2" s="302"/>
      <c r="QGV2" s="302"/>
      <c r="QGW2" s="302"/>
      <c r="QGX2" s="302"/>
      <c r="QGY2" s="302"/>
      <c r="QGZ2" s="302"/>
      <c r="QHA2" s="302"/>
      <c r="QHB2" s="302"/>
      <c r="QHC2" s="302"/>
      <c r="QHD2" s="302"/>
      <c r="QHE2" s="302"/>
      <c r="QHF2" s="302"/>
      <c r="QHG2" s="302"/>
      <c r="QHH2" s="302"/>
      <c r="QHI2" s="302"/>
      <c r="QHJ2" s="302"/>
      <c r="QHK2" s="302"/>
      <c r="QHL2" s="302"/>
      <c r="QHM2" s="302"/>
      <c r="QHN2" s="302"/>
      <c r="QHO2" s="302"/>
      <c r="QHP2" s="302"/>
      <c r="QHQ2" s="302"/>
      <c r="QHR2" s="302"/>
      <c r="QHS2" s="302"/>
      <c r="QHT2" s="302"/>
      <c r="QHU2" s="302"/>
      <c r="QHV2" s="302"/>
      <c r="QHW2" s="302"/>
      <c r="QHX2" s="302"/>
      <c r="QHY2" s="302"/>
      <c r="QHZ2" s="302"/>
      <c r="QIA2" s="302"/>
      <c r="QIB2" s="302"/>
      <c r="QIC2" s="302"/>
      <c r="QID2" s="302"/>
      <c r="QIE2" s="302"/>
      <c r="QIF2" s="302"/>
      <c r="QIG2" s="302"/>
      <c r="QIH2" s="302"/>
      <c r="QII2" s="302"/>
      <c r="QIJ2" s="302"/>
      <c r="QIK2" s="302"/>
      <c r="QIL2" s="302"/>
      <c r="QIM2" s="302"/>
      <c r="QIN2" s="302"/>
      <c r="QIO2" s="302"/>
      <c r="QIP2" s="302"/>
      <c r="QIQ2" s="302"/>
      <c r="QIR2" s="302"/>
      <c r="QIS2" s="302"/>
      <c r="QIT2" s="302"/>
      <c r="QIU2" s="302"/>
      <c r="QIV2" s="302"/>
      <c r="QIW2" s="302"/>
      <c r="QIX2" s="302"/>
      <c r="QIY2" s="302"/>
      <c r="QIZ2" s="302"/>
      <c r="QJA2" s="302"/>
      <c r="QJB2" s="302"/>
      <c r="QJC2" s="302"/>
      <c r="QJD2" s="302"/>
      <c r="QJE2" s="302"/>
      <c r="QJF2" s="302"/>
      <c r="QJG2" s="302"/>
      <c r="QJH2" s="302"/>
      <c r="QJI2" s="302"/>
      <c r="QJJ2" s="302"/>
      <c r="QJK2" s="302"/>
      <c r="QJL2" s="302"/>
      <c r="QJM2" s="302"/>
      <c r="QJN2" s="302"/>
      <c r="QJO2" s="302"/>
      <c r="QJP2" s="302"/>
      <c r="QJQ2" s="302"/>
      <c r="QJR2" s="302"/>
      <c r="QJS2" s="302"/>
      <c r="QJT2" s="302"/>
      <c r="QJU2" s="302"/>
      <c r="QJV2" s="302"/>
      <c r="QJW2" s="302"/>
      <c r="QJX2" s="302"/>
      <c r="QJY2" s="302"/>
      <c r="QJZ2" s="302"/>
      <c r="QKA2" s="302"/>
      <c r="QKB2" s="302"/>
      <c r="QKC2" s="302"/>
      <c r="QKD2" s="302"/>
      <c r="QKE2" s="302"/>
      <c r="QKF2" s="302"/>
      <c r="QKG2" s="302"/>
      <c r="QKH2" s="302"/>
      <c r="QKI2" s="302"/>
      <c r="QKJ2" s="302"/>
      <c r="QKK2" s="302"/>
      <c r="QKL2" s="302"/>
      <c r="QKM2" s="302"/>
      <c r="QKN2" s="302"/>
      <c r="QKO2" s="302"/>
      <c r="QKP2" s="302"/>
      <c r="QKQ2" s="302"/>
      <c r="QKR2" s="302"/>
      <c r="QKS2" s="302"/>
      <c r="QKT2" s="302"/>
      <c r="QKU2" s="302"/>
      <c r="QKV2" s="302"/>
      <c r="QKW2" s="302"/>
      <c r="QKX2" s="302"/>
      <c r="QKY2" s="302"/>
      <c r="QKZ2" s="302"/>
      <c r="QLA2" s="302"/>
      <c r="QLB2" s="302"/>
      <c r="QLC2" s="302"/>
      <c r="QLD2" s="302"/>
      <c r="QLE2" s="302"/>
      <c r="QLF2" s="302"/>
      <c r="QLG2" s="302"/>
      <c r="QLH2" s="302"/>
      <c r="QLI2" s="302"/>
      <c r="QLJ2" s="302"/>
      <c r="QLK2" s="302"/>
      <c r="QLL2" s="302"/>
      <c r="QLM2" s="302"/>
      <c r="QLN2" s="302"/>
      <c r="QLO2" s="302"/>
      <c r="QLP2" s="302"/>
      <c r="QLQ2" s="302"/>
      <c r="QLR2" s="302"/>
      <c r="QLS2" s="302"/>
      <c r="QLT2" s="302"/>
      <c r="QLU2" s="302"/>
      <c r="QLV2" s="302"/>
      <c r="QLW2" s="302"/>
      <c r="QLX2" s="302"/>
      <c r="QLY2" s="302"/>
      <c r="QLZ2" s="302"/>
      <c r="QMA2" s="302"/>
      <c r="QMB2" s="302"/>
      <c r="QMC2" s="302"/>
      <c r="QMD2" s="302"/>
      <c r="QME2" s="302"/>
      <c r="QMF2" s="302"/>
      <c r="QMG2" s="302"/>
      <c r="QMH2" s="302"/>
      <c r="QMI2" s="302"/>
      <c r="QMJ2" s="302"/>
      <c r="QMK2" s="302"/>
      <c r="QML2" s="302"/>
      <c r="QMM2" s="302"/>
      <c r="QMN2" s="302"/>
      <c r="QMO2" s="302"/>
      <c r="QMP2" s="302"/>
      <c r="QMQ2" s="302"/>
      <c r="QMR2" s="302"/>
      <c r="QMS2" s="302"/>
      <c r="QMT2" s="302"/>
      <c r="QMU2" s="302"/>
      <c r="QMV2" s="302"/>
      <c r="QMW2" s="302"/>
      <c r="QMX2" s="302"/>
      <c r="QMY2" s="302"/>
      <c r="QMZ2" s="302"/>
      <c r="QNA2" s="302"/>
      <c r="QNB2" s="302"/>
      <c r="QNC2" s="302"/>
      <c r="QND2" s="302"/>
      <c r="QNE2" s="302"/>
      <c r="QNF2" s="302"/>
      <c r="QNG2" s="302"/>
      <c r="QNH2" s="302"/>
      <c r="QNI2" s="302"/>
      <c r="QNJ2" s="302"/>
      <c r="QNK2" s="302"/>
      <c r="QNL2" s="302"/>
      <c r="QNM2" s="302"/>
      <c r="QNN2" s="302"/>
      <c r="QNO2" s="302"/>
      <c r="QNP2" s="302"/>
      <c r="QNQ2" s="302"/>
      <c r="QNR2" s="302"/>
      <c r="QNS2" s="302"/>
      <c r="QNT2" s="302"/>
      <c r="QNU2" s="302"/>
      <c r="QNV2" s="302"/>
      <c r="QNW2" s="302"/>
      <c r="QNX2" s="302"/>
      <c r="QNY2" s="302"/>
      <c r="QNZ2" s="302"/>
      <c r="QOA2" s="302"/>
      <c r="QOB2" s="302"/>
      <c r="QOC2" s="302"/>
      <c r="QOD2" s="302"/>
      <c r="QOE2" s="302"/>
      <c r="QOF2" s="302"/>
      <c r="QOG2" s="302"/>
      <c r="QOH2" s="302"/>
      <c r="QOI2" s="302"/>
      <c r="QOJ2" s="302"/>
      <c r="QOK2" s="302"/>
      <c r="QOL2" s="302"/>
      <c r="QOM2" s="302"/>
      <c r="QON2" s="302"/>
      <c r="QOO2" s="302"/>
      <c r="QOP2" s="302"/>
      <c r="QOQ2" s="302"/>
      <c r="QOR2" s="302"/>
      <c r="QOS2" s="302"/>
      <c r="QOT2" s="302"/>
      <c r="QOU2" s="302"/>
      <c r="QOV2" s="302"/>
      <c r="QOW2" s="302"/>
      <c r="QOX2" s="302"/>
      <c r="QOY2" s="302"/>
      <c r="QOZ2" s="302"/>
      <c r="QPA2" s="302"/>
      <c r="QPB2" s="302"/>
      <c r="QPC2" s="302"/>
      <c r="QPD2" s="302"/>
      <c r="QPE2" s="302"/>
      <c r="QPF2" s="302"/>
      <c r="QPG2" s="302"/>
      <c r="QPH2" s="302"/>
      <c r="QPI2" s="302"/>
      <c r="QPJ2" s="302"/>
      <c r="QPK2" s="302"/>
      <c r="QPL2" s="302"/>
      <c r="QPM2" s="302"/>
      <c r="QPN2" s="302"/>
      <c r="QPO2" s="302"/>
      <c r="QPP2" s="302"/>
      <c r="QPQ2" s="302"/>
      <c r="QPR2" s="302"/>
      <c r="QPS2" s="302"/>
      <c r="QPT2" s="302"/>
      <c r="QPU2" s="302"/>
      <c r="QPV2" s="302"/>
      <c r="QPW2" s="302"/>
      <c r="QPX2" s="302"/>
      <c r="QPY2" s="302"/>
      <c r="QPZ2" s="302"/>
      <c r="QQA2" s="302"/>
      <c r="QQB2" s="302"/>
      <c r="QQC2" s="302"/>
      <c r="QQD2" s="302"/>
      <c r="QQE2" s="302"/>
      <c r="QQF2" s="302"/>
      <c r="QQG2" s="302"/>
      <c r="QQH2" s="302"/>
      <c r="QQI2" s="302"/>
      <c r="QQJ2" s="302"/>
      <c r="QQK2" s="302"/>
      <c r="QQL2" s="302"/>
      <c r="QQM2" s="302"/>
      <c r="QQN2" s="302"/>
      <c r="QQO2" s="302"/>
      <c r="QQP2" s="302"/>
      <c r="QQQ2" s="302"/>
      <c r="QQR2" s="302"/>
      <c r="QQS2" s="302"/>
      <c r="QQT2" s="302"/>
      <c r="QQU2" s="302"/>
      <c r="QQV2" s="302"/>
      <c r="QQW2" s="302"/>
      <c r="QQX2" s="302"/>
      <c r="QQY2" s="302"/>
      <c r="QQZ2" s="302"/>
      <c r="QRA2" s="302"/>
      <c r="QRB2" s="302"/>
      <c r="QRC2" s="302"/>
      <c r="QRD2" s="302"/>
      <c r="QRE2" s="302"/>
      <c r="QRF2" s="302"/>
      <c r="QRG2" s="302"/>
      <c r="QRH2" s="302"/>
      <c r="QRI2" s="302"/>
      <c r="QRJ2" s="302"/>
      <c r="QRK2" s="302"/>
      <c r="QRL2" s="302"/>
      <c r="QRM2" s="302"/>
      <c r="QRN2" s="302"/>
      <c r="QRO2" s="302"/>
      <c r="QRP2" s="302"/>
      <c r="QRQ2" s="302"/>
      <c r="QRR2" s="302"/>
      <c r="QRS2" s="302"/>
      <c r="QRT2" s="302"/>
      <c r="QRU2" s="302"/>
      <c r="QRV2" s="302"/>
      <c r="QRW2" s="302"/>
      <c r="QRX2" s="302"/>
      <c r="QRY2" s="302"/>
      <c r="QRZ2" s="302"/>
      <c r="QSA2" s="302"/>
      <c r="QSB2" s="302"/>
      <c r="QSC2" s="302"/>
      <c r="QSD2" s="302"/>
      <c r="QSE2" s="302"/>
      <c r="QSF2" s="302"/>
      <c r="QSG2" s="302"/>
      <c r="QSH2" s="302"/>
      <c r="QSI2" s="302"/>
      <c r="QSJ2" s="302"/>
      <c r="QSK2" s="302"/>
      <c r="QSL2" s="302"/>
      <c r="QSM2" s="302"/>
      <c r="QSN2" s="302"/>
      <c r="QSO2" s="302"/>
      <c r="QSP2" s="302"/>
      <c r="QSQ2" s="302"/>
      <c r="QSR2" s="302"/>
      <c r="QSS2" s="302"/>
      <c r="QST2" s="302"/>
      <c r="QSU2" s="302"/>
      <c r="QSV2" s="302"/>
      <c r="QSW2" s="302"/>
      <c r="QSX2" s="302"/>
      <c r="QSY2" s="302"/>
      <c r="QSZ2" s="302"/>
      <c r="QTA2" s="302"/>
      <c r="QTB2" s="302"/>
      <c r="QTC2" s="302"/>
      <c r="QTD2" s="302"/>
      <c r="QTE2" s="302"/>
      <c r="QTF2" s="302"/>
      <c r="QTG2" s="302"/>
      <c r="QTH2" s="302"/>
      <c r="QTI2" s="302"/>
      <c r="QTJ2" s="302"/>
      <c r="QTK2" s="302"/>
      <c r="QTL2" s="302"/>
      <c r="QTM2" s="302"/>
      <c r="QTN2" s="302"/>
      <c r="QTO2" s="302"/>
      <c r="QTP2" s="302"/>
      <c r="QTQ2" s="302"/>
      <c r="QTR2" s="302"/>
      <c r="QTS2" s="302"/>
      <c r="QTT2" s="302"/>
      <c r="QTU2" s="302"/>
      <c r="QTV2" s="302"/>
      <c r="QTW2" s="302"/>
      <c r="QTX2" s="302"/>
      <c r="QTY2" s="302"/>
      <c r="QTZ2" s="302"/>
      <c r="QUA2" s="302"/>
      <c r="QUB2" s="302"/>
      <c r="QUC2" s="302"/>
      <c r="QUD2" s="302"/>
      <c r="QUE2" s="302"/>
      <c r="QUF2" s="302"/>
      <c r="QUG2" s="302"/>
      <c r="QUH2" s="302"/>
      <c r="QUI2" s="302"/>
      <c r="QUJ2" s="302"/>
      <c r="QUK2" s="302"/>
      <c r="QUL2" s="302"/>
      <c r="QUM2" s="302"/>
      <c r="QUN2" s="302"/>
      <c r="QUO2" s="302"/>
      <c r="QUP2" s="302"/>
      <c r="QUQ2" s="302"/>
      <c r="QUR2" s="302"/>
      <c r="QUS2" s="302"/>
      <c r="QUT2" s="302"/>
      <c r="QUU2" s="302"/>
      <c r="QUV2" s="302"/>
      <c r="QUW2" s="302"/>
      <c r="QUX2" s="302"/>
      <c r="QUY2" s="302"/>
      <c r="QUZ2" s="302"/>
      <c r="QVA2" s="302"/>
      <c r="QVB2" s="302"/>
      <c r="QVC2" s="302"/>
      <c r="QVD2" s="302"/>
      <c r="QVE2" s="302"/>
      <c r="QVF2" s="302"/>
      <c r="QVG2" s="302"/>
      <c r="QVH2" s="302"/>
      <c r="QVI2" s="302"/>
      <c r="QVJ2" s="302"/>
      <c r="QVK2" s="302"/>
      <c r="QVL2" s="302"/>
      <c r="QVM2" s="302"/>
      <c r="QVN2" s="302"/>
      <c r="QVO2" s="302"/>
      <c r="QVP2" s="302"/>
      <c r="QVQ2" s="302"/>
      <c r="QVR2" s="302"/>
      <c r="QVS2" s="302"/>
      <c r="QVT2" s="302"/>
      <c r="QVU2" s="302"/>
      <c r="QVV2" s="302"/>
      <c r="QVW2" s="302"/>
      <c r="QVX2" s="302"/>
      <c r="QVY2" s="302"/>
      <c r="QVZ2" s="302"/>
      <c r="QWA2" s="302"/>
      <c r="QWB2" s="302"/>
      <c r="QWC2" s="302"/>
      <c r="QWD2" s="302"/>
      <c r="QWE2" s="302"/>
      <c r="QWF2" s="302"/>
      <c r="QWG2" s="302"/>
      <c r="QWH2" s="302"/>
      <c r="QWI2" s="302"/>
      <c r="QWJ2" s="302"/>
      <c r="QWK2" s="302"/>
      <c r="QWL2" s="302"/>
      <c r="QWM2" s="302"/>
      <c r="QWN2" s="302"/>
      <c r="QWO2" s="302"/>
      <c r="QWP2" s="302"/>
      <c r="QWQ2" s="302"/>
      <c r="QWR2" s="302"/>
      <c r="QWS2" s="302"/>
      <c r="QWT2" s="302"/>
      <c r="QWU2" s="302"/>
      <c r="QWV2" s="302"/>
      <c r="QWW2" s="302"/>
      <c r="QWX2" s="302"/>
      <c r="QWY2" s="302"/>
      <c r="QWZ2" s="302"/>
      <c r="QXA2" s="302"/>
      <c r="QXB2" s="302"/>
      <c r="QXC2" s="302"/>
      <c r="QXD2" s="302"/>
      <c r="QXE2" s="302"/>
      <c r="QXF2" s="302"/>
      <c r="QXG2" s="302"/>
      <c r="QXH2" s="302"/>
      <c r="QXI2" s="302"/>
      <c r="QXJ2" s="302"/>
      <c r="QXK2" s="302"/>
      <c r="QXL2" s="302"/>
      <c r="QXM2" s="302"/>
      <c r="QXN2" s="302"/>
      <c r="QXO2" s="302"/>
      <c r="QXP2" s="302"/>
      <c r="QXQ2" s="302"/>
      <c r="QXR2" s="302"/>
      <c r="QXS2" s="302"/>
      <c r="QXT2" s="302"/>
      <c r="QXU2" s="302"/>
      <c r="QXV2" s="302"/>
      <c r="QXW2" s="302"/>
      <c r="QXX2" s="302"/>
      <c r="QXY2" s="302"/>
      <c r="QXZ2" s="302"/>
      <c r="QYA2" s="302"/>
      <c r="QYB2" s="302"/>
      <c r="QYC2" s="302"/>
      <c r="QYD2" s="302"/>
      <c r="QYE2" s="302"/>
      <c r="QYF2" s="302"/>
      <c r="QYG2" s="302"/>
      <c r="QYH2" s="302"/>
      <c r="QYI2" s="302"/>
      <c r="QYJ2" s="302"/>
      <c r="QYK2" s="302"/>
      <c r="QYL2" s="302"/>
      <c r="QYM2" s="302"/>
      <c r="QYN2" s="302"/>
      <c r="QYO2" s="302"/>
      <c r="QYP2" s="302"/>
      <c r="QYQ2" s="302"/>
      <c r="QYR2" s="302"/>
      <c r="QYS2" s="302"/>
      <c r="QYT2" s="302"/>
      <c r="QYU2" s="302"/>
      <c r="QYV2" s="302"/>
      <c r="QYW2" s="302"/>
      <c r="QYX2" s="302"/>
      <c r="QYY2" s="302"/>
      <c r="QYZ2" s="302"/>
      <c r="QZA2" s="302"/>
      <c r="QZB2" s="302"/>
      <c r="QZC2" s="302"/>
      <c r="QZD2" s="302"/>
      <c r="QZE2" s="302"/>
      <c r="QZF2" s="302"/>
      <c r="QZG2" s="302"/>
      <c r="QZH2" s="302"/>
      <c r="QZI2" s="302"/>
      <c r="QZJ2" s="302"/>
      <c r="QZK2" s="302"/>
      <c r="QZL2" s="302"/>
      <c r="QZM2" s="302"/>
      <c r="QZN2" s="302"/>
      <c r="QZO2" s="302"/>
      <c r="QZP2" s="302"/>
      <c r="QZQ2" s="302"/>
      <c r="QZR2" s="302"/>
      <c r="QZS2" s="302"/>
      <c r="QZT2" s="302"/>
      <c r="QZU2" s="302"/>
      <c r="QZV2" s="302"/>
      <c r="QZW2" s="302"/>
      <c r="QZX2" s="302"/>
      <c r="QZY2" s="302"/>
      <c r="QZZ2" s="302"/>
      <c r="RAA2" s="302"/>
      <c r="RAB2" s="302"/>
      <c r="RAC2" s="302"/>
      <c r="RAD2" s="302"/>
      <c r="RAE2" s="302"/>
      <c r="RAF2" s="302"/>
      <c r="RAG2" s="302"/>
      <c r="RAH2" s="302"/>
      <c r="RAI2" s="302"/>
      <c r="RAJ2" s="302"/>
      <c r="RAK2" s="302"/>
      <c r="RAL2" s="302"/>
      <c r="RAM2" s="302"/>
      <c r="RAN2" s="302"/>
      <c r="RAO2" s="302"/>
      <c r="RAP2" s="302"/>
      <c r="RAQ2" s="302"/>
      <c r="RAR2" s="302"/>
      <c r="RAS2" s="302"/>
      <c r="RAT2" s="302"/>
      <c r="RAU2" s="302"/>
      <c r="RAV2" s="302"/>
      <c r="RAW2" s="302"/>
      <c r="RAX2" s="302"/>
      <c r="RAY2" s="302"/>
      <c r="RAZ2" s="302"/>
      <c r="RBA2" s="302"/>
      <c r="RBB2" s="302"/>
      <c r="RBC2" s="302"/>
      <c r="RBD2" s="302"/>
      <c r="RBE2" s="302"/>
      <c r="RBF2" s="302"/>
      <c r="RBG2" s="302"/>
      <c r="RBH2" s="302"/>
      <c r="RBI2" s="302"/>
      <c r="RBJ2" s="302"/>
      <c r="RBK2" s="302"/>
      <c r="RBL2" s="302"/>
      <c r="RBM2" s="302"/>
      <c r="RBN2" s="302"/>
      <c r="RBO2" s="302"/>
      <c r="RBP2" s="302"/>
      <c r="RBQ2" s="302"/>
      <c r="RBR2" s="302"/>
      <c r="RBS2" s="302"/>
      <c r="RBT2" s="302"/>
      <c r="RBU2" s="302"/>
      <c r="RBV2" s="302"/>
      <c r="RBW2" s="302"/>
      <c r="RBX2" s="302"/>
      <c r="RBY2" s="302"/>
      <c r="RBZ2" s="302"/>
      <c r="RCA2" s="302"/>
      <c r="RCB2" s="302"/>
      <c r="RCC2" s="302"/>
      <c r="RCD2" s="302"/>
      <c r="RCE2" s="302"/>
      <c r="RCF2" s="302"/>
      <c r="RCG2" s="302"/>
      <c r="RCH2" s="302"/>
      <c r="RCI2" s="302"/>
      <c r="RCJ2" s="302"/>
      <c r="RCK2" s="302"/>
      <c r="RCL2" s="302"/>
      <c r="RCM2" s="302"/>
      <c r="RCN2" s="302"/>
      <c r="RCO2" s="302"/>
      <c r="RCP2" s="302"/>
      <c r="RCQ2" s="302"/>
      <c r="RCR2" s="302"/>
      <c r="RCS2" s="302"/>
      <c r="RCT2" s="302"/>
      <c r="RCU2" s="302"/>
      <c r="RCV2" s="302"/>
      <c r="RCW2" s="302"/>
      <c r="RCX2" s="302"/>
      <c r="RCY2" s="302"/>
      <c r="RCZ2" s="302"/>
      <c r="RDA2" s="302"/>
      <c r="RDB2" s="302"/>
      <c r="RDC2" s="302"/>
      <c r="RDD2" s="302"/>
      <c r="RDE2" s="302"/>
      <c r="RDF2" s="302"/>
      <c r="RDG2" s="302"/>
      <c r="RDH2" s="302"/>
      <c r="RDI2" s="302"/>
      <c r="RDJ2" s="302"/>
      <c r="RDK2" s="302"/>
      <c r="RDL2" s="302"/>
      <c r="RDM2" s="302"/>
      <c r="RDN2" s="302"/>
      <c r="RDO2" s="302"/>
      <c r="RDP2" s="302"/>
      <c r="RDQ2" s="302"/>
      <c r="RDR2" s="302"/>
      <c r="RDS2" s="302"/>
      <c r="RDT2" s="302"/>
      <c r="RDU2" s="302"/>
      <c r="RDV2" s="302"/>
      <c r="RDW2" s="302"/>
      <c r="RDX2" s="302"/>
      <c r="RDY2" s="302"/>
      <c r="RDZ2" s="302"/>
      <c r="REA2" s="302"/>
      <c r="REB2" s="302"/>
      <c r="REC2" s="302"/>
      <c r="RED2" s="302"/>
      <c r="REE2" s="302"/>
      <c r="REF2" s="302"/>
      <c r="REG2" s="302"/>
      <c r="REH2" s="302"/>
      <c r="REI2" s="302"/>
      <c r="REJ2" s="302"/>
      <c r="REK2" s="302"/>
      <c r="REL2" s="302"/>
      <c r="REM2" s="302"/>
      <c r="REN2" s="302"/>
      <c r="REO2" s="302"/>
      <c r="REP2" s="302"/>
      <c r="REQ2" s="302"/>
      <c r="RER2" s="302"/>
      <c r="RES2" s="302"/>
      <c r="RET2" s="302"/>
      <c r="REU2" s="302"/>
      <c r="REV2" s="302"/>
      <c r="REW2" s="302"/>
      <c r="REX2" s="302"/>
      <c r="REY2" s="302"/>
      <c r="REZ2" s="302"/>
      <c r="RFA2" s="302"/>
      <c r="RFB2" s="302"/>
      <c r="RFC2" s="302"/>
      <c r="RFD2" s="302"/>
      <c r="RFE2" s="302"/>
      <c r="RFF2" s="302"/>
      <c r="RFG2" s="302"/>
      <c r="RFH2" s="302"/>
      <c r="RFI2" s="302"/>
      <c r="RFJ2" s="302"/>
      <c r="RFK2" s="302"/>
      <c r="RFL2" s="302"/>
      <c r="RFM2" s="302"/>
      <c r="RFN2" s="302"/>
      <c r="RFO2" s="302"/>
      <c r="RFP2" s="302"/>
      <c r="RFQ2" s="302"/>
      <c r="RFR2" s="302"/>
      <c r="RFS2" s="302"/>
      <c r="RFT2" s="302"/>
      <c r="RFU2" s="302"/>
      <c r="RFV2" s="302"/>
      <c r="RFW2" s="302"/>
      <c r="RFX2" s="302"/>
      <c r="RFY2" s="302"/>
      <c r="RFZ2" s="302"/>
      <c r="RGA2" s="302"/>
      <c r="RGB2" s="302"/>
      <c r="RGC2" s="302"/>
      <c r="RGD2" s="302"/>
      <c r="RGE2" s="302"/>
      <c r="RGF2" s="302"/>
      <c r="RGG2" s="302"/>
      <c r="RGH2" s="302"/>
      <c r="RGI2" s="302"/>
      <c r="RGJ2" s="302"/>
      <c r="RGK2" s="302"/>
      <c r="RGL2" s="302"/>
      <c r="RGM2" s="302"/>
      <c r="RGN2" s="302"/>
      <c r="RGO2" s="302"/>
      <c r="RGP2" s="302"/>
      <c r="RGQ2" s="302"/>
      <c r="RGR2" s="302"/>
      <c r="RGS2" s="302"/>
      <c r="RGT2" s="302"/>
      <c r="RGU2" s="302"/>
      <c r="RGV2" s="302"/>
      <c r="RGW2" s="302"/>
      <c r="RGX2" s="302"/>
      <c r="RGY2" s="302"/>
      <c r="RGZ2" s="302"/>
      <c r="RHA2" s="302"/>
      <c r="RHB2" s="302"/>
      <c r="RHC2" s="302"/>
      <c r="RHD2" s="302"/>
      <c r="RHE2" s="302"/>
      <c r="RHF2" s="302"/>
      <c r="RHG2" s="302"/>
      <c r="RHH2" s="302"/>
      <c r="RHI2" s="302"/>
      <c r="RHJ2" s="302"/>
      <c r="RHK2" s="302"/>
      <c r="RHL2" s="302"/>
      <c r="RHM2" s="302"/>
      <c r="RHN2" s="302"/>
      <c r="RHO2" s="302"/>
      <c r="RHP2" s="302"/>
      <c r="RHQ2" s="302"/>
      <c r="RHR2" s="302"/>
      <c r="RHS2" s="302"/>
      <c r="RHT2" s="302"/>
      <c r="RHU2" s="302"/>
      <c r="RHV2" s="302"/>
      <c r="RHW2" s="302"/>
      <c r="RHX2" s="302"/>
      <c r="RHY2" s="302"/>
      <c r="RHZ2" s="302"/>
      <c r="RIA2" s="302"/>
      <c r="RIB2" s="302"/>
      <c r="RIC2" s="302"/>
      <c r="RID2" s="302"/>
      <c r="RIE2" s="302"/>
      <c r="RIF2" s="302"/>
      <c r="RIG2" s="302"/>
      <c r="RIH2" s="302"/>
      <c r="RII2" s="302"/>
      <c r="RIJ2" s="302"/>
      <c r="RIK2" s="302"/>
      <c r="RIL2" s="302"/>
      <c r="RIM2" s="302"/>
      <c r="RIN2" s="302"/>
      <c r="RIO2" s="302"/>
      <c r="RIP2" s="302"/>
      <c r="RIQ2" s="302"/>
      <c r="RIR2" s="302"/>
      <c r="RIS2" s="302"/>
      <c r="RIT2" s="302"/>
      <c r="RIU2" s="302"/>
      <c r="RIV2" s="302"/>
      <c r="RIW2" s="302"/>
      <c r="RIX2" s="302"/>
      <c r="RIY2" s="302"/>
      <c r="RIZ2" s="302"/>
      <c r="RJA2" s="302"/>
      <c r="RJB2" s="302"/>
      <c r="RJC2" s="302"/>
      <c r="RJD2" s="302"/>
      <c r="RJE2" s="302"/>
      <c r="RJF2" s="302"/>
      <c r="RJG2" s="302"/>
      <c r="RJH2" s="302"/>
      <c r="RJI2" s="302"/>
      <c r="RJJ2" s="302"/>
      <c r="RJK2" s="302"/>
      <c r="RJL2" s="302"/>
      <c r="RJM2" s="302"/>
      <c r="RJN2" s="302"/>
      <c r="RJO2" s="302"/>
      <c r="RJP2" s="302"/>
      <c r="RJQ2" s="302"/>
      <c r="RJR2" s="302"/>
      <c r="RJS2" s="302"/>
      <c r="RJT2" s="302"/>
      <c r="RJU2" s="302"/>
      <c r="RJV2" s="302"/>
      <c r="RJW2" s="302"/>
      <c r="RJX2" s="302"/>
      <c r="RJY2" s="302"/>
      <c r="RJZ2" s="302"/>
      <c r="RKA2" s="302"/>
      <c r="RKB2" s="302"/>
      <c r="RKC2" s="302"/>
      <c r="RKD2" s="302"/>
      <c r="RKE2" s="302"/>
      <c r="RKF2" s="302"/>
      <c r="RKG2" s="302"/>
      <c r="RKH2" s="302"/>
      <c r="RKI2" s="302"/>
      <c r="RKJ2" s="302"/>
      <c r="RKK2" s="302"/>
      <c r="RKL2" s="302"/>
      <c r="RKM2" s="302"/>
      <c r="RKN2" s="302"/>
      <c r="RKO2" s="302"/>
      <c r="RKP2" s="302"/>
      <c r="RKQ2" s="302"/>
      <c r="RKR2" s="302"/>
      <c r="RKS2" s="302"/>
      <c r="RKT2" s="302"/>
      <c r="RKU2" s="302"/>
      <c r="RKV2" s="302"/>
      <c r="RKW2" s="302"/>
      <c r="RKX2" s="302"/>
      <c r="RKY2" s="302"/>
      <c r="RKZ2" s="302"/>
      <c r="RLA2" s="302"/>
      <c r="RLB2" s="302"/>
      <c r="RLC2" s="302"/>
      <c r="RLD2" s="302"/>
      <c r="RLE2" s="302"/>
      <c r="RLF2" s="302"/>
      <c r="RLG2" s="302"/>
      <c r="RLH2" s="302"/>
      <c r="RLI2" s="302"/>
      <c r="RLJ2" s="302"/>
      <c r="RLK2" s="302"/>
      <c r="RLL2" s="302"/>
      <c r="RLM2" s="302"/>
      <c r="RLN2" s="302"/>
      <c r="RLO2" s="302"/>
      <c r="RLP2" s="302"/>
      <c r="RLQ2" s="302"/>
      <c r="RLR2" s="302"/>
      <c r="RLS2" s="302"/>
      <c r="RLT2" s="302"/>
      <c r="RLU2" s="302"/>
      <c r="RLV2" s="302"/>
      <c r="RLW2" s="302"/>
      <c r="RLX2" s="302"/>
      <c r="RLY2" s="302"/>
      <c r="RLZ2" s="302"/>
      <c r="RMA2" s="302"/>
      <c r="RMB2" s="302"/>
      <c r="RMC2" s="302"/>
      <c r="RMD2" s="302"/>
      <c r="RME2" s="302"/>
      <c r="RMF2" s="302"/>
      <c r="RMG2" s="302"/>
      <c r="RMH2" s="302"/>
      <c r="RMI2" s="302"/>
      <c r="RMJ2" s="302"/>
      <c r="RMK2" s="302"/>
      <c r="RML2" s="302"/>
      <c r="RMM2" s="302"/>
      <c r="RMN2" s="302"/>
      <c r="RMO2" s="302"/>
      <c r="RMP2" s="302"/>
      <c r="RMQ2" s="302"/>
      <c r="RMR2" s="302"/>
      <c r="RMS2" s="302"/>
      <c r="RMT2" s="302"/>
      <c r="RMU2" s="302"/>
      <c r="RMV2" s="302"/>
      <c r="RMW2" s="302"/>
      <c r="RMX2" s="302"/>
      <c r="RMY2" s="302"/>
      <c r="RMZ2" s="302"/>
      <c r="RNA2" s="302"/>
      <c r="RNB2" s="302"/>
      <c r="RNC2" s="302"/>
      <c r="RND2" s="302"/>
      <c r="RNE2" s="302"/>
      <c r="RNF2" s="302"/>
      <c r="RNG2" s="302"/>
      <c r="RNH2" s="302"/>
      <c r="RNI2" s="302"/>
      <c r="RNJ2" s="302"/>
      <c r="RNK2" s="302"/>
      <c r="RNL2" s="302"/>
      <c r="RNM2" s="302"/>
      <c r="RNN2" s="302"/>
      <c r="RNO2" s="302"/>
      <c r="RNP2" s="302"/>
      <c r="RNQ2" s="302"/>
      <c r="RNR2" s="302"/>
      <c r="RNS2" s="302"/>
      <c r="RNT2" s="302"/>
      <c r="RNU2" s="302"/>
      <c r="RNV2" s="302"/>
      <c r="RNW2" s="302"/>
      <c r="RNX2" s="302"/>
      <c r="RNY2" s="302"/>
      <c r="RNZ2" s="302"/>
      <c r="ROA2" s="302"/>
      <c r="ROB2" s="302"/>
      <c r="ROC2" s="302"/>
      <c r="ROD2" s="302"/>
      <c r="ROE2" s="302"/>
      <c r="ROF2" s="302"/>
      <c r="ROG2" s="302"/>
      <c r="ROH2" s="302"/>
      <c r="ROI2" s="302"/>
      <c r="ROJ2" s="302"/>
      <c r="ROK2" s="302"/>
      <c r="ROL2" s="302"/>
      <c r="ROM2" s="302"/>
      <c r="RON2" s="302"/>
      <c r="ROO2" s="302"/>
      <c r="ROP2" s="302"/>
      <c r="ROQ2" s="302"/>
      <c r="ROR2" s="302"/>
      <c r="ROS2" s="302"/>
      <c r="ROT2" s="302"/>
      <c r="ROU2" s="302"/>
      <c r="ROV2" s="302"/>
      <c r="ROW2" s="302"/>
      <c r="ROX2" s="302"/>
      <c r="ROY2" s="302"/>
      <c r="ROZ2" s="302"/>
      <c r="RPA2" s="302"/>
      <c r="RPB2" s="302"/>
      <c r="RPC2" s="302"/>
      <c r="RPD2" s="302"/>
      <c r="RPE2" s="302"/>
      <c r="RPF2" s="302"/>
      <c r="RPG2" s="302"/>
      <c r="RPH2" s="302"/>
      <c r="RPI2" s="302"/>
      <c r="RPJ2" s="302"/>
      <c r="RPK2" s="302"/>
      <c r="RPL2" s="302"/>
      <c r="RPM2" s="302"/>
      <c r="RPN2" s="302"/>
      <c r="RPO2" s="302"/>
      <c r="RPP2" s="302"/>
      <c r="RPQ2" s="302"/>
      <c r="RPR2" s="302"/>
      <c r="RPS2" s="302"/>
      <c r="RPT2" s="302"/>
      <c r="RPU2" s="302"/>
      <c r="RPV2" s="302"/>
      <c r="RPW2" s="302"/>
      <c r="RPX2" s="302"/>
      <c r="RPY2" s="302"/>
      <c r="RPZ2" s="302"/>
      <c r="RQA2" s="302"/>
      <c r="RQB2" s="302"/>
      <c r="RQC2" s="302"/>
      <c r="RQD2" s="302"/>
      <c r="RQE2" s="302"/>
      <c r="RQF2" s="302"/>
      <c r="RQG2" s="302"/>
      <c r="RQH2" s="302"/>
      <c r="RQI2" s="302"/>
      <c r="RQJ2" s="302"/>
      <c r="RQK2" s="302"/>
      <c r="RQL2" s="302"/>
      <c r="RQM2" s="302"/>
      <c r="RQN2" s="302"/>
      <c r="RQO2" s="302"/>
      <c r="RQP2" s="302"/>
      <c r="RQQ2" s="302"/>
      <c r="RQR2" s="302"/>
      <c r="RQS2" s="302"/>
      <c r="RQT2" s="302"/>
      <c r="RQU2" s="302"/>
      <c r="RQV2" s="302"/>
      <c r="RQW2" s="302"/>
      <c r="RQX2" s="302"/>
      <c r="RQY2" s="302"/>
      <c r="RQZ2" s="302"/>
      <c r="RRA2" s="302"/>
      <c r="RRB2" s="302"/>
      <c r="RRC2" s="302"/>
      <c r="RRD2" s="302"/>
      <c r="RRE2" s="302"/>
      <c r="RRF2" s="302"/>
      <c r="RRG2" s="302"/>
      <c r="RRH2" s="302"/>
      <c r="RRI2" s="302"/>
      <c r="RRJ2" s="302"/>
      <c r="RRK2" s="302"/>
      <c r="RRL2" s="302"/>
      <c r="RRM2" s="302"/>
      <c r="RRN2" s="302"/>
      <c r="RRO2" s="302"/>
      <c r="RRP2" s="302"/>
      <c r="RRQ2" s="302"/>
      <c r="RRR2" s="302"/>
      <c r="RRS2" s="302"/>
      <c r="RRT2" s="302"/>
      <c r="RRU2" s="302"/>
      <c r="RRV2" s="302"/>
      <c r="RRW2" s="302"/>
      <c r="RRX2" s="302"/>
      <c r="RRY2" s="302"/>
      <c r="RRZ2" s="302"/>
      <c r="RSA2" s="302"/>
      <c r="RSB2" s="302"/>
      <c r="RSC2" s="302"/>
      <c r="RSD2" s="302"/>
      <c r="RSE2" s="302"/>
      <c r="RSF2" s="302"/>
      <c r="RSG2" s="302"/>
      <c r="RSH2" s="302"/>
      <c r="RSI2" s="302"/>
      <c r="RSJ2" s="302"/>
      <c r="RSK2" s="302"/>
      <c r="RSL2" s="302"/>
      <c r="RSM2" s="302"/>
      <c r="RSN2" s="302"/>
      <c r="RSO2" s="302"/>
      <c r="RSP2" s="302"/>
      <c r="RSQ2" s="302"/>
      <c r="RSR2" s="302"/>
      <c r="RSS2" s="302"/>
      <c r="RST2" s="302"/>
      <c r="RSU2" s="302"/>
      <c r="RSV2" s="302"/>
      <c r="RSW2" s="302"/>
      <c r="RSX2" s="302"/>
      <c r="RSY2" s="302"/>
      <c r="RSZ2" s="302"/>
      <c r="RTA2" s="302"/>
      <c r="RTB2" s="302"/>
      <c r="RTC2" s="302"/>
      <c r="RTD2" s="302"/>
      <c r="RTE2" s="302"/>
      <c r="RTF2" s="302"/>
      <c r="RTG2" s="302"/>
      <c r="RTH2" s="302"/>
      <c r="RTI2" s="302"/>
      <c r="RTJ2" s="302"/>
      <c r="RTK2" s="302"/>
      <c r="RTL2" s="302"/>
      <c r="RTM2" s="302"/>
      <c r="RTN2" s="302"/>
      <c r="RTO2" s="302"/>
      <c r="RTP2" s="302"/>
      <c r="RTQ2" s="302"/>
      <c r="RTR2" s="302"/>
      <c r="RTS2" s="302"/>
      <c r="RTT2" s="302"/>
      <c r="RTU2" s="302"/>
      <c r="RTV2" s="302"/>
      <c r="RTW2" s="302"/>
      <c r="RTX2" s="302"/>
      <c r="RTY2" s="302"/>
      <c r="RTZ2" s="302"/>
      <c r="RUA2" s="302"/>
      <c r="RUB2" s="302"/>
      <c r="RUC2" s="302"/>
      <c r="RUD2" s="302"/>
      <c r="RUE2" s="302"/>
      <c r="RUF2" s="302"/>
      <c r="RUG2" s="302"/>
      <c r="RUH2" s="302"/>
      <c r="RUI2" s="302"/>
      <c r="RUJ2" s="302"/>
      <c r="RUK2" s="302"/>
      <c r="RUL2" s="302"/>
      <c r="RUM2" s="302"/>
      <c r="RUN2" s="302"/>
      <c r="RUO2" s="302"/>
      <c r="RUP2" s="302"/>
      <c r="RUQ2" s="302"/>
      <c r="RUR2" s="302"/>
      <c r="RUS2" s="302"/>
      <c r="RUT2" s="302"/>
      <c r="RUU2" s="302"/>
      <c r="RUV2" s="302"/>
      <c r="RUW2" s="302"/>
      <c r="RUX2" s="302"/>
      <c r="RUY2" s="302"/>
      <c r="RUZ2" s="302"/>
      <c r="RVA2" s="302"/>
      <c r="RVB2" s="302"/>
      <c r="RVC2" s="302"/>
      <c r="RVD2" s="302"/>
      <c r="RVE2" s="302"/>
      <c r="RVF2" s="302"/>
      <c r="RVG2" s="302"/>
      <c r="RVH2" s="302"/>
      <c r="RVI2" s="302"/>
      <c r="RVJ2" s="302"/>
      <c r="RVK2" s="302"/>
      <c r="RVL2" s="302"/>
      <c r="RVM2" s="302"/>
      <c r="RVN2" s="302"/>
      <c r="RVO2" s="302"/>
      <c r="RVP2" s="302"/>
      <c r="RVQ2" s="302"/>
      <c r="RVR2" s="302"/>
      <c r="RVS2" s="302"/>
      <c r="RVT2" s="302"/>
      <c r="RVU2" s="302"/>
      <c r="RVV2" s="302"/>
      <c r="RVW2" s="302"/>
      <c r="RVX2" s="302"/>
      <c r="RVY2" s="302"/>
      <c r="RVZ2" s="302"/>
      <c r="RWA2" s="302"/>
      <c r="RWB2" s="302"/>
      <c r="RWC2" s="302"/>
      <c r="RWD2" s="302"/>
      <c r="RWE2" s="302"/>
      <c r="RWF2" s="302"/>
      <c r="RWG2" s="302"/>
      <c r="RWH2" s="302"/>
      <c r="RWI2" s="302"/>
      <c r="RWJ2" s="302"/>
      <c r="RWK2" s="302"/>
      <c r="RWL2" s="302"/>
      <c r="RWM2" s="302"/>
      <c r="RWN2" s="302"/>
      <c r="RWO2" s="302"/>
      <c r="RWP2" s="302"/>
      <c r="RWQ2" s="302"/>
      <c r="RWR2" s="302"/>
      <c r="RWS2" s="302"/>
      <c r="RWT2" s="302"/>
      <c r="RWU2" s="302"/>
      <c r="RWV2" s="302"/>
      <c r="RWW2" s="302"/>
      <c r="RWX2" s="302"/>
      <c r="RWY2" s="302"/>
      <c r="RWZ2" s="302"/>
      <c r="RXA2" s="302"/>
      <c r="RXB2" s="302"/>
      <c r="RXC2" s="302"/>
      <c r="RXD2" s="302"/>
      <c r="RXE2" s="302"/>
      <c r="RXF2" s="302"/>
      <c r="RXG2" s="302"/>
      <c r="RXH2" s="302"/>
      <c r="RXI2" s="302"/>
      <c r="RXJ2" s="302"/>
      <c r="RXK2" s="302"/>
      <c r="RXL2" s="302"/>
      <c r="RXM2" s="302"/>
      <c r="RXN2" s="302"/>
      <c r="RXO2" s="302"/>
      <c r="RXP2" s="302"/>
      <c r="RXQ2" s="302"/>
      <c r="RXR2" s="302"/>
      <c r="RXS2" s="302"/>
      <c r="RXT2" s="302"/>
      <c r="RXU2" s="302"/>
      <c r="RXV2" s="302"/>
      <c r="RXW2" s="302"/>
      <c r="RXX2" s="302"/>
      <c r="RXY2" s="302"/>
      <c r="RXZ2" s="302"/>
      <c r="RYA2" s="302"/>
      <c r="RYB2" s="302"/>
      <c r="RYC2" s="302"/>
      <c r="RYD2" s="302"/>
      <c r="RYE2" s="302"/>
      <c r="RYF2" s="302"/>
      <c r="RYG2" s="302"/>
      <c r="RYH2" s="302"/>
      <c r="RYI2" s="302"/>
      <c r="RYJ2" s="302"/>
      <c r="RYK2" s="302"/>
      <c r="RYL2" s="302"/>
      <c r="RYM2" s="302"/>
      <c r="RYN2" s="302"/>
      <c r="RYO2" s="302"/>
      <c r="RYP2" s="302"/>
      <c r="RYQ2" s="302"/>
      <c r="RYR2" s="302"/>
      <c r="RYS2" s="302"/>
      <c r="RYT2" s="302"/>
      <c r="RYU2" s="302"/>
      <c r="RYV2" s="302"/>
      <c r="RYW2" s="302"/>
      <c r="RYX2" s="302"/>
      <c r="RYY2" s="302"/>
      <c r="RYZ2" s="302"/>
      <c r="RZA2" s="302"/>
      <c r="RZB2" s="302"/>
      <c r="RZC2" s="302"/>
      <c r="RZD2" s="302"/>
      <c r="RZE2" s="302"/>
      <c r="RZF2" s="302"/>
      <c r="RZG2" s="302"/>
      <c r="RZH2" s="302"/>
      <c r="RZI2" s="302"/>
      <c r="RZJ2" s="302"/>
      <c r="RZK2" s="302"/>
      <c r="RZL2" s="302"/>
      <c r="RZM2" s="302"/>
      <c r="RZN2" s="302"/>
      <c r="RZO2" s="302"/>
      <c r="RZP2" s="302"/>
      <c r="RZQ2" s="302"/>
      <c r="RZR2" s="302"/>
      <c r="RZS2" s="302"/>
      <c r="RZT2" s="302"/>
      <c r="RZU2" s="302"/>
      <c r="RZV2" s="302"/>
      <c r="RZW2" s="302"/>
      <c r="RZX2" s="302"/>
      <c r="RZY2" s="302"/>
      <c r="RZZ2" s="302"/>
      <c r="SAA2" s="302"/>
      <c r="SAB2" s="302"/>
      <c r="SAC2" s="302"/>
      <c r="SAD2" s="302"/>
      <c r="SAE2" s="302"/>
      <c r="SAF2" s="302"/>
      <c r="SAG2" s="302"/>
      <c r="SAH2" s="302"/>
      <c r="SAI2" s="302"/>
      <c r="SAJ2" s="302"/>
      <c r="SAK2" s="302"/>
      <c r="SAL2" s="302"/>
      <c r="SAM2" s="302"/>
      <c r="SAN2" s="302"/>
      <c r="SAO2" s="302"/>
      <c r="SAP2" s="302"/>
      <c r="SAQ2" s="302"/>
      <c r="SAR2" s="302"/>
      <c r="SAS2" s="302"/>
      <c r="SAT2" s="302"/>
      <c r="SAU2" s="302"/>
      <c r="SAV2" s="302"/>
      <c r="SAW2" s="302"/>
      <c r="SAX2" s="302"/>
      <c r="SAY2" s="302"/>
      <c r="SAZ2" s="302"/>
      <c r="SBA2" s="302"/>
      <c r="SBB2" s="302"/>
      <c r="SBC2" s="302"/>
      <c r="SBD2" s="302"/>
      <c r="SBE2" s="302"/>
      <c r="SBF2" s="302"/>
      <c r="SBG2" s="302"/>
      <c r="SBH2" s="302"/>
      <c r="SBI2" s="302"/>
      <c r="SBJ2" s="302"/>
      <c r="SBK2" s="302"/>
      <c r="SBL2" s="302"/>
      <c r="SBM2" s="302"/>
      <c r="SBN2" s="302"/>
      <c r="SBO2" s="302"/>
      <c r="SBP2" s="302"/>
      <c r="SBQ2" s="302"/>
      <c r="SBR2" s="302"/>
      <c r="SBS2" s="302"/>
      <c r="SBT2" s="302"/>
      <c r="SBU2" s="302"/>
      <c r="SBV2" s="302"/>
      <c r="SBW2" s="302"/>
      <c r="SBX2" s="302"/>
      <c r="SBY2" s="302"/>
      <c r="SBZ2" s="302"/>
      <c r="SCA2" s="302"/>
      <c r="SCB2" s="302"/>
      <c r="SCC2" s="302"/>
      <c r="SCD2" s="302"/>
      <c r="SCE2" s="302"/>
      <c r="SCF2" s="302"/>
      <c r="SCG2" s="302"/>
      <c r="SCH2" s="302"/>
      <c r="SCI2" s="302"/>
      <c r="SCJ2" s="302"/>
      <c r="SCK2" s="302"/>
      <c r="SCL2" s="302"/>
      <c r="SCM2" s="302"/>
      <c r="SCN2" s="302"/>
      <c r="SCO2" s="302"/>
      <c r="SCP2" s="302"/>
      <c r="SCQ2" s="302"/>
      <c r="SCR2" s="302"/>
      <c r="SCS2" s="302"/>
      <c r="SCT2" s="302"/>
      <c r="SCU2" s="302"/>
      <c r="SCV2" s="302"/>
      <c r="SCW2" s="302"/>
      <c r="SCX2" s="302"/>
      <c r="SCY2" s="302"/>
      <c r="SCZ2" s="302"/>
      <c r="SDA2" s="302"/>
      <c r="SDB2" s="302"/>
      <c r="SDC2" s="302"/>
      <c r="SDD2" s="302"/>
      <c r="SDE2" s="302"/>
      <c r="SDF2" s="302"/>
      <c r="SDG2" s="302"/>
      <c r="SDH2" s="302"/>
      <c r="SDI2" s="302"/>
      <c r="SDJ2" s="302"/>
      <c r="SDK2" s="302"/>
      <c r="SDL2" s="302"/>
      <c r="SDM2" s="302"/>
      <c r="SDN2" s="302"/>
      <c r="SDO2" s="302"/>
      <c r="SDP2" s="302"/>
      <c r="SDQ2" s="302"/>
      <c r="SDR2" s="302"/>
      <c r="SDS2" s="302"/>
      <c r="SDT2" s="302"/>
      <c r="SDU2" s="302"/>
      <c r="SDV2" s="302"/>
      <c r="SDW2" s="302"/>
      <c r="SDX2" s="302"/>
      <c r="SDY2" s="302"/>
      <c r="SDZ2" s="302"/>
      <c r="SEA2" s="302"/>
      <c r="SEB2" s="302"/>
      <c r="SEC2" s="302"/>
      <c r="SED2" s="302"/>
      <c r="SEE2" s="302"/>
      <c r="SEF2" s="302"/>
      <c r="SEG2" s="302"/>
      <c r="SEH2" s="302"/>
      <c r="SEI2" s="302"/>
      <c r="SEJ2" s="302"/>
      <c r="SEK2" s="302"/>
      <c r="SEL2" s="302"/>
      <c r="SEM2" s="302"/>
      <c r="SEN2" s="302"/>
      <c r="SEO2" s="302"/>
      <c r="SEP2" s="302"/>
      <c r="SEQ2" s="302"/>
      <c r="SER2" s="302"/>
      <c r="SES2" s="302"/>
      <c r="SET2" s="302"/>
      <c r="SEU2" s="302"/>
      <c r="SEV2" s="302"/>
      <c r="SEW2" s="302"/>
      <c r="SEX2" s="302"/>
      <c r="SEY2" s="302"/>
      <c r="SEZ2" s="302"/>
      <c r="SFA2" s="302"/>
      <c r="SFB2" s="302"/>
      <c r="SFC2" s="302"/>
      <c r="SFD2" s="302"/>
      <c r="SFE2" s="302"/>
      <c r="SFF2" s="302"/>
      <c r="SFG2" s="302"/>
      <c r="SFH2" s="302"/>
      <c r="SFI2" s="302"/>
      <c r="SFJ2" s="302"/>
      <c r="SFK2" s="302"/>
      <c r="SFL2" s="302"/>
      <c r="SFM2" s="302"/>
      <c r="SFN2" s="302"/>
      <c r="SFO2" s="302"/>
      <c r="SFP2" s="302"/>
      <c r="SFQ2" s="302"/>
      <c r="SFR2" s="302"/>
      <c r="SFS2" s="302"/>
      <c r="SFT2" s="302"/>
      <c r="SFU2" s="302"/>
      <c r="SFV2" s="302"/>
      <c r="SFW2" s="302"/>
      <c r="SFX2" s="302"/>
      <c r="SFY2" s="302"/>
      <c r="SFZ2" s="302"/>
      <c r="SGA2" s="302"/>
      <c r="SGB2" s="302"/>
      <c r="SGC2" s="302"/>
      <c r="SGD2" s="302"/>
      <c r="SGE2" s="302"/>
      <c r="SGF2" s="302"/>
      <c r="SGG2" s="302"/>
      <c r="SGH2" s="302"/>
      <c r="SGI2" s="302"/>
      <c r="SGJ2" s="302"/>
      <c r="SGK2" s="302"/>
      <c r="SGL2" s="302"/>
      <c r="SGM2" s="302"/>
      <c r="SGN2" s="302"/>
      <c r="SGO2" s="302"/>
      <c r="SGP2" s="302"/>
      <c r="SGQ2" s="302"/>
      <c r="SGR2" s="302"/>
      <c r="SGS2" s="302"/>
      <c r="SGT2" s="302"/>
      <c r="SGU2" s="302"/>
      <c r="SGV2" s="302"/>
      <c r="SGW2" s="302"/>
      <c r="SGX2" s="302"/>
      <c r="SGY2" s="302"/>
      <c r="SGZ2" s="302"/>
      <c r="SHA2" s="302"/>
      <c r="SHB2" s="302"/>
      <c r="SHC2" s="302"/>
      <c r="SHD2" s="302"/>
      <c r="SHE2" s="302"/>
      <c r="SHF2" s="302"/>
      <c r="SHG2" s="302"/>
      <c r="SHH2" s="302"/>
      <c r="SHI2" s="302"/>
      <c r="SHJ2" s="302"/>
      <c r="SHK2" s="302"/>
      <c r="SHL2" s="302"/>
      <c r="SHM2" s="302"/>
      <c r="SHN2" s="302"/>
      <c r="SHO2" s="302"/>
      <c r="SHP2" s="302"/>
      <c r="SHQ2" s="302"/>
      <c r="SHR2" s="302"/>
      <c r="SHS2" s="302"/>
      <c r="SHT2" s="302"/>
      <c r="SHU2" s="302"/>
      <c r="SHV2" s="302"/>
      <c r="SHW2" s="302"/>
      <c r="SHX2" s="302"/>
      <c r="SHY2" s="302"/>
      <c r="SHZ2" s="302"/>
      <c r="SIA2" s="302"/>
      <c r="SIB2" s="302"/>
      <c r="SIC2" s="302"/>
      <c r="SID2" s="302"/>
      <c r="SIE2" s="302"/>
      <c r="SIF2" s="302"/>
      <c r="SIG2" s="302"/>
      <c r="SIH2" s="302"/>
      <c r="SII2" s="302"/>
      <c r="SIJ2" s="302"/>
      <c r="SIK2" s="302"/>
      <c r="SIL2" s="302"/>
      <c r="SIM2" s="302"/>
      <c r="SIN2" s="302"/>
      <c r="SIO2" s="302"/>
      <c r="SIP2" s="302"/>
      <c r="SIQ2" s="302"/>
      <c r="SIR2" s="302"/>
      <c r="SIS2" s="302"/>
      <c r="SIT2" s="302"/>
      <c r="SIU2" s="302"/>
      <c r="SIV2" s="302"/>
      <c r="SIW2" s="302"/>
      <c r="SIX2" s="302"/>
      <c r="SIY2" s="302"/>
      <c r="SIZ2" s="302"/>
      <c r="SJA2" s="302"/>
      <c r="SJB2" s="302"/>
      <c r="SJC2" s="302"/>
      <c r="SJD2" s="302"/>
      <c r="SJE2" s="302"/>
      <c r="SJF2" s="302"/>
      <c r="SJG2" s="302"/>
      <c r="SJH2" s="302"/>
      <c r="SJI2" s="302"/>
      <c r="SJJ2" s="302"/>
      <c r="SJK2" s="302"/>
      <c r="SJL2" s="302"/>
      <c r="SJM2" s="302"/>
      <c r="SJN2" s="302"/>
      <c r="SJO2" s="302"/>
      <c r="SJP2" s="302"/>
      <c r="SJQ2" s="302"/>
      <c r="SJR2" s="302"/>
      <c r="SJS2" s="302"/>
      <c r="SJT2" s="302"/>
      <c r="SJU2" s="302"/>
      <c r="SJV2" s="302"/>
      <c r="SJW2" s="302"/>
      <c r="SJX2" s="302"/>
      <c r="SJY2" s="302"/>
      <c r="SJZ2" s="302"/>
      <c r="SKA2" s="302"/>
      <c r="SKB2" s="302"/>
      <c r="SKC2" s="302"/>
      <c r="SKD2" s="302"/>
      <c r="SKE2" s="302"/>
      <c r="SKF2" s="302"/>
      <c r="SKG2" s="302"/>
      <c r="SKH2" s="302"/>
      <c r="SKI2" s="302"/>
      <c r="SKJ2" s="302"/>
      <c r="SKK2" s="302"/>
      <c r="SKL2" s="302"/>
      <c r="SKM2" s="302"/>
      <c r="SKN2" s="302"/>
      <c r="SKO2" s="302"/>
      <c r="SKP2" s="302"/>
      <c r="SKQ2" s="302"/>
      <c r="SKR2" s="302"/>
      <c r="SKS2" s="302"/>
      <c r="SKT2" s="302"/>
      <c r="SKU2" s="302"/>
      <c r="SKV2" s="302"/>
      <c r="SKW2" s="302"/>
      <c r="SKX2" s="302"/>
      <c r="SKY2" s="302"/>
      <c r="SKZ2" s="302"/>
      <c r="SLA2" s="302"/>
      <c r="SLB2" s="302"/>
      <c r="SLC2" s="302"/>
      <c r="SLD2" s="302"/>
      <c r="SLE2" s="302"/>
      <c r="SLF2" s="302"/>
      <c r="SLG2" s="302"/>
      <c r="SLH2" s="302"/>
      <c r="SLI2" s="302"/>
      <c r="SLJ2" s="302"/>
      <c r="SLK2" s="302"/>
      <c r="SLL2" s="302"/>
      <c r="SLM2" s="302"/>
      <c r="SLN2" s="302"/>
      <c r="SLO2" s="302"/>
      <c r="SLP2" s="302"/>
      <c r="SLQ2" s="302"/>
      <c r="SLR2" s="302"/>
      <c r="SLS2" s="302"/>
      <c r="SLT2" s="302"/>
      <c r="SLU2" s="302"/>
      <c r="SLV2" s="302"/>
      <c r="SLW2" s="302"/>
      <c r="SLX2" s="302"/>
      <c r="SLY2" s="302"/>
      <c r="SLZ2" s="302"/>
      <c r="SMA2" s="302"/>
      <c r="SMB2" s="302"/>
      <c r="SMC2" s="302"/>
      <c r="SMD2" s="302"/>
      <c r="SME2" s="302"/>
      <c r="SMF2" s="302"/>
      <c r="SMG2" s="302"/>
      <c r="SMH2" s="302"/>
      <c r="SMI2" s="302"/>
      <c r="SMJ2" s="302"/>
      <c r="SMK2" s="302"/>
      <c r="SML2" s="302"/>
      <c r="SMM2" s="302"/>
      <c r="SMN2" s="302"/>
      <c r="SMO2" s="302"/>
      <c r="SMP2" s="302"/>
      <c r="SMQ2" s="302"/>
      <c r="SMR2" s="302"/>
      <c r="SMS2" s="302"/>
      <c r="SMT2" s="302"/>
      <c r="SMU2" s="302"/>
      <c r="SMV2" s="302"/>
      <c r="SMW2" s="302"/>
      <c r="SMX2" s="302"/>
      <c r="SMY2" s="302"/>
      <c r="SMZ2" s="302"/>
      <c r="SNA2" s="302"/>
      <c r="SNB2" s="302"/>
      <c r="SNC2" s="302"/>
      <c r="SND2" s="302"/>
      <c r="SNE2" s="302"/>
      <c r="SNF2" s="302"/>
      <c r="SNG2" s="302"/>
      <c r="SNH2" s="302"/>
      <c r="SNI2" s="302"/>
      <c r="SNJ2" s="302"/>
      <c r="SNK2" s="302"/>
      <c r="SNL2" s="302"/>
      <c r="SNM2" s="302"/>
      <c r="SNN2" s="302"/>
      <c r="SNO2" s="302"/>
      <c r="SNP2" s="302"/>
      <c r="SNQ2" s="302"/>
      <c r="SNR2" s="302"/>
      <c r="SNS2" s="302"/>
      <c r="SNT2" s="302"/>
      <c r="SNU2" s="302"/>
      <c r="SNV2" s="302"/>
      <c r="SNW2" s="302"/>
      <c r="SNX2" s="302"/>
      <c r="SNY2" s="302"/>
      <c r="SNZ2" s="302"/>
      <c r="SOA2" s="302"/>
      <c r="SOB2" s="302"/>
      <c r="SOC2" s="302"/>
      <c r="SOD2" s="302"/>
      <c r="SOE2" s="302"/>
      <c r="SOF2" s="302"/>
      <c r="SOG2" s="302"/>
      <c r="SOH2" s="302"/>
      <c r="SOI2" s="302"/>
      <c r="SOJ2" s="302"/>
      <c r="SOK2" s="302"/>
      <c r="SOL2" s="302"/>
      <c r="SOM2" s="302"/>
      <c r="SON2" s="302"/>
      <c r="SOO2" s="302"/>
      <c r="SOP2" s="302"/>
      <c r="SOQ2" s="302"/>
      <c r="SOR2" s="302"/>
      <c r="SOS2" s="302"/>
      <c r="SOT2" s="302"/>
      <c r="SOU2" s="302"/>
      <c r="SOV2" s="302"/>
      <c r="SOW2" s="302"/>
      <c r="SOX2" s="302"/>
      <c r="SOY2" s="302"/>
      <c r="SOZ2" s="302"/>
      <c r="SPA2" s="302"/>
      <c r="SPB2" s="302"/>
      <c r="SPC2" s="302"/>
      <c r="SPD2" s="302"/>
      <c r="SPE2" s="302"/>
      <c r="SPF2" s="302"/>
      <c r="SPG2" s="302"/>
      <c r="SPH2" s="302"/>
      <c r="SPI2" s="302"/>
      <c r="SPJ2" s="302"/>
      <c r="SPK2" s="302"/>
      <c r="SPL2" s="302"/>
      <c r="SPM2" s="302"/>
      <c r="SPN2" s="302"/>
      <c r="SPO2" s="302"/>
      <c r="SPP2" s="302"/>
      <c r="SPQ2" s="302"/>
      <c r="SPR2" s="302"/>
      <c r="SPS2" s="302"/>
      <c r="SPT2" s="302"/>
      <c r="SPU2" s="302"/>
      <c r="SPV2" s="302"/>
      <c r="SPW2" s="302"/>
      <c r="SPX2" s="302"/>
      <c r="SPY2" s="302"/>
      <c r="SPZ2" s="302"/>
      <c r="SQA2" s="302"/>
      <c r="SQB2" s="302"/>
      <c r="SQC2" s="302"/>
      <c r="SQD2" s="302"/>
      <c r="SQE2" s="302"/>
      <c r="SQF2" s="302"/>
      <c r="SQG2" s="302"/>
      <c r="SQH2" s="302"/>
      <c r="SQI2" s="302"/>
      <c r="SQJ2" s="302"/>
      <c r="SQK2" s="302"/>
      <c r="SQL2" s="302"/>
      <c r="SQM2" s="302"/>
      <c r="SQN2" s="302"/>
      <c r="SQO2" s="302"/>
      <c r="SQP2" s="302"/>
      <c r="SQQ2" s="302"/>
      <c r="SQR2" s="302"/>
      <c r="SQS2" s="302"/>
      <c r="SQT2" s="302"/>
      <c r="SQU2" s="302"/>
      <c r="SQV2" s="302"/>
      <c r="SQW2" s="302"/>
      <c r="SQX2" s="302"/>
      <c r="SQY2" s="302"/>
      <c r="SQZ2" s="302"/>
      <c r="SRA2" s="302"/>
      <c r="SRB2" s="302"/>
      <c r="SRC2" s="302"/>
      <c r="SRD2" s="302"/>
      <c r="SRE2" s="302"/>
      <c r="SRF2" s="302"/>
      <c r="SRG2" s="302"/>
      <c r="SRH2" s="302"/>
      <c r="SRI2" s="302"/>
      <c r="SRJ2" s="302"/>
      <c r="SRK2" s="302"/>
      <c r="SRL2" s="302"/>
      <c r="SRM2" s="302"/>
      <c r="SRN2" s="302"/>
      <c r="SRO2" s="302"/>
      <c r="SRP2" s="302"/>
      <c r="SRQ2" s="302"/>
      <c r="SRR2" s="302"/>
      <c r="SRS2" s="302"/>
      <c r="SRT2" s="302"/>
      <c r="SRU2" s="302"/>
      <c r="SRV2" s="302"/>
      <c r="SRW2" s="302"/>
      <c r="SRX2" s="302"/>
      <c r="SRY2" s="302"/>
      <c r="SRZ2" s="302"/>
      <c r="SSA2" s="302"/>
      <c r="SSB2" s="302"/>
      <c r="SSC2" s="302"/>
      <c r="SSD2" s="302"/>
      <c r="SSE2" s="302"/>
      <c r="SSF2" s="302"/>
      <c r="SSG2" s="302"/>
      <c r="SSH2" s="302"/>
      <c r="SSI2" s="302"/>
      <c r="SSJ2" s="302"/>
      <c r="SSK2" s="302"/>
      <c r="SSL2" s="302"/>
      <c r="SSM2" s="302"/>
      <c r="SSN2" s="302"/>
      <c r="SSO2" s="302"/>
      <c r="SSP2" s="302"/>
      <c r="SSQ2" s="302"/>
      <c r="SSR2" s="302"/>
      <c r="SSS2" s="302"/>
      <c r="SST2" s="302"/>
      <c r="SSU2" s="302"/>
      <c r="SSV2" s="302"/>
      <c r="SSW2" s="302"/>
      <c r="SSX2" s="302"/>
      <c r="SSY2" s="302"/>
      <c r="SSZ2" s="302"/>
      <c r="STA2" s="302"/>
      <c r="STB2" s="302"/>
      <c r="STC2" s="302"/>
      <c r="STD2" s="302"/>
      <c r="STE2" s="302"/>
      <c r="STF2" s="302"/>
      <c r="STG2" s="302"/>
      <c r="STH2" s="302"/>
      <c r="STI2" s="302"/>
      <c r="STJ2" s="302"/>
      <c r="STK2" s="302"/>
      <c r="STL2" s="302"/>
      <c r="STM2" s="302"/>
      <c r="STN2" s="302"/>
      <c r="STO2" s="302"/>
      <c r="STP2" s="302"/>
      <c r="STQ2" s="302"/>
      <c r="STR2" s="302"/>
      <c r="STS2" s="302"/>
      <c r="STT2" s="302"/>
      <c r="STU2" s="302"/>
      <c r="STV2" s="302"/>
      <c r="STW2" s="302"/>
      <c r="STX2" s="302"/>
      <c r="STY2" s="302"/>
      <c r="STZ2" s="302"/>
      <c r="SUA2" s="302"/>
      <c r="SUB2" s="302"/>
      <c r="SUC2" s="302"/>
      <c r="SUD2" s="302"/>
      <c r="SUE2" s="302"/>
      <c r="SUF2" s="302"/>
      <c r="SUG2" s="302"/>
      <c r="SUH2" s="302"/>
      <c r="SUI2" s="302"/>
      <c r="SUJ2" s="302"/>
      <c r="SUK2" s="302"/>
      <c r="SUL2" s="302"/>
      <c r="SUM2" s="302"/>
      <c r="SUN2" s="302"/>
      <c r="SUO2" s="302"/>
      <c r="SUP2" s="302"/>
      <c r="SUQ2" s="302"/>
      <c r="SUR2" s="302"/>
      <c r="SUS2" s="302"/>
      <c r="SUT2" s="302"/>
      <c r="SUU2" s="302"/>
      <c r="SUV2" s="302"/>
      <c r="SUW2" s="302"/>
      <c r="SUX2" s="302"/>
      <c r="SUY2" s="302"/>
      <c r="SUZ2" s="302"/>
      <c r="SVA2" s="302"/>
      <c r="SVB2" s="302"/>
      <c r="SVC2" s="302"/>
      <c r="SVD2" s="302"/>
      <c r="SVE2" s="302"/>
      <c r="SVF2" s="302"/>
      <c r="SVG2" s="302"/>
      <c r="SVH2" s="302"/>
      <c r="SVI2" s="302"/>
      <c r="SVJ2" s="302"/>
      <c r="SVK2" s="302"/>
      <c r="SVL2" s="302"/>
      <c r="SVM2" s="302"/>
      <c r="SVN2" s="302"/>
      <c r="SVO2" s="302"/>
      <c r="SVP2" s="302"/>
      <c r="SVQ2" s="302"/>
      <c r="SVR2" s="302"/>
      <c r="SVS2" s="302"/>
      <c r="SVT2" s="302"/>
      <c r="SVU2" s="302"/>
      <c r="SVV2" s="302"/>
      <c r="SVW2" s="302"/>
      <c r="SVX2" s="302"/>
      <c r="SVY2" s="302"/>
      <c r="SVZ2" s="302"/>
      <c r="SWA2" s="302"/>
      <c r="SWB2" s="302"/>
      <c r="SWC2" s="302"/>
      <c r="SWD2" s="302"/>
      <c r="SWE2" s="302"/>
      <c r="SWF2" s="302"/>
      <c r="SWG2" s="302"/>
      <c r="SWH2" s="302"/>
      <c r="SWI2" s="302"/>
      <c r="SWJ2" s="302"/>
      <c r="SWK2" s="302"/>
      <c r="SWL2" s="302"/>
      <c r="SWM2" s="302"/>
      <c r="SWN2" s="302"/>
      <c r="SWO2" s="302"/>
      <c r="SWP2" s="302"/>
      <c r="SWQ2" s="302"/>
      <c r="SWR2" s="302"/>
      <c r="SWS2" s="302"/>
      <c r="SWT2" s="302"/>
      <c r="SWU2" s="302"/>
      <c r="SWV2" s="302"/>
      <c r="SWW2" s="302"/>
      <c r="SWX2" s="302"/>
      <c r="SWY2" s="302"/>
      <c r="SWZ2" s="302"/>
      <c r="SXA2" s="302"/>
      <c r="SXB2" s="302"/>
      <c r="SXC2" s="302"/>
      <c r="SXD2" s="302"/>
      <c r="SXE2" s="302"/>
      <c r="SXF2" s="302"/>
      <c r="SXG2" s="302"/>
      <c r="SXH2" s="302"/>
      <c r="SXI2" s="302"/>
      <c r="SXJ2" s="302"/>
      <c r="SXK2" s="302"/>
      <c r="SXL2" s="302"/>
      <c r="SXM2" s="302"/>
      <c r="SXN2" s="302"/>
      <c r="SXO2" s="302"/>
      <c r="SXP2" s="302"/>
      <c r="SXQ2" s="302"/>
      <c r="SXR2" s="302"/>
      <c r="SXS2" s="302"/>
      <c r="SXT2" s="302"/>
      <c r="SXU2" s="302"/>
      <c r="SXV2" s="302"/>
      <c r="SXW2" s="302"/>
      <c r="SXX2" s="302"/>
      <c r="SXY2" s="302"/>
      <c r="SXZ2" s="302"/>
      <c r="SYA2" s="302"/>
      <c r="SYB2" s="302"/>
      <c r="SYC2" s="302"/>
      <c r="SYD2" s="302"/>
      <c r="SYE2" s="302"/>
      <c r="SYF2" s="302"/>
      <c r="SYG2" s="302"/>
      <c r="SYH2" s="302"/>
      <c r="SYI2" s="302"/>
      <c r="SYJ2" s="302"/>
      <c r="SYK2" s="302"/>
      <c r="SYL2" s="302"/>
      <c r="SYM2" s="302"/>
      <c r="SYN2" s="302"/>
      <c r="SYO2" s="302"/>
      <c r="SYP2" s="302"/>
      <c r="SYQ2" s="302"/>
      <c r="SYR2" s="302"/>
      <c r="SYS2" s="302"/>
      <c r="SYT2" s="302"/>
      <c r="SYU2" s="302"/>
      <c r="SYV2" s="302"/>
      <c r="SYW2" s="302"/>
      <c r="SYX2" s="302"/>
      <c r="SYY2" s="302"/>
      <c r="SYZ2" s="302"/>
      <c r="SZA2" s="302"/>
      <c r="SZB2" s="302"/>
      <c r="SZC2" s="302"/>
      <c r="SZD2" s="302"/>
      <c r="SZE2" s="302"/>
      <c r="SZF2" s="302"/>
      <c r="SZG2" s="302"/>
      <c r="SZH2" s="302"/>
      <c r="SZI2" s="302"/>
      <c r="SZJ2" s="302"/>
      <c r="SZK2" s="302"/>
      <c r="SZL2" s="302"/>
      <c r="SZM2" s="302"/>
      <c r="SZN2" s="302"/>
      <c r="SZO2" s="302"/>
      <c r="SZP2" s="302"/>
      <c r="SZQ2" s="302"/>
      <c r="SZR2" s="302"/>
      <c r="SZS2" s="302"/>
      <c r="SZT2" s="302"/>
      <c r="SZU2" s="302"/>
      <c r="SZV2" s="302"/>
      <c r="SZW2" s="302"/>
      <c r="SZX2" s="302"/>
      <c r="SZY2" s="302"/>
      <c r="SZZ2" s="302"/>
      <c r="TAA2" s="302"/>
      <c r="TAB2" s="302"/>
      <c r="TAC2" s="302"/>
      <c r="TAD2" s="302"/>
      <c r="TAE2" s="302"/>
      <c r="TAF2" s="302"/>
      <c r="TAG2" s="302"/>
      <c r="TAH2" s="302"/>
      <c r="TAI2" s="302"/>
      <c r="TAJ2" s="302"/>
      <c r="TAK2" s="302"/>
      <c r="TAL2" s="302"/>
      <c r="TAM2" s="302"/>
      <c r="TAN2" s="302"/>
      <c r="TAO2" s="302"/>
      <c r="TAP2" s="302"/>
      <c r="TAQ2" s="302"/>
      <c r="TAR2" s="302"/>
      <c r="TAS2" s="302"/>
      <c r="TAT2" s="302"/>
      <c r="TAU2" s="302"/>
      <c r="TAV2" s="302"/>
      <c r="TAW2" s="302"/>
      <c r="TAX2" s="302"/>
      <c r="TAY2" s="302"/>
      <c r="TAZ2" s="302"/>
      <c r="TBA2" s="302"/>
      <c r="TBB2" s="302"/>
      <c r="TBC2" s="302"/>
      <c r="TBD2" s="302"/>
      <c r="TBE2" s="302"/>
      <c r="TBF2" s="302"/>
      <c r="TBG2" s="302"/>
      <c r="TBH2" s="302"/>
      <c r="TBI2" s="302"/>
      <c r="TBJ2" s="302"/>
      <c r="TBK2" s="302"/>
      <c r="TBL2" s="302"/>
      <c r="TBM2" s="302"/>
      <c r="TBN2" s="302"/>
      <c r="TBO2" s="302"/>
      <c r="TBP2" s="302"/>
      <c r="TBQ2" s="302"/>
      <c r="TBR2" s="302"/>
      <c r="TBS2" s="302"/>
      <c r="TBT2" s="302"/>
      <c r="TBU2" s="302"/>
      <c r="TBV2" s="302"/>
      <c r="TBW2" s="302"/>
      <c r="TBX2" s="302"/>
      <c r="TBY2" s="302"/>
      <c r="TBZ2" s="302"/>
      <c r="TCA2" s="302"/>
      <c r="TCB2" s="302"/>
      <c r="TCC2" s="302"/>
      <c r="TCD2" s="302"/>
      <c r="TCE2" s="302"/>
      <c r="TCF2" s="302"/>
      <c r="TCG2" s="302"/>
      <c r="TCH2" s="302"/>
      <c r="TCI2" s="302"/>
      <c r="TCJ2" s="302"/>
      <c r="TCK2" s="302"/>
      <c r="TCL2" s="302"/>
      <c r="TCM2" s="302"/>
      <c r="TCN2" s="302"/>
      <c r="TCO2" s="302"/>
      <c r="TCP2" s="302"/>
      <c r="TCQ2" s="302"/>
      <c r="TCR2" s="302"/>
      <c r="TCS2" s="302"/>
      <c r="TCT2" s="302"/>
      <c r="TCU2" s="302"/>
      <c r="TCV2" s="302"/>
      <c r="TCW2" s="302"/>
      <c r="TCX2" s="302"/>
      <c r="TCY2" s="302"/>
      <c r="TCZ2" s="302"/>
      <c r="TDA2" s="302"/>
      <c r="TDB2" s="302"/>
      <c r="TDC2" s="302"/>
      <c r="TDD2" s="302"/>
      <c r="TDE2" s="302"/>
      <c r="TDF2" s="302"/>
      <c r="TDG2" s="302"/>
      <c r="TDH2" s="302"/>
      <c r="TDI2" s="302"/>
      <c r="TDJ2" s="302"/>
      <c r="TDK2" s="302"/>
      <c r="TDL2" s="302"/>
      <c r="TDM2" s="302"/>
      <c r="TDN2" s="302"/>
      <c r="TDO2" s="302"/>
      <c r="TDP2" s="302"/>
      <c r="TDQ2" s="302"/>
      <c r="TDR2" s="302"/>
      <c r="TDS2" s="302"/>
      <c r="TDT2" s="302"/>
      <c r="TDU2" s="302"/>
      <c r="TDV2" s="302"/>
      <c r="TDW2" s="302"/>
      <c r="TDX2" s="302"/>
      <c r="TDY2" s="302"/>
      <c r="TDZ2" s="302"/>
      <c r="TEA2" s="302"/>
      <c r="TEB2" s="302"/>
      <c r="TEC2" s="302"/>
      <c r="TED2" s="302"/>
      <c r="TEE2" s="302"/>
      <c r="TEF2" s="302"/>
      <c r="TEG2" s="302"/>
      <c r="TEH2" s="302"/>
      <c r="TEI2" s="302"/>
      <c r="TEJ2" s="302"/>
      <c r="TEK2" s="302"/>
      <c r="TEL2" s="302"/>
      <c r="TEM2" s="302"/>
      <c r="TEN2" s="302"/>
      <c r="TEO2" s="302"/>
      <c r="TEP2" s="302"/>
      <c r="TEQ2" s="302"/>
      <c r="TER2" s="302"/>
      <c r="TES2" s="302"/>
      <c r="TET2" s="302"/>
      <c r="TEU2" s="302"/>
      <c r="TEV2" s="302"/>
      <c r="TEW2" s="302"/>
      <c r="TEX2" s="302"/>
      <c r="TEY2" s="302"/>
      <c r="TEZ2" s="302"/>
      <c r="TFA2" s="302"/>
      <c r="TFB2" s="302"/>
      <c r="TFC2" s="302"/>
      <c r="TFD2" s="302"/>
      <c r="TFE2" s="302"/>
      <c r="TFF2" s="302"/>
      <c r="TFG2" s="302"/>
      <c r="TFH2" s="302"/>
      <c r="TFI2" s="302"/>
      <c r="TFJ2" s="302"/>
      <c r="TFK2" s="302"/>
      <c r="TFL2" s="302"/>
      <c r="TFM2" s="302"/>
      <c r="TFN2" s="302"/>
      <c r="TFO2" s="302"/>
      <c r="TFP2" s="302"/>
      <c r="TFQ2" s="302"/>
      <c r="TFR2" s="302"/>
      <c r="TFS2" s="302"/>
      <c r="TFT2" s="302"/>
      <c r="TFU2" s="302"/>
      <c r="TFV2" s="302"/>
      <c r="TFW2" s="302"/>
      <c r="TFX2" s="302"/>
      <c r="TFY2" s="302"/>
      <c r="TFZ2" s="302"/>
      <c r="TGA2" s="302"/>
      <c r="TGB2" s="302"/>
      <c r="TGC2" s="302"/>
      <c r="TGD2" s="302"/>
      <c r="TGE2" s="302"/>
      <c r="TGF2" s="302"/>
      <c r="TGG2" s="302"/>
      <c r="TGH2" s="302"/>
      <c r="TGI2" s="302"/>
      <c r="TGJ2" s="302"/>
      <c r="TGK2" s="302"/>
      <c r="TGL2" s="302"/>
      <c r="TGM2" s="302"/>
      <c r="TGN2" s="302"/>
      <c r="TGO2" s="302"/>
      <c r="TGP2" s="302"/>
      <c r="TGQ2" s="302"/>
      <c r="TGR2" s="302"/>
      <c r="TGS2" s="302"/>
      <c r="TGT2" s="302"/>
      <c r="TGU2" s="302"/>
      <c r="TGV2" s="302"/>
      <c r="TGW2" s="302"/>
      <c r="TGX2" s="302"/>
      <c r="TGY2" s="302"/>
      <c r="TGZ2" s="302"/>
      <c r="THA2" s="302"/>
      <c r="THB2" s="302"/>
      <c r="THC2" s="302"/>
      <c r="THD2" s="302"/>
      <c r="THE2" s="302"/>
      <c r="THF2" s="302"/>
      <c r="THG2" s="302"/>
      <c r="THH2" s="302"/>
      <c r="THI2" s="302"/>
      <c r="THJ2" s="302"/>
      <c r="THK2" s="302"/>
      <c r="THL2" s="302"/>
      <c r="THM2" s="302"/>
      <c r="THN2" s="302"/>
      <c r="THO2" s="302"/>
      <c r="THP2" s="302"/>
      <c r="THQ2" s="302"/>
      <c r="THR2" s="302"/>
      <c r="THS2" s="302"/>
      <c r="THT2" s="302"/>
      <c r="THU2" s="302"/>
      <c r="THV2" s="302"/>
      <c r="THW2" s="302"/>
      <c r="THX2" s="302"/>
      <c r="THY2" s="302"/>
      <c r="THZ2" s="302"/>
      <c r="TIA2" s="302"/>
      <c r="TIB2" s="302"/>
      <c r="TIC2" s="302"/>
      <c r="TID2" s="302"/>
      <c r="TIE2" s="302"/>
      <c r="TIF2" s="302"/>
      <c r="TIG2" s="302"/>
      <c r="TIH2" s="302"/>
      <c r="TII2" s="302"/>
      <c r="TIJ2" s="302"/>
      <c r="TIK2" s="302"/>
      <c r="TIL2" s="302"/>
      <c r="TIM2" s="302"/>
      <c r="TIN2" s="302"/>
      <c r="TIO2" s="302"/>
      <c r="TIP2" s="302"/>
      <c r="TIQ2" s="302"/>
      <c r="TIR2" s="302"/>
      <c r="TIS2" s="302"/>
      <c r="TIT2" s="302"/>
      <c r="TIU2" s="302"/>
      <c r="TIV2" s="302"/>
      <c r="TIW2" s="302"/>
      <c r="TIX2" s="302"/>
      <c r="TIY2" s="302"/>
      <c r="TIZ2" s="302"/>
      <c r="TJA2" s="302"/>
      <c r="TJB2" s="302"/>
      <c r="TJC2" s="302"/>
      <c r="TJD2" s="302"/>
      <c r="TJE2" s="302"/>
      <c r="TJF2" s="302"/>
      <c r="TJG2" s="302"/>
      <c r="TJH2" s="302"/>
      <c r="TJI2" s="302"/>
      <c r="TJJ2" s="302"/>
      <c r="TJK2" s="302"/>
      <c r="TJL2" s="302"/>
      <c r="TJM2" s="302"/>
      <c r="TJN2" s="302"/>
      <c r="TJO2" s="302"/>
      <c r="TJP2" s="302"/>
      <c r="TJQ2" s="302"/>
      <c r="TJR2" s="302"/>
      <c r="TJS2" s="302"/>
      <c r="TJT2" s="302"/>
      <c r="TJU2" s="302"/>
      <c r="TJV2" s="302"/>
      <c r="TJW2" s="302"/>
      <c r="TJX2" s="302"/>
      <c r="TJY2" s="302"/>
      <c r="TJZ2" s="302"/>
      <c r="TKA2" s="302"/>
      <c r="TKB2" s="302"/>
      <c r="TKC2" s="302"/>
      <c r="TKD2" s="302"/>
      <c r="TKE2" s="302"/>
      <c r="TKF2" s="302"/>
      <c r="TKG2" s="302"/>
      <c r="TKH2" s="302"/>
      <c r="TKI2" s="302"/>
      <c r="TKJ2" s="302"/>
      <c r="TKK2" s="302"/>
      <c r="TKL2" s="302"/>
      <c r="TKM2" s="302"/>
      <c r="TKN2" s="302"/>
      <c r="TKO2" s="302"/>
      <c r="TKP2" s="302"/>
      <c r="TKQ2" s="302"/>
      <c r="TKR2" s="302"/>
      <c r="TKS2" s="302"/>
      <c r="TKT2" s="302"/>
      <c r="TKU2" s="302"/>
      <c r="TKV2" s="302"/>
      <c r="TKW2" s="302"/>
      <c r="TKX2" s="302"/>
      <c r="TKY2" s="302"/>
      <c r="TKZ2" s="302"/>
      <c r="TLA2" s="302"/>
      <c r="TLB2" s="302"/>
      <c r="TLC2" s="302"/>
      <c r="TLD2" s="302"/>
      <c r="TLE2" s="302"/>
      <c r="TLF2" s="302"/>
      <c r="TLG2" s="302"/>
      <c r="TLH2" s="302"/>
      <c r="TLI2" s="302"/>
      <c r="TLJ2" s="302"/>
      <c r="TLK2" s="302"/>
      <c r="TLL2" s="302"/>
      <c r="TLM2" s="302"/>
      <c r="TLN2" s="302"/>
      <c r="TLO2" s="302"/>
      <c r="TLP2" s="302"/>
      <c r="TLQ2" s="302"/>
      <c r="TLR2" s="302"/>
      <c r="TLS2" s="302"/>
      <c r="TLT2" s="302"/>
      <c r="TLU2" s="302"/>
      <c r="TLV2" s="302"/>
      <c r="TLW2" s="302"/>
      <c r="TLX2" s="302"/>
      <c r="TLY2" s="302"/>
      <c r="TLZ2" s="302"/>
      <c r="TMA2" s="302"/>
      <c r="TMB2" s="302"/>
      <c r="TMC2" s="302"/>
      <c r="TMD2" s="302"/>
      <c r="TME2" s="302"/>
      <c r="TMF2" s="302"/>
      <c r="TMG2" s="302"/>
      <c r="TMH2" s="302"/>
      <c r="TMI2" s="302"/>
      <c r="TMJ2" s="302"/>
      <c r="TMK2" s="302"/>
      <c r="TML2" s="302"/>
      <c r="TMM2" s="302"/>
      <c r="TMN2" s="302"/>
      <c r="TMO2" s="302"/>
      <c r="TMP2" s="302"/>
      <c r="TMQ2" s="302"/>
      <c r="TMR2" s="302"/>
      <c r="TMS2" s="302"/>
      <c r="TMT2" s="302"/>
      <c r="TMU2" s="302"/>
      <c r="TMV2" s="302"/>
      <c r="TMW2" s="302"/>
      <c r="TMX2" s="302"/>
      <c r="TMY2" s="302"/>
      <c r="TMZ2" s="302"/>
      <c r="TNA2" s="302"/>
      <c r="TNB2" s="302"/>
      <c r="TNC2" s="302"/>
      <c r="TND2" s="302"/>
      <c r="TNE2" s="302"/>
      <c r="TNF2" s="302"/>
      <c r="TNG2" s="302"/>
      <c r="TNH2" s="302"/>
      <c r="TNI2" s="302"/>
      <c r="TNJ2" s="302"/>
      <c r="TNK2" s="302"/>
      <c r="TNL2" s="302"/>
      <c r="TNM2" s="302"/>
      <c r="TNN2" s="302"/>
      <c r="TNO2" s="302"/>
      <c r="TNP2" s="302"/>
      <c r="TNQ2" s="302"/>
      <c r="TNR2" s="302"/>
      <c r="TNS2" s="302"/>
      <c r="TNT2" s="302"/>
      <c r="TNU2" s="302"/>
      <c r="TNV2" s="302"/>
      <c r="TNW2" s="302"/>
      <c r="TNX2" s="302"/>
      <c r="TNY2" s="302"/>
      <c r="TNZ2" s="302"/>
      <c r="TOA2" s="302"/>
      <c r="TOB2" s="302"/>
      <c r="TOC2" s="302"/>
      <c r="TOD2" s="302"/>
      <c r="TOE2" s="302"/>
      <c r="TOF2" s="302"/>
      <c r="TOG2" s="302"/>
      <c r="TOH2" s="302"/>
      <c r="TOI2" s="302"/>
      <c r="TOJ2" s="302"/>
      <c r="TOK2" s="302"/>
      <c r="TOL2" s="302"/>
      <c r="TOM2" s="302"/>
      <c r="TON2" s="302"/>
      <c r="TOO2" s="302"/>
      <c r="TOP2" s="302"/>
      <c r="TOQ2" s="302"/>
      <c r="TOR2" s="302"/>
      <c r="TOS2" s="302"/>
      <c r="TOT2" s="302"/>
      <c r="TOU2" s="302"/>
      <c r="TOV2" s="302"/>
      <c r="TOW2" s="302"/>
      <c r="TOX2" s="302"/>
      <c r="TOY2" s="302"/>
      <c r="TOZ2" s="302"/>
      <c r="TPA2" s="302"/>
      <c r="TPB2" s="302"/>
      <c r="TPC2" s="302"/>
      <c r="TPD2" s="302"/>
      <c r="TPE2" s="302"/>
      <c r="TPF2" s="302"/>
      <c r="TPG2" s="302"/>
      <c r="TPH2" s="302"/>
      <c r="TPI2" s="302"/>
      <c r="TPJ2" s="302"/>
      <c r="TPK2" s="302"/>
      <c r="TPL2" s="302"/>
      <c r="TPM2" s="302"/>
      <c r="TPN2" s="302"/>
      <c r="TPO2" s="302"/>
      <c r="TPP2" s="302"/>
      <c r="TPQ2" s="302"/>
      <c r="TPR2" s="302"/>
      <c r="TPS2" s="302"/>
      <c r="TPT2" s="302"/>
      <c r="TPU2" s="302"/>
      <c r="TPV2" s="302"/>
      <c r="TPW2" s="302"/>
      <c r="TPX2" s="302"/>
      <c r="TPY2" s="302"/>
      <c r="TPZ2" s="302"/>
      <c r="TQA2" s="302"/>
      <c r="TQB2" s="302"/>
      <c r="TQC2" s="302"/>
      <c r="TQD2" s="302"/>
      <c r="TQE2" s="302"/>
      <c r="TQF2" s="302"/>
      <c r="TQG2" s="302"/>
      <c r="TQH2" s="302"/>
      <c r="TQI2" s="302"/>
      <c r="TQJ2" s="302"/>
      <c r="TQK2" s="302"/>
      <c r="TQL2" s="302"/>
      <c r="TQM2" s="302"/>
      <c r="TQN2" s="302"/>
      <c r="TQO2" s="302"/>
      <c r="TQP2" s="302"/>
      <c r="TQQ2" s="302"/>
      <c r="TQR2" s="302"/>
      <c r="TQS2" s="302"/>
      <c r="TQT2" s="302"/>
      <c r="TQU2" s="302"/>
      <c r="TQV2" s="302"/>
      <c r="TQW2" s="302"/>
      <c r="TQX2" s="302"/>
      <c r="TQY2" s="302"/>
      <c r="TQZ2" s="302"/>
      <c r="TRA2" s="302"/>
      <c r="TRB2" s="302"/>
      <c r="TRC2" s="302"/>
      <c r="TRD2" s="302"/>
      <c r="TRE2" s="302"/>
      <c r="TRF2" s="302"/>
      <c r="TRG2" s="302"/>
      <c r="TRH2" s="302"/>
      <c r="TRI2" s="302"/>
      <c r="TRJ2" s="302"/>
      <c r="TRK2" s="302"/>
      <c r="TRL2" s="302"/>
      <c r="TRM2" s="302"/>
      <c r="TRN2" s="302"/>
      <c r="TRO2" s="302"/>
      <c r="TRP2" s="302"/>
      <c r="TRQ2" s="302"/>
      <c r="TRR2" s="302"/>
      <c r="TRS2" s="302"/>
      <c r="TRT2" s="302"/>
      <c r="TRU2" s="302"/>
      <c r="TRV2" s="302"/>
      <c r="TRW2" s="302"/>
      <c r="TRX2" s="302"/>
      <c r="TRY2" s="302"/>
      <c r="TRZ2" s="302"/>
      <c r="TSA2" s="302"/>
      <c r="TSB2" s="302"/>
      <c r="TSC2" s="302"/>
      <c r="TSD2" s="302"/>
      <c r="TSE2" s="302"/>
      <c r="TSF2" s="302"/>
      <c r="TSG2" s="302"/>
      <c r="TSH2" s="302"/>
      <c r="TSI2" s="302"/>
      <c r="TSJ2" s="302"/>
      <c r="TSK2" s="302"/>
      <c r="TSL2" s="302"/>
      <c r="TSM2" s="302"/>
      <c r="TSN2" s="302"/>
      <c r="TSO2" s="302"/>
      <c r="TSP2" s="302"/>
      <c r="TSQ2" s="302"/>
      <c r="TSR2" s="302"/>
      <c r="TSS2" s="302"/>
      <c r="TST2" s="302"/>
      <c r="TSU2" s="302"/>
      <c r="TSV2" s="302"/>
      <c r="TSW2" s="302"/>
      <c r="TSX2" s="302"/>
      <c r="TSY2" s="302"/>
      <c r="TSZ2" s="302"/>
      <c r="TTA2" s="302"/>
      <c r="TTB2" s="302"/>
      <c r="TTC2" s="302"/>
      <c r="TTD2" s="302"/>
      <c r="TTE2" s="302"/>
      <c r="TTF2" s="302"/>
      <c r="TTG2" s="302"/>
      <c r="TTH2" s="302"/>
      <c r="TTI2" s="302"/>
      <c r="TTJ2" s="302"/>
      <c r="TTK2" s="302"/>
      <c r="TTL2" s="302"/>
      <c r="TTM2" s="302"/>
      <c r="TTN2" s="302"/>
      <c r="TTO2" s="302"/>
      <c r="TTP2" s="302"/>
      <c r="TTQ2" s="302"/>
      <c r="TTR2" s="302"/>
      <c r="TTS2" s="302"/>
      <c r="TTT2" s="302"/>
      <c r="TTU2" s="302"/>
      <c r="TTV2" s="302"/>
      <c r="TTW2" s="302"/>
      <c r="TTX2" s="302"/>
      <c r="TTY2" s="302"/>
      <c r="TTZ2" s="302"/>
      <c r="TUA2" s="302"/>
      <c r="TUB2" s="302"/>
      <c r="TUC2" s="302"/>
      <c r="TUD2" s="302"/>
      <c r="TUE2" s="302"/>
      <c r="TUF2" s="302"/>
      <c r="TUG2" s="302"/>
      <c r="TUH2" s="302"/>
      <c r="TUI2" s="302"/>
      <c r="TUJ2" s="302"/>
      <c r="TUK2" s="302"/>
      <c r="TUL2" s="302"/>
      <c r="TUM2" s="302"/>
      <c r="TUN2" s="302"/>
      <c r="TUO2" s="302"/>
      <c r="TUP2" s="302"/>
      <c r="TUQ2" s="302"/>
      <c r="TUR2" s="302"/>
      <c r="TUS2" s="302"/>
      <c r="TUT2" s="302"/>
      <c r="TUU2" s="302"/>
      <c r="TUV2" s="302"/>
      <c r="TUW2" s="302"/>
      <c r="TUX2" s="302"/>
      <c r="TUY2" s="302"/>
      <c r="TUZ2" s="302"/>
      <c r="TVA2" s="302"/>
      <c r="TVB2" s="302"/>
      <c r="TVC2" s="302"/>
      <c r="TVD2" s="302"/>
      <c r="TVE2" s="302"/>
      <c r="TVF2" s="302"/>
      <c r="TVG2" s="302"/>
      <c r="TVH2" s="302"/>
      <c r="TVI2" s="302"/>
      <c r="TVJ2" s="302"/>
      <c r="TVK2" s="302"/>
      <c r="TVL2" s="302"/>
      <c r="TVM2" s="302"/>
      <c r="TVN2" s="302"/>
      <c r="TVO2" s="302"/>
      <c r="TVP2" s="302"/>
      <c r="TVQ2" s="302"/>
      <c r="TVR2" s="302"/>
      <c r="TVS2" s="302"/>
      <c r="TVT2" s="302"/>
      <c r="TVU2" s="302"/>
      <c r="TVV2" s="302"/>
      <c r="TVW2" s="302"/>
      <c r="TVX2" s="302"/>
      <c r="TVY2" s="302"/>
      <c r="TVZ2" s="302"/>
      <c r="TWA2" s="302"/>
      <c r="TWB2" s="302"/>
      <c r="TWC2" s="302"/>
      <c r="TWD2" s="302"/>
      <c r="TWE2" s="302"/>
      <c r="TWF2" s="302"/>
      <c r="TWG2" s="302"/>
      <c r="TWH2" s="302"/>
      <c r="TWI2" s="302"/>
      <c r="TWJ2" s="302"/>
      <c r="TWK2" s="302"/>
      <c r="TWL2" s="302"/>
      <c r="TWM2" s="302"/>
      <c r="TWN2" s="302"/>
      <c r="TWO2" s="302"/>
      <c r="TWP2" s="302"/>
      <c r="TWQ2" s="302"/>
      <c r="TWR2" s="302"/>
      <c r="TWS2" s="302"/>
      <c r="TWT2" s="302"/>
      <c r="TWU2" s="302"/>
      <c r="TWV2" s="302"/>
      <c r="TWW2" s="302"/>
      <c r="TWX2" s="302"/>
      <c r="TWY2" s="302"/>
      <c r="TWZ2" s="302"/>
      <c r="TXA2" s="302"/>
      <c r="TXB2" s="302"/>
      <c r="TXC2" s="302"/>
      <c r="TXD2" s="302"/>
      <c r="TXE2" s="302"/>
      <c r="TXF2" s="302"/>
      <c r="TXG2" s="302"/>
      <c r="TXH2" s="302"/>
      <c r="TXI2" s="302"/>
      <c r="TXJ2" s="302"/>
      <c r="TXK2" s="302"/>
      <c r="TXL2" s="302"/>
      <c r="TXM2" s="302"/>
      <c r="TXN2" s="302"/>
      <c r="TXO2" s="302"/>
      <c r="TXP2" s="302"/>
      <c r="TXQ2" s="302"/>
      <c r="TXR2" s="302"/>
      <c r="TXS2" s="302"/>
      <c r="TXT2" s="302"/>
      <c r="TXU2" s="302"/>
      <c r="TXV2" s="302"/>
      <c r="TXW2" s="302"/>
      <c r="TXX2" s="302"/>
      <c r="TXY2" s="302"/>
      <c r="TXZ2" s="302"/>
      <c r="TYA2" s="302"/>
      <c r="TYB2" s="302"/>
      <c r="TYC2" s="302"/>
      <c r="TYD2" s="302"/>
      <c r="TYE2" s="302"/>
      <c r="TYF2" s="302"/>
      <c r="TYG2" s="302"/>
      <c r="TYH2" s="302"/>
      <c r="TYI2" s="302"/>
      <c r="TYJ2" s="302"/>
      <c r="TYK2" s="302"/>
      <c r="TYL2" s="302"/>
      <c r="TYM2" s="302"/>
      <c r="TYN2" s="302"/>
      <c r="TYO2" s="302"/>
      <c r="TYP2" s="302"/>
      <c r="TYQ2" s="302"/>
      <c r="TYR2" s="302"/>
      <c r="TYS2" s="302"/>
      <c r="TYT2" s="302"/>
      <c r="TYU2" s="302"/>
      <c r="TYV2" s="302"/>
      <c r="TYW2" s="302"/>
      <c r="TYX2" s="302"/>
      <c r="TYY2" s="302"/>
      <c r="TYZ2" s="302"/>
      <c r="TZA2" s="302"/>
      <c r="TZB2" s="302"/>
      <c r="TZC2" s="302"/>
      <c r="TZD2" s="302"/>
      <c r="TZE2" s="302"/>
      <c r="TZF2" s="302"/>
      <c r="TZG2" s="302"/>
      <c r="TZH2" s="302"/>
      <c r="TZI2" s="302"/>
      <c r="TZJ2" s="302"/>
      <c r="TZK2" s="302"/>
      <c r="TZL2" s="302"/>
      <c r="TZM2" s="302"/>
      <c r="TZN2" s="302"/>
      <c r="TZO2" s="302"/>
      <c r="TZP2" s="302"/>
      <c r="TZQ2" s="302"/>
      <c r="TZR2" s="302"/>
      <c r="TZS2" s="302"/>
      <c r="TZT2" s="302"/>
      <c r="TZU2" s="302"/>
      <c r="TZV2" s="302"/>
      <c r="TZW2" s="302"/>
      <c r="TZX2" s="302"/>
      <c r="TZY2" s="302"/>
      <c r="TZZ2" s="302"/>
      <c r="UAA2" s="302"/>
      <c r="UAB2" s="302"/>
      <c r="UAC2" s="302"/>
      <c r="UAD2" s="302"/>
      <c r="UAE2" s="302"/>
      <c r="UAF2" s="302"/>
      <c r="UAG2" s="302"/>
      <c r="UAH2" s="302"/>
      <c r="UAI2" s="302"/>
      <c r="UAJ2" s="302"/>
      <c r="UAK2" s="302"/>
      <c r="UAL2" s="302"/>
      <c r="UAM2" s="302"/>
      <c r="UAN2" s="302"/>
      <c r="UAO2" s="302"/>
      <c r="UAP2" s="302"/>
      <c r="UAQ2" s="302"/>
      <c r="UAR2" s="302"/>
      <c r="UAS2" s="302"/>
      <c r="UAT2" s="302"/>
      <c r="UAU2" s="302"/>
      <c r="UAV2" s="302"/>
      <c r="UAW2" s="302"/>
      <c r="UAX2" s="302"/>
      <c r="UAY2" s="302"/>
      <c r="UAZ2" s="302"/>
      <c r="UBA2" s="302"/>
      <c r="UBB2" s="302"/>
      <c r="UBC2" s="302"/>
      <c r="UBD2" s="302"/>
      <c r="UBE2" s="302"/>
      <c r="UBF2" s="302"/>
      <c r="UBG2" s="302"/>
      <c r="UBH2" s="302"/>
      <c r="UBI2" s="302"/>
      <c r="UBJ2" s="302"/>
      <c r="UBK2" s="302"/>
      <c r="UBL2" s="302"/>
      <c r="UBM2" s="302"/>
      <c r="UBN2" s="302"/>
      <c r="UBO2" s="302"/>
      <c r="UBP2" s="302"/>
      <c r="UBQ2" s="302"/>
      <c r="UBR2" s="302"/>
      <c r="UBS2" s="302"/>
      <c r="UBT2" s="302"/>
      <c r="UBU2" s="302"/>
      <c r="UBV2" s="302"/>
      <c r="UBW2" s="302"/>
      <c r="UBX2" s="302"/>
      <c r="UBY2" s="302"/>
      <c r="UBZ2" s="302"/>
      <c r="UCA2" s="302"/>
      <c r="UCB2" s="302"/>
      <c r="UCC2" s="302"/>
      <c r="UCD2" s="302"/>
      <c r="UCE2" s="302"/>
      <c r="UCF2" s="302"/>
      <c r="UCG2" s="302"/>
      <c r="UCH2" s="302"/>
      <c r="UCI2" s="302"/>
      <c r="UCJ2" s="302"/>
      <c r="UCK2" s="302"/>
      <c r="UCL2" s="302"/>
      <c r="UCM2" s="302"/>
      <c r="UCN2" s="302"/>
      <c r="UCO2" s="302"/>
      <c r="UCP2" s="302"/>
      <c r="UCQ2" s="302"/>
      <c r="UCR2" s="302"/>
      <c r="UCS2" s="302"/>
      <c r="UCT2" s="302"/>
      <c r="UCU2" s="302"/>
      <c r="UCV2" s="302"/>
      <c r="UCW2" s="302"/>
      <c r="UCX2" s="302"/>
      <c r="UCY2" s="302"/>
      <c r="UCZ2" s="302"/>
      <c r="UDA2" s="302"/>
      <c r="UDB2" s="302"/>
      <c r="UDC2" s="302"/>
      <c r="UDD2" s="302"/>
      <c r="UDE2" s="302"/>
      <c r="UDF2" s="302"/>
      <c r="UDG2" s="302"/>
      <c r="UDH2" s="302"/>
      <c r="UDI2" s="302"/>
      <c r="UDJ2" s="302"/>
      <c r="UDK2" s="302"/>
      <c r="UDL2" s="302"/>
      <c r="UDM2" s="302"/>
      <c r="UDN2" s="302"/>
      <c r="UDO2" s="302"/>
      <c r="UDP2" s="302"/>
      <c r="UDQ2" s="302"/>
      <c r="UDR2" s="302"/>
      <c r="UDS2" s="302"/>
      <c r="UDT2" s="302"/>
      <c r="UDU2" s="302"/>
      <c r="UDV2" s="302"/>
      <c r="UDW2" s="302"/>
      <c r="UDX2" s="302"/>
      <c r="UDY2" s="302"/>
      <c r="UDZ2" s="302"/>
      <c r="UEA2" s="302"/>
      <c r="UEB2" s="302"/>
      <c r="UEC2" s="302"/>
      <c r="UED2" s="302"/>
      <c r="UEE2" s="302"/>
      <c r="UEF2" s="302"/>
      <c r="UEG2" s="302"/>
      <c r="UEH2" s="302"/>
      <c r="UEI2" s="302"/>
      <c r="UEJ2" s="302"/>
      <c r="UEK2" s="302"/>
      <c r="UEL2" s="302"/>
      <c r="UEM2" s="302"/>
      <c r="UEN2" s="302"/>
      <c r="UEO2" s="302"/>
      <c r="UEP2" s="302"/>
      <c r="UEQ2" s="302"/>
      <c r="UER2" s="302"/>
      <c r="UES2" s="302"/>
      <c r="UET2" s="302"/>
      <c r="UEU2" s="302"/>
      <c r="UEV2" s="302"/>
      <c r="UEW2" s="302"/>
      <c r="UEX2" s="302"/>
      <c r="UEY2" s="302"/>
      <c r="UEZ2" s="302"/>
      <c r="UFA2" s="302"/>
      <c r="UFB2" s="302"/>
      <c r="UFC2" s="302"/>
      <c r="UFD2" s="302"/>
      <c r="UFE2" s="302"/>
      <c r="UFF2" s="302"/>
      <c r="UFG2" s="302"/>
      <c r="UFH2" s="302"/>
      <c r="UFI2" s="302"/>
      <c r="UFJ2" s="302"/>
      <c r="UFK2" s="302"/>
      <c r="UFL2" s="302"/>
      <c r="UFM2" s="302"/>
      <c r="UFN2" s="302"/>
      <c r="UFO2" s="302"/>
      <c r="UFP2" s="302"/>
      <c r="UFQ2" s="302"/>
      <c r="UFR2" s="302"/>
      <c r="UFS2" s="302"/>
      <c r="UFT2" s="302"/>
      <c r="UFU2" s="302"/>
      <c r="UFV2" s="302"/>
      <c r="UFW2" s="302"/>
      <c r="UFX2" s="302"/>
      <c r="UFY2" s="302"/>
      <c r="UFZ2" s="302"/>
      <c r="UGA2" s="302"/>
      <c r="UGB2" s="302"/>
      <c r="UGC2" s="302"/>
      <c r="UGD2" s="302"/>
      <c r="UGE2" s="302"/>
      <c r="UGF2" s="302"/>
      <c r="UGG2" s="302"/>
      <c r="UGH2" s="302"/>
      <c r="UGI2" s="302"/>
      <c r="UGJ2" s="302"/>
      <c r="UGK2" s="302"/>
      <c r="UGL2" s="302"/>
      <c r="UGM2" s="302"/>
      <c r="UGN2" s="302"/>
      <c r="UGO2" s="302"/>
      <c r="UGP2" s="302"/>
      <c r="UGQ2" s="302"/>
      <c r="UGR2" s="302"/>
      <c r="UGS2" s="302"/>
      <c r="UGT2" s="302"/>
      <c r="UGU2" s="302"/>
      <c r="UGV2" s="302"/>
      <c r="UGW2" s="302"/>
      <c r="UGX2" s="302"/>
      <c r="UGY2" s="302"/>
      <c r="UGZ2" s="302"/>
      <c r="UHA2" s="302"/>
      <c r="UHB2" s="302"/>
      <c r="UHC2" s="302"/>
      <c r="UHD2" s="302"/>
      <c r="UHE2" s="302"/>
      <c r="UHF2" s="302"/>
      <c r="UHG2" s="302"/>
      <c r="UHH2" s="302"/>
      <c r="UHI2" s="302"/>
      <c r="UHJ2" s="302"/>
      <c r="UHK2" s="302"/>
      <c r="UHL2" s="302"/>
      <c r="UHM2" s="302"/>
      <c r="UHN2" s="302"/>
      <c r="UHO2" s="302"/>
      <c r="UHP2" s="302"/>
      <c r="UHQ2" s="302"/>
      <c r="UHR2" s="302"/>
      <c r="UHS2" s="302"/>
      <c r="UHT2" s="302"/>
      <c r="UHU2" s="302"/>
      <c r="UHV2" s="302"/>
      <c r="UHW2" s="302"/>
      <c r="UHX2" s="302"/>
      <c r="UHY2" s="302"/>
      <c r="UHZ2" s="302"/>
      <c r="UIA2" s="302"/>
      <c r="UIB2" s="302"/>
      <c r="UIC2" s="302"/>
      <c r="UID2" s="302"/>
      <c r="UIE2" s="302"/>
      <c r="UIF2" s="302"/>
      <c r="UIG2" s="302"/>
      <c r="UIH2" s="302"/>
      <c r="UII2" s="302"/>
      <c r="UIJ2" s="302"/>
      <c r="UIK2" s="302"/>
      <c r="UIL2" s="302"/>
      <c r="UIM2" s="302"/>
      <c r="UIN2" s="302"/>
      <c r="UIO2" s="302"/>
      <c r="UIP2" s="302"/>
      <c r="UIQ2" s="302"/>
      <c r="UIR2" s="302"/>
      <c r="UIS2" s="302"/>
      <c r="UIT2" s="302"/>
      <c r="UIU2" s="302"/>
      <c r="UIV2" s="302"/>
      <c r="UIW2" s="302"/>
      <c r="UIX2" s="302"/>
      <c r="UIY2" s="302"/>
      <c r="UIZ2" s="302"/>
      <c r="UJA2" s="302"/>
      <c r="UJB2" s="302"/>
      <c r="UJC2" s="302"/>
      <c r="UJD2" s="302"/>
      <c r="UJE2" s="302"/>
      <c r="UJF2" s="302"/>
      <c r="UJG2" s="302"/>
      <c r="UJH2" s="302"/>
      <c r="UJI2" s="302"/>
      <c r="UJJ2" s="302"/>
      <c r="UJK2" s="302"/>
      <c r="UJL2" s="302"/>
      <c r="UJM2" s="302"/>
      <c r="UJN2" s="302"/>
      <c r="UJO2" s="302"/>
      <c r="UJP2" s="302"/>
      <c r="UJQ2" s="302"/>
      <c r="UJR2" s="302"/>
      <c r="UJS2" s="302"/>
      <c r="UJT2" s="302"/>
      <c r="UJU2" s="302"/>
      <c r="UJV2" s="302"/>
      <c r="UJW2" s="302"/>
      <c r="UJX2" s="302"/>
      <c r="UJY2" s="302"/>
      <c r="UJZ2" s="302"/>
      <c r="UKA2" s="302"/>
      <c r="UKB2" s="302"/>
      <c r="UKC2" s="302"/>
      <c r="UKD2" s="302"/>
      <c r="UKE2" s="302"/>
      <c r="UKF2" s="302"/>
      <c r="UKG2" s="302"/>
      <c r="UKH2" s="302"/>
      <c r="UKI2" s="302"/>
      <c r="UKJ2" s="302"/>
      <c r="UKK2" s="302"/>
      <c r="UKL2" s="302"/>
      <c r="UKM2" s="302"/>
      <c r="UKN2" s="302"/>
      <c r="UKO2" s="302"/>
      <c r="UKP2" s="302"/>
      <c r="UKQ2" s="302"/>
      <c r="UKR2" s="302"/>
      <c r="UKS2" s="302"/>
      <c r="UKT2" s="302"/>
      <c r="UKU2" s="302"/>
      <c r="UKV2" s="302"/>
      <c r="UKW2" s="302"/>
      <c r="UKX2" s="302"/>
      <c r="UKY2" s="302"/>
      <c r="UKZ2" s="302"/>
      <c r="ULA2" s="302"/>
      <c r="ULB2" s="302"/>
      <c r="ULC2" s="302"/>
      <c r="ULD2" s="302"/>
      <c r="ULE2" s="302"/>
      <c r="ULF2" s="302"/>
      <c r="ULG2" s="302"/>
      <c r="ULH2" s="302"/>
      <c r="ULI2" s="302"/>
      <c r="ULJ2" s="302"/>
      <c r="ULK2" s="302"/>
      <c r="ULL2" s="302"/>
      <c r="ULM2" s="302"/>
      <c r="ULN2" s="302"/>
      <c r="ULO2" s="302"/>
      <c r="ULP2" s="302"/>
      <c r="ULQ2" s="302"/>
      <c r="ULR2" s="302"/>
      <c r="ULS2" s="302"/>
      <c r="ULT2" s="302"/>
      <c r="ULU2" s="302"/>
      <c r="ULV2" s="302"/>
      <c r="ULW2" s="302"/>
      <c r="ULX2" s="302"/>
      <c r="ULY2" s="302"/>
      <c r="ULZ2" s="302"/>
      <c r="UMA2" s="302"/>
      <c r="UMB2" s="302"/>
      <c r="UMC2" s="302"/>
      <c r="UMD2" s="302"/>
      <c r="UME2" s="302"/>
      <c r="UMF2" s="302"/>
      <c r="UMG2" s="302"/>
      <c r="UMH2" s="302"/>
      <c r="UMI2" s="302"/>
      <c r="UMJ2" s="302"/>
      <c r="UMK2" s="302"/>
      <c r="UML2" s="302"/>
      <c r="UMM2" s="302"/>
      <c r="UMN2" s="302"/>
      <c r="UMO2" s="302"/>
      <c r="UMP2" s="302"/>
      <c r="UMQ2" s="302"/>
      <c r="UMR2" s="302"/>
      <c r="UMS2" s="302"/>
      <c r="UMT2" s="302"/>
      <c r="UMU2" s="302"/>
      <c r="UMV2" s="302"/>
      <c r="UMW2" s="302"/>
      <c r="UMX2" s="302"/>
      <c r="UMY2" s="302"/>
      <c r="UMZ2" s="302"/>
      <c r="UNA2" s="302"/>
      <c r="UNB2" s="302"/>
      <c r="UNC2" s="302"/>
      <c r="UND2" s="302"/>
      <c r="UNE2" s="302"/>
      <c r="UNF2" s="302"/>
      <c r="UNG2" s="302"/>
      <c r="UNH2" s="302"/>
      <c r="UNI2" s="302"/>
      <c r="UNJ2" s="302"/>
      <c r="UNK2" s="302"/>
      <c r="UNL2" s="302"/>
      <c r="UNM2" s="302"/>
      <c r="UNN2" s="302"/>
      <c r="UNO2" s="302"/>
      <c r="UNP2" s="302"/>
      <c r="UNQ2" s="302"/>
      <c r="UNR2" s="302"/>
      <c r="UNS2" s="302"/>
      <c r="UNT2" s="302"/>
      <c r="UNU2" s="302"/>
      <c r="UNV2" s="302"/>
      <c r="UNW2" s="302"/>
      <c r="UNX2" s="302"/>
      <c r="UNY2" s="302"/>
      <c r="UNZ2" s="302"/>
      <c r="UOA2" s="302"/>
      <c r="UOB2" s="302"/>
      <c r="UOC2" s="302"/>
      <c r="UOD2" s="302"/>
      <c r="UOE2" s="302"/>
      <c r="UOF2" s="302"/>
      <c r="UOG2" s="302"/>
      <c r="UOH2" s="302"/>
      <c r="UOI2" s="302"/>
      <c r="UOJ2" s="302"/>
      <c r="UOK2" s="302"/>
      <c r="UOL2" s="302"/>
      <c r="UOM2" s="302"/>
      <c r="UON2" s="302"/>
      <c r="UOO2" s="302"/>
      <c r="UOP2" s="302"/>
      <c r="UOQ2" s="302"/>
      <c r="UOR2" s="302"/>
      <c r="UOS2" s="302"/>
      <c r="UOT2" s="302"/>
      <c r="UOU2" s="302"/>
      <c r="UOV2" s="302"/>
      <c r="UOW2" s="302"/>
      <c r="UOX2" s="302"/>
      <c r="UOY2" s="302"/>
      <c r="UOZ2" s="302"/>
      <c r="UPA2" s="302"/>
      <c r="UPB2" s="302"/>
      <c r="UPC2" s="302"/>
      <c r="UPD2" s="302"/>
      <c r="UPE2" s="302"/>
      <c r="UPF2" s="302"/>
      <c r="UPG2" s="302"/>
      <c r="UPH2" s="302"/>
      <c r="UPI2" s="302"/>
      <c r="UPJ2" s="302"/>
      <c r="UPK2" s="302"/>
      <c r="UPL2" s="302"/>
      <c r="UPM2" s="302"/>
      <c r="UPN2" s="302"/>
      <c r="UPO2" s="302"/>
      <c r="UPP2" s="302"/>
      <c r="UPQ2" s="302"/>
      <c r="UPR2" s="302"/>
      <c r="UPS2" s="302"/>
      <c r="UPT2" s="302"/>
      <c r="UPU2" s="302"/>
      <c r="UPV2" s="302"/>
      <c r="UPW2" s="302"/>
      <c r="UPX2" s="302"/>
      <c r="UPY2" s="302"/>
      <c r="UPZ2" s="302"/>
      <c r="UQA2" s="302"/>
      <c r="UQB2" s="302"/>
      <c r="UQC2" s="302"/>
      <c r="UQD2" s="302"/>
      <c r="UQE2" s="302"/>
      <c r="UQF2" s="302"/>
      <c r="UQG2" s="302"/>
      <c r="UQH2" s="302"/>
      <c r="UQI2" s="302"/>
      <c r="UQJ2" s="302"/>
      <c r="UQK2" s="302"/>
      <c r="UQL2" s="302"/>
      <c r="UQM2" s="302"/>
      <c r="UQN2" s="302"/>
      <c r="UQO2" s="302"/>
      <c r="UQP2" s="302"/>
      <c r="UQQ2" s="302"/>
      <c r="UQR2" s="302"/>
      <c r="UQS2" s="302"/>
      <c r="UQT2" s="302"/>
      <c r="UQU2" s="302"/>
      <c r="UQV2" s="302"/>
      <c r="UQW2" s="302"/>
      <c r="UQX2" s="302"/>
      <c r="UQY2" s="302"/>
      <c r="UQZ2" s="302"/>
      <c r="URA2" s="302"/>
      <c r="URB2" s="302"/>
      <c r="URC2" s="302"/>
      <c r="URD2" s="302"/>
      <c r="URE2" s="302"/>
      <c r="URF2" s="302"/>
      <c r="URG2" s="302"/>
      <c r="URH2" s="302"/>
      <c r="URI2" s="302"/>
      <c r="URJ2" s="302"/>
      <c r="URK2" s="302"/>
      <c r="URL2" s="302"/>
      <c r="URM2" s="302"/>
      <c r="URN2" s="302"/>
      <c r="URO2" s="302"/>
      <c r="URP2" s="302"/>
      <c r="URQ2" s="302"/>
      <c r="URR2" s="302"/>
      <c r="URS2" s="302"/>
      <c r="URT2" s="302"/>
      <c r="URU2" s="302"/>
      <c r="URV2" s="302"/>
      <c r="URW2" s="302"/>
      <c r="URX2" s="302"/>
      <c r="URY2" s="302"/>
      <c r="URZ2" s="302"/>
      <c r="USA2" s="302"/>
      <c r="USB2" s="302"/>
      <c r="USC2" s="302"/>
      <c r="USD2" s="302"/>
      <c r="USE2" s="302"/>
      <c r="USF2" s="302"/>
      <c r="USG2" s="302"/>
      <c r="USH2" s="302"/>
      <c r="USI2" s="302"/>
      <c r="USJ2" s="302"/>
      <c r="USK2" s="302"/>
      <c r="USL2" s="302"/>
      <c r="USM2" s="302"/>
      <c r="USN2" s="302"/>
      <c r="USO2" s="302"/>
      <c r="USP2" s="302"/>
      <c r="USQ2" s="302"/>
      <c r="USR2" s="302"/>
      <c r="USS2" s="302"/>
      <c r="UST2" s="302"/>
      <c r="USU2" s="302"/>
      <c r="USV2" s="302"/>
      <c r="USW2" s="302"/>
      <c r="USX2" s="302"/>
      <c r="USY2" s="302"/>
      <c r="USZ2" s="302"/>
      <c r="UTA2" s="302"/>
      <c r="UTB2" s="302"/>
      <c r="UTC2" s="302"/>
      <c r="UTD2" s="302"/>
      <c r="UTE2" s="302"/>
      <c r="UTF2" s="302"/>
      <c r="UTG2" s="302"/>
      <c r="UTH2" s="302"/>
      <c r="UTI2" s="302"/>
      <c r="UTJ2" s="302"/>
      <c r="UTK2" s="302"/>
      <c r="UTL2" s="302"/>
      <c r="UTM2" s="302"/>
      <c r="UTN2" s="302"/>
      <c r="UTO2" s="302"/>
      <c r="UTP2" s="302"/>
      <c r="UTQ2" s="302"/>
      <c r="UTR2" s="302"/>
      <c r="UTS2" s="302"/>
      <c r="UTT2" s="302"/>
      <c r="UTU2" s="302"/>
      <c r="UTV2" s="302"/>
      <c r="UTW2" s="302"/>
      <c r="UTX2" s="302"/>
      <c r="UTY2" s="302"/>
      <c r="UTZ2" s="302"/>
      <c r="UUA2" s="302"/>
      <c r="UUB2" s="302"/>
      <c r="UUC2" s="302"/>
      <c r="UUD2" s="302"/>
      <c r="UUE2" s="302"/>
      <c r="UUF2" s="302"/>
      <c r="UUG2" s="302"/>
      <c r="UUH2" s="302"/>
      <c r="UUI2" s="302"/>
      <c r="UUJ2" s="302"/>
      <c r="UUK2" s="302"/>
      <c r="UUL2" s="302"/>
      <c r="UUM2" s="302"/>
      <c r="UUN2" s="302"/>
      <c r="UUO2" s="302"/>
      <c r="UUP2" s="302"/>
      <c r="UUQ2" s="302"/>
      <c r="UUR2" s="302"/>
      <c r="UUS2" s="302"/>
      <c r="UUT2" s="302"/>
      <c r="UUU2" s="302"/>
      <c r="UUV2" s="302"/>
      <c r="UUW2" s="302"/>
      <c r="UUX2" s="302"/>
      <c r="UUY2" s="302"/>
      <c r="UUZ2" s="302"/>
      <c r="UVA2" s="302"/>
      <c r="UVB2" s="302"/>
      <c r="UVC2" s="302"/>
      <c r="UVD2" s="302"/>
      <c r="UVE2" s="302"/>
      <c r="UVF2" s="302"/>
      <c r="UVG2" s="302"/>
      <c r="UVH2" s="302"/>
      <c r="UVI2" s="302"/>
      <c r="UVJ2" s="302"/>
      <c r="UVK2" s="302"/>
      <c r="UVL2" s="302"/>
      <c r="UVM2" s="302"/>
      <c r="UVN2" s="302"/>
      <c r="UVO2" s="302"/>
      <c r="UVP2" s="302"/>
      <c r="UVQ2" s="302"/>
      <c r="UVR2" s="302"/>
      <c r="UVS2" s="302"/>
      <c r="UVT2" s="302"/>
      <c r="UVU2" s="302"/>
      <c r="UVV2" s="302"/>
      <c r="UVW2" s="302"/>
      <c r="UVX2" s="302"/>
      <c r="UVY2" s="302"/>
      <c r="UVZ2" s="302"/>
      <c r="UWA2" s="302"/>
      <c r="UWB2" s="302"/>
      <c r="UWC2" s="302"/>
      <c r="UWD2" s="302"/>
      <c r="UWE2" s="302"/>
      <c r="UWF2" s="302"/>
      <c r="UWG2" s="302"/>
      <c r="UWH2" s="302"/>
      <c r="UWI2" s="302"/>
      <c r="UWJ2" s="302"/>
      <c r="UWK2" s="302"/>
      <c r="UWL2" s="302"/>
      <c r="UWM2" s="302"/>
      <c r="UWN2" s="302"/>
      <c r="UWO2" s="302"/>
      <c r="UWP2" s="302"/>
      <c r="UWQ2" s="302"/>
      <c r="UWR2" s="302"/>
      <c r="UWS2" s="302"/>
      <c r="UWT2" s="302"/>
      <c r="UWU2" s="302"/>
      <c r="UWV2" s="302"/>
      <c r="UWW2" s="302"/>
      <c r="UWX2" s="302"/>
      <c r="UWY2" s="302"/>
      <c r="UWZ2" s="302"/>
      <c r="UXA2" s="302"/>
      <c r="UXB2" s="302"/>
      <c r="UXC2" s="302"/>
      <c r="UXD2" s="302"/>
      <c r="UXE2" s="302"/>
      <c r="UXF2" s="302"/>
      <c r="UXG2" s="302"/>
      <c r="UXH2" s="302"/>
      <c r="UXI2" s="302"/>
      <c r="UXJ2" s="302"/>
      <c r="UXK2" s="302"/>
      <c r="UXL2" s="302"/>
      <c r="UXM2" s="302"/>
      <c r="UXN2" s="302"/>
      <c r="UXO2" s="302"/>
      <c r="UXP2" s="302"/>
      <c r="UXQ2" s="302"/>
      <c r="UXR2" s="302"/>
      <c r="UXS2" s="302"/>
      <c r="UXT2" s="302"/>
      <c r="UXU2" s="302"/>
      <c r="UXV2" s="302"/>
      <c r="UXW2" s="302"/>
      <c r="UXX2" s="302"/>
      <c r="UXY2" s="302"/>
      <c r="UXZ2" s="302"/>
      <c r="UYA2" s="302"/>
      <c r="UYB2" s="302"/>
      <c r="UYC2" s="302"/>
      <c r="UYD2" s="302"/>
      <c r="UYE2" s="302"/>
      <c r="UYF2" s="302"/>
      <c r="UYG2" s="302"/>
      <c r="UYH2" s="302"/>
      <c r="UYI2" s="302"/>
      <c r="UYJ2" s="302"/>
      <c r="UYK2" s="302"/>
      <c r="UYL2" s="302"/>
      <c r="UYM2" s="302"/>
      <c r="UYN2" s="302"/>
      <c r="UYO2" s="302"/>
      <c r="UYP2" s="302"/>
      <c r="UYQ2" s="302"/>
      <c r="UYR2" s="302"/>
      <c r="UYS2" s="302"/>
      <c r="UYT2" s="302"/>
      <c r="UYU2" s="302"/>
      <c r="UYV2" s="302"/>
      <c r="UYW2" s="302"/>
      <c r="UYX2" s="302"/>
      <c r="UYY2" s="302"/>
      <c r="UYZ2" s="302"/>
      <c r="UZA2" s="302"/>
      <c r="UZB2" s="302"/>
      <c r="UZC2" s="302"/>
      <c r="UZD2" s="302"/>
      <c r="UZE2" s="302"/>
      <c r="UZF2" s="302"/>
      <c r="UZG2" s="302"/>
      <c r="UZH2" s="302"/>
      <c r="UZI2" s="302"/>
      <c r="UZJ2" s="302"/>
      <c r="UZK2" s="302"/>
      <c r="UZL2" s="302"/>
      <c r="UZM2" s="302"/>
      <c r="UZN2" s="302"/>
      <c r="UZO2" s="302"/>
      <c r="UZP2" s="302"/>
      <c r="UZQ2" s="302"/>
      <c r="UZR2" s="302"/>
      <c r="UZS2" s="302"/>
      <c r="UZT2" s="302"/>
      <c r="UZU2" s="302"/>
      <c r="UZV2" s="302"/>
      <c r="UZW2" s="302"/>
      <c r="UZX2" s="302"/>
      <c r="UZY2" s="302"/>
      <c r="UZZ2" s="302"/>
      <c r="VAA2" s="302"/>
      <c r="VAB2" s="302"/>
      <c r="VAC2" s="302"/>
      <c r="VAD2" s="302"/>
      <c r="VAE2" s="302"/>
      <c r="VAF2" s="302"/>
      <c r="VAG2" s="302"/>
      <c r="VAH2" s="302"/>
      <c r="VAI2" s="302"/>
      <c r="VAJ2" s="302"/>
      <c r="VAK2" s="302"/>
      <c r="VAL2" s="302"/>
      <c r="VAM2" s="302"/>
      <c r="VAN2" s="302"/>
      <c r="VAO2" s="302"/>
      <c r="VAP2" s="302"/>
      <c r="VAQ2" s="302"/>
      <c r="VAR2" s="302"/>
      <c r="VAS2" s="302"/>
      <c r="VAT2" s="302"/>
      <c r="VAU2" s="302"/>
      <c r="VAV2" s="302"/>
      <c r="VAW2" s="302"/>
      <c r="VAX2" s="302"/>
      <c r="VAY2" s="302"/>
      <c r="VAZ2" s="302"/>
      <c r="VBA2" s="302"/>
      <c r="VBB2" s="302"/>
      <c r="VBC2" s="302"/>
      <c r="VBD2" s="302"/>
      <c r="VBE2" s="302"/>
      <c r="VBF2" s="302"/>
      <c r="VBG2" s="302"/>
      <c r="VBH2" s="302"/>
      <c r="VBI2" s="302"/>
      <c r="VBJ2" s="302"/>
      <c r="VBK2" s="302"/>
      <c r="VBL2" s="302"/>
      <c r="VBM2" s="302"/>
      <c r="VBN2" s="302"/>
      <c r="VBO2" s="302"/>
      <c r="VBP2" s="302"/>
      <c r="VBQ2" s="302"/>
      <c r="VBR2" s="302"/>
      <c r="VBS2" s="302"/>
      <c r="VBT2" s="302"/>
      <c r="VBU2" s="302"/>
      <c r="VBV2" s="302"/>
      <c r="VBW2" s="302"/>
      <c r="VBX2" s="302"/>
      <c r="VBY2" s="302"/>
      <c r="VBZ2" s="302"/>
      <c r="VCA2" s="302"/>
      <c r="VCB2" s="302"/>
      <c r="VCC2" s="302"/>
      <c r="VCD2" s="302"/>
      <c r="VCE2" s="302"/>
      <c r="VCF2" s="302"/>
      <c r="VCG2" s="302"/>
      <c r="VCH2" s="302"/>
      <c r="VCI2" s="302"/>
      <c r="VCJ2" s="302"/>
      <c r="VCK2" s="302"/>
      <c r="VCL2" s="302"/>
      <c r="VCM2" s="302"/>
      <c r="VCN2" s="302"/>
      <c r="VCO2" s="302"/>
      <c r="VCP2" s="302"/>
      <c r="VCQ2" s="302"/>
      <c r="VCR2" s="302"/>
      <c r="VCS2" s="302"/>
      <c r="VCT2" s="302"/>
      <c r="VCU2" s="302"/>
      <c r="VCV2" s="302"/>
      <c r="VCW2" s="302"/>
      <c r="VCX2" s="302"/>
      <c r="VCY2" s="302"/>
      <c r="VCZ2" s="302"/>
      <c r="VDA2" s="302"/>
      <c r="VDB2" s="302"/>
      <c r="VDC2" s="302"/>
      <c r="VDD2" s="302"/>
      <c r="VDE2" s="302"/>
      <c r="VDF2" s="302"/>
      <c r="VDG2" s="302"/>
      <c r="VDH2" s="302"/>
      <c r="VDI2" s="302"/>
      <c r="VDJ2" s="302"/>
      <c r="VDK2" s="302"/>
      <c r="VDL2" s="302"/>
      <c r="VDM2" s="302"/>
      <c r="VDN2" s="302"/>
      <c r="VDO2" s="302"/>
      <c r="VDP2" s="302"/>
      <c r="VDQ2" s="302"/>
      <c r="VDR2" s="302"/>
      <c r="VDS2" s="302"/>
      <c r="VDT2" s="302"/>
      <c r="VDU2" s="302"/>
      <c r="VDV2" s="302"/>
      <c r="VDW2" s="302"/>
      <c r="VDX2" s="302"/>
      <c r="VDY2" s="302"/>
      <c r="VDZ2" s="302"/>
      <c r="VEA2" s="302"/>
      <c r="VEB2" s="302"/>
      <c r="VEC2" s="302"/>
      <c r="VED2" s="302"/>
      <c r="VEE2" s="302"/>
      <c r="VEF2" s="302"/>
      <c r="VEG2" s="302"/>
      <c r="VEH2" s="302"/>
      <c r="VEI2" s="302"/>
      <c r="VEJ2" s="302"/>
      <c r="VEK2" s="302"/>
      <c r="VEL2" s="302"/>
      <c r="VEM2" s="302"/>
      <c r="VEN2" s="302"/>
      <c r="VEO2" s="302"/>
      <c r="VEP2" s="302"/>
      <c r="VEQ2" s="302"/>
      <c r="VER2" s="302"/>
      <c r="VES2" s="302"/>
      <c r="VET2" s="302"/>
      <c r="VEU2" s="302"/>
      <c r="VEV2" s="302"/>
      <c r="VEW2" s="302"/>
      <c r="VEX2" s="302"/>
      <c r="VEY2" s="302"/>
      <c r="VEZ2" s="302"/>
      <c r="VFA2" s="302"/>
      <c r="VFB2" s="302"/>
      <c r="VFC2" s="302"/>
      <c r="VFD2" s="302"/>
      <c r="VFE2" s="302"/>
      <c r="VFF2" s="302"/>
      <c r="VFG2" s="302"/>
      <c r="VFH2" s="302"/>
      <c r="VFI2" s="302"/>
      <c r="VFJ2" s="302"/>
      <c r="VFK2" s="302"/>
      <c r="VFL2" s="302"/>
      <c r="VFM2" s="302"/>
      <c r="VFN2" s="302"/>
      <c r="VFO2" s="302"/>
      <c r="VFP2" s="302"/>
      <c r="VFQ2" s="302"/>
      <c r="VFR2" s="302"/>
      <c r="VFS2" s="302"/>
      <c r="VFT2" s="302"/>
      <c r="VFU2" s="302"/>
      <c r="VFV2" s="302"/>
      <c r="VFW2" s="302"/>
      <c r="VFX2" s="302"/>
      <c r="VFY2" s="302"/>
      <c r="VFZ2" s="302"/>
      <c r="VGA2" s="302"/>
      <c r="VGB2" s="302"/>
      <c r="VGC2" s="302"/>
      <c r="VGD2" s="302"/>
      <c r="VGE2" s="302"/>
      <c r="VGF2" s="302"/>
      <c r="VGG2" s="302"/>
      <c r="VGH2" s="302"/>
      <c r="VGI2" s="302"/>
      <c r="VGJ2" s="302"/>
      <c r="VGK2" s="302"/>
      <c r="VGL2" s="302"/>
      <c r="VGM2" s="302"/>
      <c r="VGN2" s="302"/>
      <c r="VGO2" s="302"/>
      <c r="VGP2" s="302"/>
      <c r="VGQ2" s="302"/>
      <c r="VGR2" s="302"/>
      <c r="VGS2" s="302"/>
      <c r="VGT2" s="302"/>
      <c r="VGU2" s="302"/>
      <c r="VGV2" s="302"/>
      <c r="VGW2" s="302"/>
      <c r="VGX2" s="302"/>
      <c r="VGY2" s="302"/>
      <c r="VGZ2" s="302"/>
      <c r="VHA2" s="302"/>
      <c r="VHB2" s="302"/>
      <c r="VHC2" s="302"/>
      <c r="VHD2" s="302"/>
      <c r="VHE2" s="302"/>
      <c r="VHF2" s="302"/>
      <c r="VHG2" s="302"/>
      <c r="VHH2" s="302"/>
      <c r="VHI2" s="302"/>
      <c r="VHJ2" s="302"/>
      <c r="VHK2" s="302"/>
      <c r="VHL2" s="302"/>
      <c r="VHM2" s="302"/>
      <c r="VHN2" s="302"/>
      <c r="VHO2" s="302"/>
      <c r="VHP2" s="302"/>
      <c r="VHQ2" s="302"/>
      <c r="VHR2" s="302"/>
      <c r="VHS2" s="302"/>
      <c r="VHT2" s="302"/>
      <c r="VHU2" s="302"/>
      <c r="VHV2" s="302"/>
      <c r="VHW2" s="302"/>
      <c r="VHX2" s="302"/>
      <c r="VHY2" s="302"/>
      <c r="VHZ2" s="302"/>
      <c r="VIA2" s="302"/>
      <c r="VIB2" s="302"/>
      <c r="VIC2" s="302"/>
      <c r="VID2" s="302"/>
      <c r="VIE2" s="302"/>
      <c r="VIF2" s="302"/>
      <c r="VIG2" s="302"/>
      <c r="VIH2" s="302"/>
      <c r="VII2" s="302"/>
      <c r="VIJ2" s="302"/>
      <c r="VIK2" s="302"/>
      <c r="VIL2" s="302"/>
      <c r="VIM2" s="302"/>
      <c r="VIN2" s="302"/>
      <c r="VIO2" s="302"/>
      <c r="VIP2" s="302"/>
      <c r="VIQ2" s="302"/>
      <c r="VIR2" s="302"/>
      <c r="VIS2" s="302"/>
      <c r="VIT2" s="302"/>
      <c r="VIU2" s="302"/>
      <c r="VIV2" s="302"/>
      <c r="VIW2" s="302"/>
      <c r="VIX2" s="302"/>
      <c r="VIY2" s="302"/>
      <c r="VIZ2" s="302"/>
      <c r="VJA2" s="302"/>
      <c r="VJB2" s="302"/>
      <c r="VJC2" s="302"/>
      <c r="VJD2" s="302"/>
      <c r="VJE2" s="302"/>
      <c r="VJF2" s="302"/>
      <c r="VJG2" s="302"/>
      <c r="VJH2" s="302"/>
      <c r="VJI2" s="302"/>
      <c r="VJJ2" s="302"/>
      <c r="VJK2" s="302"/>
      <c r="VJL2" s="302"/>
      <c r="VJM2" s="302"/>
      <c r="VJN2" s="302"/>
      <c r="VJO2" s="302"/>
      <c r="VJP2" s="302"/>
      <c r="VJQ2" s="302"/>
      <c r="VJR2" s="302"/>
      <c r="VJS2" s="302"/>
      <c r="VJT2" s="302"/>
      <c r="VJU2" s="302"/>
      <c r="VJV2" s="302"/>
      <c r="VJW2" s="302"/>
      <c r="VJX2" s="302"/>
      <c r="VJY2" s="302"/>
      <c r="VJZ2" s="302"/>
      <c r="VKA2" s="302"/>
      <c r="VKB2" s="302"/>
      <c r="VKC2" s="302"/>
      <c r="VKD2" s="302"/>
      <c r="VKE2" s="302"/>
      <c r="VKF2" s="302"/>
      <c r="VKG2" s="302"/>
      <c r="VKH2" s="302"/>
      <c r="VKI2" s="302"/>
      <c r="VKJ2" s="302"/>
      <c r="VKK2" s="302"/>
      <c r="VKL2" s="302"/>
      <c r="VKM2" s="302"/>
      <c r="VKN2" s="302"/>
      <c r="VKO2" s="302"/>
      <c r="VKP2" s="302"/>
      <c r="VKQ2" s="302"/>
      <c r="VKR2" s="302"/>
      <c r="VKS2" s="302"/>
      <c r="VKT2" s="302"/>
      <c r="VKU2" s="302"/>
      <c r="VKV2" s="302"/>
      <c r="VKW2" s="302"/>
      <c r="VKX2" s="302"/>
      <c r="VKY2" s="302"/>
      <c r="VKZ2" s="302"/>
      <c r="VLA2" s="302"/>
      <c r="VLB2" s="302"/>
      <c r="VLC2" s="302"/>
      <c r="VLD2" s="302"/>
      <c r="VLE2" s="302"/>
      <c r="VLF2" s="302"/>
      <c r="VLG2" s="302"/>
      <c r="VLH2" s="302"/>
      <c r="VLI2" s="302"/>
      <c r="VLJ2" s="302"/>
      <c r="VLK2" s="302"/>
      <c r="VLL2" s="302"/>
      <c r="VLM2" s="302"/>
      <c r="VLN2" s="302"/>
      <c r="VLO2" s="302"/>
      <c r="VLP2" s="302"/>
      <c r="VLQ2" s="302"/>
      <c r="VLR2" s="302"/>
      <c r="VLS2" s="302"/>
      <c r="VLT2" s="302"/>
      <c r="VLU2" s="302"/>
      <c r="VLV2" s="302"/>
      <c r="VLW2" s="302"/>
      <c r="VLX2" s="302"/>
      <c r="VLY2" s="302"/>
      <c r="VLZ2" s="302"/>
      <c r="VMA2" s="302"/>
      <c r="VMB2" s="302"/>
      <c r="VMC2" s="302"/>
      <c r="VMD2" s="302"/>
      <c r="VME2" s="302"/>
      <c r="VMF2" s="302"/>
      <c r="VMG2" s="302"/>
      <c r="VMH2" s="302"/>
      <c r="VMI2" s="302"/>
      <c r="VMJ2" s="302"/>
      <c r="VMK2" s="302"/>
      <c r="VML2" s="302"/>
      <c r="VMM2" s="302"/>
      <c r="VMN2" s="302"/>
      <c r="VMO2" s="302"/>
      <c r="VMP2" s="302"/>
      <c r="VMQ2" s="302"/>
      <c r="VMR2" s="302"/>
      <c r="VMS2" s="302"/>
      <c r="VMT2" s="302"/>
      <c r="VMU2" s="302"/>
      <c r="VMV2" s="302"/>
      <c r="VMW2" s="302"/>
      <c r="VMX2" s="302"/>
      <c r="VMY2" s="302"/>
      <c r="VMZ2" s="302"/>
      <c r="VNA2" s="302"/>
      <c r="VNB2" s="302"/>
      <c r="VNC2" s="302"/>
      <c r="VND2" s="302"/>
      <c r="VNE2" s="302"/>
      <c r="VNF2" s="302"/>
      <c r="VNG2" s="302"/>
      <c r="VNH2" s="302"/>
      <c r="VNI2" s="302"/>
      <c r="VNJ2" s="302"/>
      <c r="VNK2" s="302"/>
      <c r="VNL2" s="302"/>
      <c r="VNM2" s="302"/>
      <c r="VNN2" s="302"/>
      <c r="VNO2" s="302"/>
      <c r="VNP2" s="302"/>
      <c r="VNQ2" s="302"/>
      <c r="VNR2" s="302"/>
      <c r="VNS2" s="302"/>
      <c r="VNT2" s="302"/>
      <c r="VNU2" s="302"/>
      <c r="VNV2" s="302"/>
      <c r="VNW2" s="302"/>
      <c r="VNX2" s="302"/>
      <c r="VNY2" s="302"/>
      <c r="VNZ2" s="302"/>
      <c r="VOA2" s="302"/>
      <c r="VOB2" s="302"/>
      <c r="VOC2" s="302"/>
      <c r="VOD2" s="302"/>
      <c r="VOE2" s="302"/>
      <c r="VOF2" s="302"/>
      <c r="VOG2" s="302"/>
      <c r="VOH2" s="302"/>
      <c r="VOI2" s="302"/>
      <c r="VOJ2" s="302"/>
      <c r="VOK2" s="302"/>
      <c r="VOL2" s="302"/>
      <c r="VOM2" s="302"/>
      <c r="VON2" s="302"/>
      <c r="VOO2" s="302"/>
      <c r="VOP2" s="302"/>
      <c r="VOQ2" s="302"/>
      <c r="VOR2" s="302"/>
      <c r="VOS2" s="302"/>
      <c r="VOT2" s="302"/>
      <c r="VOU2" s="302"/>
      <c r="VOV2" s="302"/>
      <c r="VOW2" s="302"/>
      <c r="VOX2" s="302"/>
      <c r="VOY2" s="302"/>
      <c r="VOZ2" s="302"/>
      <c r="VPA2" s="302"/>
      <c r="VPB2" s="302"/>
      <c r="VPC2" s="302"/>
      <c r="VPD2" s="302"/>
      <c r="VPE2" s="302"/>
      <c r="VPF2" s="302"/>
      <c r="VPG2" s="302"/>
      <c r="VPH2" s="302"/>
      <c r="VPI2" s="302"/>
      <c r="VPJ2" s="302"/>
      <c r="VPK2" s="302"/>
      <c r="VPL2" s="302"/>
      <c r="VPM2" s="302"/>
      <c r="VPN2" s="302"/>
      <c r="VPO2" s="302"/>
      <c r="VPP2" s="302"/>
      <c r="VPQ2" s="302"/>
      <c r="VPR2" s="302"/>
      <c r="VPS2" s="302"/>
      <c r="VPT2" s="302"/>
      <c r="VPU2" s="302"/>
      <c r="VPV2" s="302"/>
      <c r="VPW2" s="302"/>
      <c r="VPX2" s="302"/>
      <c r="VPY2" s="302"/>
      <c r="VPZ2" s="302"/>
      <c r="VQA2" s="302"/>
      <c r="VQB2" s="302"/>
      <c r="VQC2" s="302"/>
      <c r="VQD2" s="302"/>
      <c r="VQE2" s="302"/>
      <c r="VQF2" s="302"/>
      <c r="VQG2" s="302"/>
      <c r="VQH2" s="302"/>
      <c r="VQI2" s="302"/>
      <c r="VQJ2" s="302"/>
      <c r="VQK2" s="302"/>
      <c r="VQL2" s="302"/>
      <c r="VQM2" s="302"/>
      <c r="VQN2" s="302"/>
      <c r="VQO2" s="302"/>
      <c r="VQP2" s="302"/>
      <c r="VQQ2" s="302"/>
      <c r="VQR2" s="302"/>
      <c r="VQS2" s="302"/>
      <c r="VQT2" s="302"/>
      <c r="VQU2" s="302"/>
      <c r="VQV2" s="302"/>
      <c r="VQW2" s="302"/>
      <c r="VQX2" s="302"/>
      <c r="VQY2" s="302"/>
      <c r="VQZ2" s="302"/>
      <c r="VRA2" s="302"/>
      <c r="VRB2" s="302"/>
      <c r="VRC2" s="302"/>
      <c r="VRD2" s="302"/>
      <c r="VRE2" s="302"/>
      <c r="VRF2" s="302"/>
      <c r="VRG2" s="302"/>
      <c r="VRH2" s="302"/>
      <c r="VRI2" s="302"/>
      <c r="VRJ2" s="302"/>
      <c r="VRK2" s="302"/>
      <c r="VRL2" s="302"/>
      <c r="VRM2" s="302"/>
      <c r="VRN2" s="302"/>
      <c r="VRO2" s="302"/>
      <c r="VRP2" s="302"/>
      <c r="VRQ2" s="302"/>
      <c r="VRR2" s="302"/>
      <c r="VRS2" s="302"/>
      <c r="VRT2" s="302"/>
      <c r="VRU2" s="302"/>
      <c r="VRV2" s="302"/>
      <c r="VRW2" s="302"/>
      <c r="VRX2" s="302"/>
      <c r="VRY2" s="302"/>
      <c r="VRZ2" s="302"/>
      <c r="VSA2" s="302"/>
      <c r="VSB2" s="302"/>
      <c r="VSC2" s="302"/>
      <c r="VSD2" s="302"/>
      <c r="VSE2" s="302"/>
      <c r="VSF2" s="302"/>
      <c r="VSG2" s="302"/>
      <c r="VSH2" s="302"/>
      <c r="VSI2" s="302"/>
      <c r="VSJ2" s="302"/>
      <c r="VSK2" s="302"/>
      <c r="VSL2" s="302"/>
      <c r="VSM2" s="302"/>
      <c r="VSN2" s="302"/>
      <c r="VSO2" s="302"/>
      <c r="VSP2" s="302"/>
      <c r="VSQ2" s="302"/>
      <c r="VSR2" s="302"/>
      <c r="VSS2" s="302"/>
      <c r="VST2" s="302"/>
      <c r="VSU2" s="302"/>
      <c r="VSV2" s="302"/>
      <c r="VSW2" s="302"/>
      <c r="VSX2" s="302"/>
      <c r="VSY2" s="302"/>
      <c r="VSZ2" s="302"/>
      <c r="VTA2" s="302"/>
      <c r="VTB2" s="302"/>
      <c r="VTC2" s="302"/>
      <c r="VTD2" s="302"/>
      <c r="VTE2" s="302"/>
      <c r="VTF2" s="302"/>
      <c r="VTG2" s="302"/>
      <c r="VTH2" s="302"/>
      <c r="VTI2" s="302"/>
      <c r="VTJ2" s="302"/>
      <c r="VTK2" s="302"/>
      <c r="VTL2" s="302"/>
      <c r="VTM2" s="302"/>
      <c r="VTN2" s="302"/>
      <c r="VTO2" s="302"/>
      <c r="VTP2" s="302"/>
      <c r="VTQ2" s="302"/>
      <c r="VTR2" s="302"/>
      <c r="VTS2" s="302"/>
      <c r="VTT2" s="302"/>
      <c r="VTU2" s="302"/>
      <c r="VTV2" s="302"/>
      <c r="VTW2" s="302"/>
      <c r="VTX2" s="302"/>
      <c r="VTY2" s="302"/>
      <c r="VTZ2" s="302"/>
      <c r="VUA2" s="302"/>
      <c r="VUB2" s="302"/>
      <c r="VUC2" s="302"/>
      <c r="VUD2" s="302"/>
      <c r="VUE2" s="302"/>
      <c r="VUF2" s="302"/>
      <c r="VUG2" s="302"/>
      <c r="VUH2" s="302"/>
      <c r="VUI2" s="302"/>
      <c r="VUJ2" s="302"/>
      <c r="VUK2" s="302"/>
      <c r="VUL2" s="302"/>
      <c r="VUM2" s="302"/>
      <c r="VUN2" s="302"/>
      <c r="VUO2" s="302"/>
      <c r="VUP2" s="302"/>
      <c r="VUQ2" s="302"/>
      <c r="VUR2" s="302"/>
      <c r="VUS2" s="302"/>
      <c r="VUT2" s="302"/>
      <c r="VUU2" s="302"/>
      <c r="VUV2" s="302"/>
      <c r="VUW2" s="302"/>
      <c r="VUX2" s="302"/>
      <c r="VUY2" s="302"/>
      <c r="VUZ2" s="302"/>
      <c r="VVA2" s="302"/>
      <c r="VVB2" s="302"/>
      <c r="VVC2" s="302"/>
      <c r="VVD2" s="302"/>
      <c r="VVE2" s="302"/>
      <c r="VVF2" s="302"/>
      <c r="VVG2" s="302"/>
      <c r="VVH2" s="302"/>
      <c r="VVI2" s="302"/>
      <c r="VVJ2" s="302"/>
      <c r="VVK2" s="302"/>
      <c r="VVL2" s="302"/>
      <c r="VVM2" s="302"/>
      <c r="VVN2" s="302"/>
      <c r="VVO2" s="302"/>
      <c r="VVP2" s="302"/>
      <c r="VVQ2" s="302"/>
      <c r="VVR2" s="302"/>
      <c r="VVS2" s="302"/>
      <c r="VVT2" s="302"/>
      <c r="VVU2" s="302"/>
      <c r="VVV2" s="302"/>
      <c r="VVW2" s="302"/>
      <c r="VVX2" s="302"/>
      <c r="VVY2" s="302"/>
      <c r="VVZ2" s="302"/>
      <c r="VWA2" s="302"/>
      <c r="VWB2" s="302"/>
      <c r="VWC2" s="302"/>
      <c r="VWD2" s="302"/>
      <c r="VWE2" s="302"/>
      <c r="VWF2" s="302"/>
      <c r="VWG2" s="302"/>
      <c r="VWH2" s="302"/>
      <c r="VWI2" s="302"/>
      <c r="VWJ2" s="302"/>
      <c r="VWK2" s="302"/>
      <c r="VWL2" s="302"/>
      <c r="VWM2" s="302"/>
      <c r="VWN2" s="302"/>
      <c r="VWO2" s="302"/>
      <c r="VWP2" s="302"/>
      <c r="VWQ2" s="302"/>
      <c r="VWR2" s="302"/>
      <c r="VWS2" s="302"/>
      <c r="VWT2" s="302"/>
      <c r="VWU2" s="302"/>
      <c r="VWV2" s="302"/>
      <c r="VWW2" s="302"/>
      <c r="VWX2" s="302"/>
      <c r="VWY2" s="302"/>
      <c r="VWZ2" s="302"/>
      <c r="VXA2" s="302"/>
      <c r="VXB2" s="302"/>
      <c r="VXC2" s="302"/>
      <c r="VXD2" s="302"/>
      <c r="VXE2" s="302"/>
      <c r="VXF2" s="302"/>
      <c r="VXG2" s="302"/>
      <c r="VXH2" s="302"/>
      <c r="VXI2" s="302"/>
      <c r="VXJ2" s="302"/>
      <c r="VXK2" s="302"/>
      <c r="VXL2" s="302"/>
      <c r="VXM2" s="302"/>
      <c r="VXN2" s="302"/>
      <c r="VXO2" s="302"/>
      <c r="VXP2" s="302"/>
      <c r="VXQ2" s="302"/>
      <c r="VXR2" s="302"/>
      <c r="VXS2" s="302"/>
      <c r="VXT2" s="302"/>
      <c r="VXU2" s="302"/>
      <c r="VXV2" s="302"/>
      <c r="VXW2" s="302"/>
      <c r="VXX2" s="302"/>
      <c r="VXY2" s="302"/>
      <c r="VXZ2" s="302"/>
      <c r="VYA2" s="302"/>
      <c r="VYB2" s="302"/>
      <c r="VYC2" s="302"/>
      <c r="VYD2" s="302"/>
      <c r="VYE2" s="302"/>
      <c r="VYF2" s="302"/>
      <c r="VYG2" s="302"/>
      <c r="VYH2" s="302"/>
      <c r="VYI2" s="302"/>
      <c r="VYJ2" s="302"/>
      <c r="VYK2" s="302"/>
      <c r="VYL2" s="302"/>
      <c r="VYM2" s="302"/>
      <c r="VYN2" s="302"/>
      <c r="VYO2" s="302"/>
      <c r="VYP2" s="302"/>
      <c r="VYQ2" s="302"/>
      <c r="VYR2" s="302"/>
      <c r="VYS2" s="302"/>
      <c r="VYT2" s="302"/>
      <c r="VYU2" s="302"/>
      <c r="VYV2" s="302"/>
      <c r="VYW2" s="302"/>
      <c r="VYX2" s="302"/>
      <c r="VYY2" s="302"/>
      <c r="VYZ2" s="302"/>
      <c r="VZA2" s="302"/>
      <c r="VZB2" s="302"/>
      <c r="VZC2" s="302"/>
      <c r="VZD2" s="302"/>
      <c r="VZE2" s="302"/>
      <c r="VZF2" s="302"/>
      <c r="VZG2" s="302"/>
      <c r="VZH2" s="302"/>
      <c r="VZI2" s="302"/>
      <c r="VZJ2" s="302"/>
      <c r="VZK2" s="302"/>
      <c r="VZL2" s="302"/>
      <c r="VZM2" s="302"/>
      <c r="VZN2" s="302"/>
      <c r="VZO2" s="302"/>
      <c r="VZP2" s="302"/>
      <c r="VZQ2" s="302"/>
      <c r="VZR2" s="302"/>
      <c r="VZS2" s="302"/>
      <c r="VZT2" s="302"/>
      <c r="VZU2" s="302"/>
      <c r="VZV2" s="302"/>
      <c r="VZW2" s="302"/>
      <c r="VZX2" s="302"/>
      <c r="VZY2" s="302"/>
      <c r="VZZ2" s="302"/>
      <c r="WAA2" s="302"/>
      <c r="WAB2" s="302"/>
      <c r="WAC2" s="302"/>
      <c r="WAD2" s="302"/>
      <c r="WAE2" s="302"/>
      <c r="WAF2" s="302"/>
      <c r="WAG2" s="302"/>
      <c r="WAH2" s="302"/>
      <c r="WAI2" s="302"/>
      <c r="WAJ2" s="302"/>
      <c r="WAK2" s="302"/>
      <c r="WAL2" s="302"/>
      <c r="WAM2" s="302"/>
      <c r="WAN2" s="302"/>
      <c r="WAO2" s="302"/>
      <c r="WAP2" s="302"/>
      <c r="WAQ2" s="302"/>
      <c r="WAR2" s="302"/>
      <c r="WAS2" s="302"/>
      <c r="WAT2" s="302"/>
      <c r="WAU2" s="302"/>
      <c r="WAV2" s="302"/>
      <c r="WAW2" s="302"/>
      <c r="WAX2" s="302"/>
      <c r="WAY2" s="302"/>
      <c r="WAZ2" s="302"/>
      <c r="WBA2" s="302"/>
      <c r="WBB2" s="302"/>
      <c r="WBC2" s="302"/>
      <c r="WBD2" s="302"/>
      <c r="WBE2" s="302"/>
      <c r="WBF2" s="302"/>
      <c r="WBG2" s="302"/>
      <c r="WBH2" s="302"/>
      <c r="WBI2" s="302"/>
      <c r="WBJ2" s="302"/>
      <c r="WBK2" s="302"/>
      <c r="WBL2" s="302"/>
      <c r="WBM2" s="302"/>
      <c r="WBN2" s="302"/>
      <c r="WBO2" s="302"/>
      <c r="WBP2" s="302"/>
      <c r="WBQ2" s="302"/>
      <c r="WBR2" s="302"/>
      <c r="WBS2" s="302"/>
      <c r="WBT2" s="302"/>
      <c r="WBU2" s="302"/>
      <c r="WBV2" s="302"/>
      <c r="WBW2" s="302"/>
      <c r="WBX2" s="302"/>
      <c r="WBY2" s="302"/>
      <c r="WBZ2" s="302"/>
      <c r="WCA2" s="302"/>
      <c r="WCB2" s="302"/>
      <c r="WCC2" s="302"/>
      <c r="WCD2" s="302"/>
      <c r="WCE2" s="302"/>
      <c r="WCF2" s="302"/>
      <c r="WCG2" s="302"/>
      <c r="WCH2" s="302"/>
      <c r="WCI2" s="302"/>
      <c r="WCJ2" s="302"/>
      <c r="WCK2" s="302"/>
      <c r="WCL2" s="302"/>
      <c r="WCM2" s="302"/>
      <c r="WCN2" s="302"/>
      <c r="WCO2" s="302"/>
      <c r="WCP2" s="302"/>
      <c r="WCQ2" s="302"/>
      <c r="WCR2" s="302"/>
      <c r="WCS2" s="302"/>
      <c r="WCT2" s="302"/>
      <c r="WCU2" s="302"/>
      <c r="WCV2" s="302"/>
      <c r="WCW2" s="302"/>
      <c r="WCX2" s="302"/>
      <c r="WCY2" s="302"/>
      <c r="WCZ2" s="302"/>
      <c r="WDA2" s="302"/>
      <c r="WDB2" s="302"/>
      <c r="WDC2" s="302"/>
      <c r="WDD2" s="302"/>
      <c r="WDE2" s="302"/>
      <c r="WDF2" s="302"/>
      <c r="WDG2" s="302"/>
      <c r="WDH2" s="302"/>
      <c r="WDI2" s="302"/>
      <c r="WDJ2" s="302"/>
      <c r="WDK2" s="302"/>
      <c r="WDL2" s="302"/>
      <c r="WDM2" s="302"/>
      <c r="WDN2" s="302"/>
      <c r="WDO2" s="302"/>
      <c r="WDP2" s="302"/>
      <c r="WDQ2" s="302"/>
      <c r="WDR2" s="302"/>
      <c r="WDS2" s="302"/>
      <c r="WDT2" s="302"/>
      <c r="WDU2" s="302"/>
      <c r="WDV2" s="302"/>
      <c r="WDW2" s="302"/>
      <c r="WDX2" s="302"/>
      <c r="WDY2" s="302"/>
      <c r="WDZ2" s="302"/>
      <c r="WEA2" s="302"/>
      <c r="WEB2" s="302"/>
      <c r="WEC2" s="302"/>
      <c r="WED2" s="302"/>
      <c r="WEE2" s="302"/>
      <c r="WEF2" s="302"/>
      <c r="WEG2" s="302"/>
      <c r="WEH2" s="302"/>
      <c r="WEI2" s="302"/>
      <c r="WEJ2" s="302"/>
      <c r="WEK2" s="302"/>
      <c r="WEL2" s="302"/>
      <c r="WEM2" s="302"/>
      <c r="WEN2" s="302"/>
      <c r="WEO2" s="302"/>
      <c r="WEP2" s="302"/>
      <c r="WEQ2" s="302"/>
      <c r="WER2" s="302"/>
      <c r="WES2" s="302"/>
      <c r="WET2" s="302"/>
      <c r="WEU2" s="302"/>
      <c r="WEV2" s="302"/>
      <c r="WEW2" s="302"/>
      <c r="WEX2" s="302"/>
      <c r="WEY2" s="302"/>
      <c r="WEZ2" s="302"/>
      <c r="WFA2" s="302"/>
      <c r="WFB2" s="302"/>
      <c r="WFC2" s="302"/>
      <c r="WFD2" s="302"/>
      <c r="WFE2" s="302"/>
      <c r="WFF2" s="302"/>
      <c r="WFG2" s="302"/>
      <c r="WFH2" s="302"/>
      <c r="WFI2" s="302"/>
      <c r="WFJ2" s="302"/>
      <c r="WFK2" s="302"/>
      <c r="WFL2" s="302"/>
      <c r="WFM2" s="302"/>
      <c r="WFN2" s="302"/>
      <c r="WFO2" s="302"/>
      <c r="WFP2" s="302"/>
      <c r="WFQ2" s="302"/>
      <c r="WFR2" s="302"/>
      <c r="WFS2" s="302"/>
      <c r="WFT2" s="302"/>
      <c r="WFU2" s="302"/>
      <c r="WFV2" s="302"/>
      <c r="WFW2" s="302"/>
      <c r="WFX2" s="302"/>
      <c r="WFY2" s="302"/>
      <c r="WFZ2" s="302"/>
      <c r="WGA2" s="302"/>
      <c r="WGB2" s="302"/>
      <c r="WGC2" s="302"/>
      <c r="WGD2" s="302"/>
      <c r="WGE2" s="302"/>
      <c r="WGF2" s="302"/>
      <c r="WGG2" s="302"/>
      <c r="WGH2" s="302"/>
      <c r="WGI2" s="302"/>
      <c r="WGJ2" s="302"/>
      <c r="WGK2" s="302"/>
      <c r="WGL2" s="302"/>
      <c r="WGM2" s="302"/>
      <c r="WGN2" s="302"/>
      <c r="WGO2" s="302"/>
      <c r="WGP2" s="302"/>
      <c r="WGQ2" s="302"/>
      <c r="WGR2" s="302"/>
      <c r="WGS2" s="302"/>
      <c r="WGT2" s="302"/>
      <c r="WGU2" s="302"/>
      <c r="WGV2" s="302"/>
      <c r="WGW2" s="302"/>
      <c r="WGX2" s="302"/>
      <c r="WGY2" s="302"/>
      <c r="WGZ2" s="302"/>
      <c r="WHA2" s="302"/>
      <c r="WHB2" s="302"/>
      <c r="WHC2" s="302"/>
      <c r="WHD2" s="302"/>
      <c r="WHE2" s="302"/>
      <c r="WHF2" s="302"/>
      <c r="WHG2" s="302"/>
      <c r="WHH2" s="302"/>
      <c r="WHI2" s="302"/>
      <c r="WHJ2" s="302"/>
      <c r="WHK2" s="302"/>
      <c r="WHL2" s="302"/>
      <c r="WHM2" s="302"/>
      <c r="WHN2" s="302"/>
      <c r="WHO2" s="302"/>
      <c r="WHP2" s="302"/>
      <c r="WHQ2" s="302"/>
      <c r="WHR2" s="302"/>
      <c r="WHS2" s="302"/>
      <c r="WHT2" s="302"/>
      <c r="WHU2" s="302"/>
      <c r="WHV2" s="302"/>
      <c r="WHW2" s="302"/>
      <c r="WHX2" s="302"/>
      <c r="WHY2" s="302"/>
      <c r="WHZ2" s="302"/>
      <c r="WIA2" s="302"/>
      <c r="WIB2" s="302"/>
      <c r="WIC2" s="302"/>
      <c r="WID2" s="302"/>
      <c r="WIE2" s="302"/>
      <c r="WIF2" s="302"/>
      <c r="WIG2" s="302"/>
      <c r="WIH2" s="302"/>
      <c r="WII2" s="302"/>
      <c r="WIJ2" s="302"/>
      <c r="WIK2" s="302"/>
      <c r="WIL2" s="302"/>
      <c r="WIM2" s="302"/>
      <c r="WIN2" s="302"/>
      <c r="WIO2" s="302"/>
      <c r="WIP2" s="302"/>
      <c r="WIQ2" s="302"/>
      <c r="WIR2" s="302"/>
      <c r="WIS2" s="302"/>
      <c r="WIT2" s="302"/>
      <c r="WIU2" s="302"/>
      <c r="WIV2" s="302"/>
      <c r="WIW2" s="302"/>
      <c r="WIX2" s="302"/>
      <c r="WIY2" s="302"/>
      <c r="WIZ2" s="302"/>
      <c r="WJA2" s="302"/>
      <c r="WJB2" s="302"/>
      <c r="WJC2" s="302"/>
      <c r="WJD2" s="302"/>
      <c r="WJE2" s="302"/>
      <c r="WJF2" s="302"/>
      <c r="WJG2" s="302"/>
      <c r="WJH2" s="302"/>
      <c r="WJI2" s="302"/>
      <c r="WJJ2" s="302"/>
      <c r="WJK2" s="302"/>
      <c r="WJL2" s="302"/>
      <c r="WJM2" s="302"/>
      <c r="WJN2" s="302"/>
      <c r="WJO2" s="302"/>
      <c r="WJP2" s="302"/>
      <c r="WJQ2" s="302"/>
      <c r="WJR2" s="302"/>
      <c r="WJS2" s="302"/>
      <c r="WJT2" s="302"/>
      <c r="WJU2" s="302"/>
      <c r="WJV2" s="302"/>
      <c r="WJW2" s="302"/>
      <c r="WJX2" s="302"/>
      <c r="WJY2" s="302"/>
      <c r="WJZ2" s="302"/>
      <c r="WKA2" s="302"/>
      <c r="WKB2" s="302"/>
      <c r="WKC2" s="302"/>
      <c r="WKD2" s="302"/>
      <c r="WKE2" s="302"/>
      <c r="WKF2" s="302"/>
      <c r="WKG2" s="302"/>
      <c r="WKH2" s="302"/>
      <c r="WKI2" s="302"/>
      <c r="WKJ2" s="302"/>
      <c r="WKK2" s="302"/>
      <c r="WKL2" s="302"/>
      <c r="WKM2" s="302"/>
      <c r="WKN2" s="302"/>
      <c r="WKO2" s="302"/>
      <c r="WKP2" s="302"/>
      <c r="WKQ2" s="302"/>
      <c r="WKR2" s="302"/>
      <c r="WKS2" s="302"/>
      <c r="WKT2" s="302"/>
      <c r="WKU2" s="302"/>
      <c r="WKV2" s="302"/>
      <c r="WKW2" s="302"/>
      <c r="WKX2" s="302"/>
      <c r="WKY2" s="302"/>
      <c r="WKZ2" s="302"/>
      <c r="WLA2" s="302"/>
      <c r="WLB2" s="302"/>
      <c r="WLC2" s="302"/>
      <c r="WLD2" s="302"/>
      <c r="WLE2" s="302"/>
      <c r="WLF2" s="302"/>
      <c r="WLG2" s="302"/>
      <c r="WLH2" s="302"/>
      <c r="WLI2" s="302"/>
      <c r="WLJ2" s="302"/>
      <c r="WLK2" s="302"/>
      <c r="WLL2" s="302"/>
      <c r="WLM2" s="302"/>
      <c r="WLN2" s="302"/>
      <c r="WLO2" s="302"/>
      <c r="WLP2" s="302"/>
      <c r="WLQ2" s="302"/>
      <c r="WLR2" s="302"/>
      <c r="WLS2" s="302"/>
      <c r="WLT2" s="302"/>
      <c r="WLU2" s="302"/>
      <c r="WLV2" s="302"/>
      <c r="WLW2" s="302"/>
      <c r="WLX2" s="302"/>
      <c r="WLY2" s="302"/>
      <c r="WLZ2" s="302"/>
      <c r="WMA2" s="302"/>
      <c r="WMB2" s="302"/>
      <c r="WMC2" s="302"/>
      <c r="WMD2" s="302"/>
      <c r="WME2" s="302"/>
      <c r="WMF2" s="302"/>
      <c r="WMG2" s="302"/>
      <c r="WMH2" s="302"/>
      <c r="WMI2" s="302"/>
      <c r="WMJ2" s="302"/>
      <c r="WMK2" s="302"/>
      <c r="WML2" s="302"/>
      <c r="WMM2" s="302"/>
      <c r="WMN2" s="302"/>
      <c r="WMO2" s="302"/>
      <c r="WMP2" s="302"/>
      <c r="WMQ2" s="302"/>
      <c r="WMR2" s="302"/>
      <c r="WMS2" s="302"/>
      <c r="WMT2" s="302"/>
      <c r="WMU2" s="302"/>
      <c r="WMV2" s="302"/>
      <c r="WMW2" s="302"/>
      <c r="WMX2" s="302"/>
      <c r="WMY2" s="302"/>
      <c r="WMZ2" s="302"/>
      <c r="WNA2" s="302"/>
      <c r="WNB2" s="302"/>
      <c r="WNC2" s="302"/>
      <c r="WND2" s="302"/>
      <c r="WNE2" s="302"/>
      <c r="WNF2" s="302"/>
      <c r="WNG2" s="302"/>
      <c r="WNH2" s="302"/>
      <c r="WNI2" s="302"/>
      <c r="WNJ2" s="302"/>
      <c r="WNK2" s="302"/>
      <c r="WNL2" s="302"/>
      <c r="WNM2" s="302"/>
      <c r="WNN2" s="302"/>
      <c r="WNO2" s="302"/>
      <c r="WNP2" s="302"/>
      <c r="WNQ2" s="302"/>
      <c r="WNR2" s="302"/>
      <c r="WNS2" s="302"/>
      <c r="WNT2" s="302"/>
      <c r="WNU2" s="302"/>
      <c r="WNV2" s="302"/>
      <c r="WNW2" s="302"/>
      <c r="WNX2" s="302"/>
      <c r="WNY2" s="302"/>
      <c r="WNZ2" s="302"/>
      <c r="WOA2" s="302"/>
      <c r="WOB2" s="302"/>
      <c r="WOC2" s="302"/>
      <c r="WOD2" s="302"/>
      <c r="WOE2" s="302"/>
      <c r="WOF2" s="302"/>
      <c r="WOG2" s="302"/>
      <c r="WOH2" s="302"/>
      <c r="WOI2" s="302"/>
      <c r="WOJ2" s="302"/>
      <c r="WOK2" s="302"/>
      <c r="WOL2" s="302"/>
      <c r="WOM2" s="302"/>
      <c r="WON2" s="302"/>
      <c r="WOO2" s="302"/>
      <c r="WOP2" s="302"/>
      <c r="WOQ2" s="302"/>
      <c r="WOR2" s="302"/>
      <c r="WOS2" s="302"/>
      <c r="WOT2" s="302"/>
      <c r="WOU2" s="302"/>
      <c r="WOV2" s="302"/>
      <c r="WOW2" s="302"/>
      <c r="WOX2" s="302"/>
      <c r="WOY2" s="302"/>
      <c r="WOZ2" s="302"/>
      <c r="WPA2" s="302"/>
      <c r="WPB2" s="302"/>
      <c r="WPC2" s="302"/>
      <c r="WPD2" s="302"/>
      <c r="WPE2" s="302"/>
      <c r="WPF2" s="302"/>
      <c r="WPG2" s="302"/>
      <c r="WPH2" s="302"/>
      <c r="WPI2" s="302"/>
      <c r="WPJ2" s="302"/>
      <c r="WPK2" s="302"/>
      <c r="WPL2" s="302"/>
      <c r="WPM2" s="302"/>
      <c r="WPN2" s="302"/>
      <c r="WPO2" s="302"/>
      <c r="WPP2" s="302"/>
      <c r="WPQ2" s="302"/>
      <c r="WPR2" s="302"/>
      <c r="WPS2" s="302"/>
      <c r="WPT2" s="302"/>
      <c r="WPU2" s="302"/>
      <c r="WPV2" s="302"/>
      <c r="WPW2" s="302"/>
      <c r="WPX2" s="302"/>
      <c r="WPY2" s="302"/>
      <c r="WPZ2" s="302"/>
      <c r="WQA2" s="302"/>
      <c r="WQB2" s="302"/>
      <c r="WQC2" s="302"/>
      <c r="WQD2" s="302"/>
      <c r="WQE2" s="302"/>
      <c r="WQF2" s="302"/>
      <c r="WQG2" s="302"/>
      <c r="WQH2" s="302"/>
      <c r="WQI2" s="302"/>
      <c r="WQJ2" s="302"/>
      <c r="WQK2" s="302"/>
      <c r="WQL2" s="302"/>
      <c r="WQM2" s="302"/>
      <c r="WQN2" s="302"/>
      <c r="WQO2" s="302"/>
      <c r="WQP2" s="302"/>
      <c r="WQQ2" s="302"/>
      <c r="WQR2" s="302"/>
      <c r="WQS2" s="302"/>
      <c r="WQT2" s="302"/>
      <c r="WQU2" s="302"/>
      <c r="WQV2" s="302"/>
      <c r="WQW2" s="302"/>
      <c r="WQX2" s="302"/>
      <c r="WQY2" s="302"/>
      <c r="WQZ2" s="302"/>
      <c r="WRA2" s="302"/>
      <c r="WRB2" s="302"/>
      <c r="WRC2" s="302"/>
      <c r="WRD2" s="302"/>
      <c r="WRE2" s="302"/>
      <c r="WRF2" s="302"/>
      <c r="WRG2" s="302"/>
      <c r="WRH2" s="302"/>
      <c r="WRI2" s="302"/>
      <c r="WRJ2" s="302"/>
      <c r="WRK2" s="302"/>
      <c r="WRL2" s="302"/>
      <c r="WRM2" s="302"/>
      <c r="WRN2" s="302"/>
      <c r="WRO2" s="302"/>
      <c r="WRP2" s="302"/>
      <c r="WRQ2" s="302"/>
      <c r="WRR2" s="302"/>
      <c r="WRS2" s="302"/>
      <c r="WRT2" s="302"/>
      <c r="WRU2" s="302"/>
      <c r="WRV2" s="302"/>
      <c r="WRW2" s="302"/>
      <c r="WRX2" s="302"/>
      <c r="WRY2" s="302"/>
      <c r="WRZ2" s="302"/>
      <c r="WSA2" s="302"/>
      <c r="WSB2" s="302"/>
      <c r="WSC2" s="302"/>
      <c r="WSD2" s="302"/>
      <c r="WSE2" s="302"/>
      <c r="WSF2" s="302"/>
      <c r="WSG2" s="302"/>
      <c r="WSH2" s="302"/>
      <c r="WSI2" s="302"/>
      <c r="WSJ2" s="302"/>
      <c r="WSK2" s="302"/>
      <c r="WSL2" s="302"/>
      <c r="WSM2" s="302"/>
      <c r="WSN2" s="302"/>
      <c r="WSO2" s="302"/>
      <c r="WSP2" s="302"/>
      <c r="WSQ2" s="302"/>
      <c r="WSR2" s="302"/>
      <c r="WSS2" s="302"/>
      <c r="WST2" s="302"/>
      <c r="WSU2" s="302"/>
      <c r="WSV2" s="302"/>
      <c r="WSW2" s="302"/>
      <c r="WSX2" s="302"/>
      <c r="WSY2" s="302"/>
      <c r="WSZ2" s="302"/>
      <c r="WTA2" s="302"/>
      <c r="WTB2" s="302"/>
      <c r="WTC2" s="302"/>
      <c r="WTD2" s="302"/>
      <c r="WTE2" s="302"/>
      <c r="WTF2" s="302"/>
      <c r="WTG2" s="302"/>
      <c r="WTH2" s="302"/>
      <c r="WTI2" s="302"/>
      <c r="WTJ2" s="302"/>
      <c r="WTK2" s="302"/>
      <c r="WTL2" s="302"/>
      <c r="WTM2" s="302"/>
      <c r="WTN2" s="302"/>
      <c r="WTO2" s="302"/>
      <c r="WTP2" s="302"/>
      <c r="WTQ2" s="302"/>
      <c r="WTR2" s="302"/>
      <c r="WTS2" s="302"/>
      <c r="WTT2" s="302"/>
      <c r="WTU2" s="302"/>
      <c r="WTV2" s="302"/>
      <c r="WTW2" s="302"/>
      <c r="WTX2" s="302"/>
      <c r="WTY2" s="302"/>
      <c r="WTZ2" s="302"/>
      <c r="WUA2" s="302"/>
      <c r="WUB2" s="302"/>
      <c r="WUC2" s="302"/>
      <c r="WUD2" s="302"/>
      <c r="WUE2" s="302"/>
      <c r="WUF2" s="302"/>
      <c r="WUG2" s="302"/>
      <c r="WUH2" s="302"/>
      <c r="WUI2" s="302"/>
      <c r="WUJ2" s="302"/>
      <c r="WUK2" s="302"/>
      <c r="WUL2" s="302"/>
      <c r="WUM2" s="302"/>
      <c r="WUN2" s="302"/>
      <c r="WUO2" s="302"/>
      <c r="WUP2" s="302"/>
      <c r="WUQ2" s="302"/>
      <c r="WUR2" s="302"/>
      <c r="WUS2" s="302"/>
      <c r="WUT2" s="302"/>
      <c r="WUU2" s="302"/>
      <c r="WUV2" s="302"/>
      <c r="WUW2" s="302"/>
      <c r="WUX2" s="302"/>
      <c r="WUY2" s="302"/>
      <c r="WUZ2" s="302"/>
      <c r="WVA2" s="302"/>
      <c r="WVB2" s="302"/>
      <c r="WVC2" s="302"/>
      <c r="WVD2" s="302"/>
      <c r="WVE2" s="302"/>
      <c r="WVF2" s="302"/>
      <c r="WVG2" s="302"/>
      <c r="WVH2" s="302"/>
      <c r="WVI2" s="302"/>
      <c r="WVJ2" s="302"/>
      <c r="WVK2" s="302"/>
      <c r="WVL2" s="302"/>
      <c r="WVM2" s="302"/>
      <c r="WVN2" s="302"/>
      <c r="WVO2" s="302"/>
      <c r="WVP2" s="302"/>
      <c r="WVQ2" s="302"/>
      <c r="WVR2" s="302"/>
      <c r="WVS2" s="302"/>
      <c r="WVT2" s="302"/>
      <c r="WVU2" s="302"/>
      <c r="WVV2" s="302"/>
      <c r="WVW2" s="302"/>
      <c r="WVX2" s="302"/>
      <c r="WVY2" s="302"/>
      <c r="WVZ2" s="302"/>
      <c r="WWA2" s="302"/>
      <c r="WWB2" s="302"/>
      <c r="WWC2" s="302"/>
      <c r="WWD2" s="302"/>
      <c r="WWE2" s="302"/>
      <c r="WWF2" s="302"/>
      <c r="WWG2" s="302"/>
      <c r="WWH2" s="302"/>
      <c r="WWI2" s="302"/>
      <c r="WWJ2" s="302"/>
      <c r="WWK2" s="302"/>
      <c r="WWL2" s="302"/>
      <c r="WWM2" s="302"/>
      <c r="WWN2" s="302"/>
      <c r="WWO2" s="302"/>
      <c r="WWP2" s="302"/>
      <c r="WWQ2" s="302"/>
      <c r="WWR2" s="302"/>
      <c r="WWS2" s="302"/>
      <c r="WWT2" s="302"/>
      <c r="WWU2" s="302"/>
      <c r="WWV2" s="302"/>
      <c r="WWW2" s="302"/>
      <c r="WWX2" s="302"/>
      <c r="WWY2" s="302"/>
      <c r="WWZ2" s="302"/>
      <c r="WXA2" s="302"/>
      <c r="WXB2" s="302"/>
      <c r="WXC2" s="302"/>
      <c r="WXD2" s="302"/>
      <c r="WXE2" s="302"/>
      <c r="WXF2" s="302"/>
      <c r="WXG2" s="302"/>
      <c r="WXH2" s="302"/>
      <c r="WXI2" s="302"/>
      <c r="WXJ2" s="302"/>
      <c r="WXK2" s="302"/>
      <c r="WXL2" s="302"/>
      <c r="WXM2" s="302"/>
      <c r="WXN2" s="302"/>
      <c r="WXO2" s="302"/>
      <c r="WXP2" s="302"/>
      <c r="WXQ2" s="302"/>
      <c r="WXR2" s="302"/>
      <c r="WXS2" s="302"/>
      <c r="WXT2" s="302"/>
      <c r="WXU2" s="302"/>
      <c r="WXV2" s="302"/>
      <c r="WXW2" s="302"/>
      <c r="WXX2" s="302"/>
      <c r="WXY2" s="302"/>
      <c r="WXZ2" s="302"/>
      <c r="WYA2" s="302"/>
      <c r="WYB2" s="302"/>
      <c r="WYC2" s="302"/>
      <c r="WYD2" s="302"/>
      <c r="WYE2" s="302"/>
      <c r="WYF2" s="302"/>
      <c r="WYG2" s="302"/>
      <c r="WYH2" s="302"/>
      <c r="WYI2" s="302"/>
      <c r="WYJ2" s="302"/>
      <c r="WYK2" s="302"/>
      <c r="WYL2" s="302"/>
      <c r="WYM2" s="302"/>
      <c r="WYN2" s="302"/>
      <c r="WYO2" s="302"/>
      <c r="WYP2" s="302"/>
      <c r="WYQ2" s="302"/>
      <c r="WYR2" s="302"/>
      <c r="WYS2" s="302"/>
      <c r="WYT2" s="302"/>
      <c r="WYU2" s="302"/>
      <c r="WYV2" s="302"/>
      <c r="WYW2" s="302"/>
      <c r="WYX2" s="302"/>
      <c r="WYY2" s="302"/>
      <c r="WYZ2" s="302"/>
      <c r="WZA2" s="302"/>
      <c r="WZB2" s="302"/>
      <c r="WZC2" s="302"/>
      <c r="WZD2" s="302"/>
      <c r="WZE2" s="302"/>
      <c r="WZF2" s="302"/>
      <c r="WZG2" s="302"/>
      <c r="WZH2" s="302"/>
      <c r="WZI2" s="302"/>
      <c r="WZJ2" s="302"/>
      <c r="WZK2" s="302"/>
      <c r="WZL2" s="302"/>
      <c r="WZM2" s="302"/>
      <c r="WZN2" s="302"/>
      <c r="WZO2" s="302"/>
      <c r="WZP2" s="302"/>
      <c r="WZQ2" s="302"/>
      <c r="WZR2" s="302"/>
      <c r="WZS2" s="302"/>
      <c r="WZT2" s="302"/>
      <c r="WZU2" s="302"/>
      <c r="WZV2" s="302"/>
      <c r="WZW2" s="302"/>
      <c r="WZX2" s="302"/>
      <c r="WZY2" s="302"/>
      <c r="WZZ2" s="302"/>
      <c r="XAA2" s="302"/>
      <c r="XAB2" s="302"/>
      <c r="XAC2" s="302"/>
      <c r="XAD2" s="302"/>
      <c r="XAE2" s="302"/>
      <c r="XAF2" s="302"/>
      <c r="XAG2" s="302"/>
      <c r="XAH2" s="302"/>
      <c r="XAI2" s="302"/>
      <c r="XAJ2" s="302"/>
      <c r="XAK2" s="302"/>
      <c r="XAL2" s="302"/>
      <c r="XAM2" s="302"/>
      <c r="XAN2" s="302"/>
      <c r="XAO2" s="302"/>
      <c r="XAP2" s="302"/>
      <c r="XAQ2" s="302"/>
      <c r="XAR2" s="302"/>
      <c r="XAS2" s="302"/>
      <c r="XAT2" s="302"/>
      <c r="XAU2" s="302"/>
      <c r="XAV2" s="302"/>
      <c r="XAW2" s="302"/>
      <c r="XAX2" s="302"/>
      <c r="XAY2" s="302"/>
      <c r="XAZ2" s="302"/>
      <c r="XBA2" s="302"/>
      <c r="XBB2" s="302"/>
      <c r="XBC2" s="302"/>
      <c r="XBD2" s="302"/>
      <c r="XBE2" s="302"/>
      <c r="XBF2" s="302"/>
      <c r="XBG2" s="302"/>
      <c r="XBH2" s="302"/>
      <c r="XBI2" s="302"/>
      <c r="XBJ2" s="302"/>
      <c r="XBK2" s="302"/>
      <c r="XBL2" s="302"/>
      <c r="XBM2" s="302"/>
      <c r="XBN2" s="302"/>
      <c r="XBO2" s="302"/>
      <c r="XBP2" s="302"/>
      <c r="XBQ2" s="302"/>
      <c r="XBR2" s="302"/>
      <c r="XBS2" s="302"/>
      <c r="XBT2" s="302"/>
      <c r="XBU2" s="302"/>
      <c r="XBV2" s="302"/>
      <c r="XBW2" s="302"/>
      <c r="XBX2" s="302"/>
      <c r="XBY2" s="302"/>
      <c r="XBZ2" s="302"/>
      <c r="XCA2" s="302"/>
      <c r="XCB2" s="302"/>
      <c r="XCC2" s="302"/>
      <c r="XCD2" s="302"/>
      <c r="XCE2" s="302"/>
      <c r="XCF2" s="302"/>
      <c r="XCG2" s="302"/>
      <c r="XCH2" s="302"/>
      <c r="XCI2" s="302"/>
      <c r="XCJ2" s="302"/>
      <c r="XCK2" s="302"/>
      <c r="XCL2" s="302"/>
      <c r="XCM2" s="302"/>
      <c r="XCN2" s="302"/>
      <c r="XCO2" s="302"/>
      <c r="XCP2" s="302"/>
      <c r="XCQ2" s="302"/>
      <c r="XCR2" s="302"/>
      <c r="XCS2" s="302"/>
      <c r="XCT2" s="302"/>
      <c r="XCU2" s="302"/>
      <c r="XCV2" s="302"/>
      <c r="XCW2" s="302"/>
      <c r="XCX2" s="302"/>
      <c r="XCY2" s="302"/>
      <c r="XCZ2" s="302"/>
      <c r="XDA2" s="302"/>
      <c r="XDB2" s="302"/>
      <c r="XDC2" s="302"/>
      <c r="XDD2" s="302"/>
      <c r="XDE2" s="302"/>
      <c r="XDF2" s="302"/>
      <c r="XDG2" s="302"/>
      <c r="XDH2" s="302"/>
      <c r="XDI2" s="302"/>
      <c r="XDJ2" s="302"/>
      <c r="XDK2" s="302"/>
      <c r="XDL2" s="302"/>
      <c r="XDM2" s="302"/>
      <c r="XDN2" s="302"/>
      <c r="XDO2" s="302"/>
      <c r="XDP2" s="302"/>
      <c r="XDQ2" s="302"/>
      <c r="XDR2" s="302"/>
      <c r="XDS2" s="302"/>
      <c r="XDT2" s="302"/>
      <c r="XDU2" s="302"/>
      <c r="XDV2" s="302"/>
      <c r="XDW2" s="302"/>
      <c r="XDX2" s="302"/>
      <c r="XDY2" s="302"/>
      <c r="XDZ2" s="302"/>
      <c r="XEA2" s="302"/>
      <c r="XEB2" s="302"/>
      <c r="XEC2" s="302"/>
      <c r="XED2" s="302"/>
      <c r="XEE2" s="302"/>
      <c r="XEF2" s="302"/>
      <c r="XEG2" s="302"/>
      <c r="XEH2" s="302"/>
      <c r="XEI2" s="302"/>
      <c r="XEJ2" s="302"/>
      <c r="XEK2" s="302"/>
      <c r="XEL2" s="302"/>
      <c r="XEM2" s="302"/>
      <c r="XEN2" s="302"/>
      <c r="XEO2" s="302"/>
      <c r="XEP2" s="302"/>
      <c r="XEQ2" s="302"/>
      <c r="XER2" s="302"/>
      <c r="XES2" s="302"/>
      <c r="XET2" s="302"/>
      <c r="XEU2" s="302"/>
      <c r="XEV2" s="302"/>
      <c r="XEW2" s="302"/>
      <c r="XEX2" s="302"/>
      <c r="XEY2" s="302"/>
      <c r="XEZ2" s="302"/>
      <c r="XFA2" s="302"/>
      <c r="XFB2" s="302"/>
      <c r="XFC2" s="302"/>
      <c r="XFD2" s="302"/>
    </row>
    <row r="3" spans="1:16384">
      <c r="A3" s="145"/>
      <c r="B3" s="145" t="s">
        <v>408</v>
      </c>
      <c r="C3" s="145"/>
      <c r="D3" s="145"/>
      <c r="E3" s="145"/>
      <c r="F3" s="145"/>
      <c r="G3" s="145"/>
      <c r="H3" s="145"/>
      <c r="I3" s="145"/>
      <c r="J3" s="145"/>
      <c r="K3" s="145"/>
      <c r="L3" s="145"/>
      <c r="M3" s="145"/>
      <c r="N3" s="145"/>
      <c r="O3" s="145"/>
      <c r="P3" s="145"/>
      <c r="Q3" s="145"/>
      <c r="R3" s="145"/>
      <c r="S3" s="145"/>
      <c r="T3" s="145"/>
      <c r="U3" s="145"/>
      <c r="V3" s="145"/>
      <c r="W3" s="145"/>
      <c r="X3" s="145"/>
      <c r="Y3" s="145"/>
      <c r="Z3" s="145"/>
      <c r="AA3" s="145"/>
      <c r="AB3" s="145"/>
      <c r="AC3" s="145"/>
      <c r="AD3" s="145"/>
      <c r="AE3" s="145"/>
      <c r="AF3" s="145"/>
      <c r="AG3" s="145"/>
      <c r="AH3" s="145"/>
      <c r="AI3" s="145"/>
      <c r="AJ3" s="145"/>
      <c r="AK3" s="145"/>
      <c r="AL3" s="145"/>
      <c r="AM3" s="145"/>
      <c r="AN3" s="145"/>
      <c r="AO3" s="145"/>
      <c r="AP3" s="145"/>
      <c r="AQ3" s="145"/>
      <c r="AR3" s="145"/>
      <c r="AS3" s="145"/>
      <c r="AT3" s="145"/>
      <c r="AU3" s="145"/>
      <c r="AV3" s="145"/>
      <c r="AW3" s="145"/>
      <c r="AX3" s="145"/>
      <c r="AY3" s="145"/>
      <c r="AZ3" s="145"/>
      <c r="BA3" s="145"/>
      <c r="BB3" s="145"/>
      <c r="BC3" s="145"/>
      <c r="BD3" s="145"/>
      <c r="BE3" s="145"/>
      <c r="BF3" s="145"/>
      <c r="BG3" s="145"/>
      <c r="BH3" s="145"/>
      <c r="BI3" s="145"/>
      <c r="BJ3" s="145"/>
      <c r="BK3" s="145"/>
      <c r="BL3" s="145"/>
      <c r="BM3" s="145"/>
      <c r="BN3" s="145"/>
      <c r="BO3" s="145"/>
      <c r="BP3" s="145"/>
      <c r="BQ3" s="145"/>
      <c r="BR3" s="145"/>
      <c r="BS3" s="145"/>
      <c r="BT3" s="145"/>
      <c r="BU3" s="145"/>
      <c r="BV3" s="145"/>
      <c r="BW3" s="145"/>
      <c r="BX3" s="145"/>
      <c r="BY3" s="145"/>
      <c r="BZ3" s="145"/>
      <c r="CA3" s="145"/>
      <c r="CB3" s="145"/>
      <c r="CC3" s="145"/>
      <c r="CD3" s="145"/>
      <c r="CE3" s="145"/>
      <c r="CF3" s="145"/>
      <c r="CG3" s="145"/>
      <c r="CH3" s="145"/>
      <c r="CI3" s="145"/>
      <c r="CJ3" s="145"/>
      <c r="CK3" s="145"/>
      <c r="CL3" s="145"/>
      <c r="CM3" s="145"/>
      <c r="CN3" s="145"/>
      <c r="CO3" s="145"/>
      <c r="CP3" s="145"/>
      <c r="CQ3" s="145"/>
      <c r="CR3" s="145"/>
      <c r="CS3" s="145"/>
      <c r="CT3" s="145"/>
      <c r="CU3" s="145"/>
      <c r="CV3" s="145"/>
      <c r="CW3" s="145"/>
      <c r="CX3" s="145"/>
      <c r="CY3" s="145"/>
      <c r="CZ3" s="145"/>
      <c r="DA3" s="145"/>
      <c r="DB3" s="145"/>
      <c r="DC3" s="145"/>
      <c r="DD3" s="145"/>
      <c r="DE3" s="145"/>
      <c r="DF3" s="145"/>
      <c r="DG3" s="145"/>
      <c r="DH3" s="145"/>
      <c r="DI3" s="145"/>
      <c r="DJ3" s="145"/>
      <c r="DK3" s="145"/>
      <c r="DL3" s="145"/>
      <c r="DM3" s="145"/>
      <c r="DN3" s="145"/>
      <c r="DO3" s="145"/>
      <c r="DP3" s="145"/>
      <c r="DQ3" s="145"/>
      <c r="DR3" s="145"/>
      <c r="DS3" s="145"/>
      <c r="DT3" s="145"/>
      <c r="DU3" s="145"/>
      <c r="DV3" s="145"/>
      <c r="DW3" s="145"/>
      <c r="DX3" s="145"/>
      <c r="DY3" s="145"/>
      <c r="DZ3" s="145"/>
      <c r="EA3" s="145"/>
      <c r="EB3" s="145"/>
      <c r="EC3" s="145"/>
      <c r="ED3" s="145"/>
      <c r="EE3" s="145"/>
      <c r="EF3" s="145"/>
      <c r="EG3" s="145"/>
      <c r="EH3" s="145"/>
      <c r="EI3" s="145"/>
      <c r="EJ3" s="145"/>
      <c r="EK3" s="145"/>
      <c r="EL3" s="145"/>
      <c r="EM3" s="145"/>
      <c r="EN3" s="145"/>
      <c r="EO3" s="145"/>
      <c r="EP3" s="145"/>
      <c r="EQ3" s="145"/>
      <c r="ER3" s="145"/>
      <c r="ES3" s="145"/>
      <c r="ET3" s="145"/>
      <c r="EU3" s="145"/>
      <c r="EV3" s="145"/>
      <c r="EW3" s="145"/>
      <c r="EX3" s="145"/>
      <c r="EY3" s="145"/>
      <c r="EZ3" s="145"/>
      <c r="FA3" s="145"/>
      <c r="FB3" s="145"/>
      <c r="FC3" s="145"/>
      <c r="FD3" s="145"/>
      <c r="FE3" s="145"/>
      <c r="FF3" s="145"/>
      <c r="FG3" s="145"/>
      <c r="FH3" s="145"/>
      <c r="FI3" s="145"/>
      <c r="FJ3" s="145"/>
      <c r="FK3" s="145"/>
      <c r="FL3" s="145"/>
      <c r="FM3" s="145"/>
      <c r="FN3" s="145"/>
      <c r="FO3" s="145"/>
      <c r="FP3" s="145"/>
      <c r="FQ3" s="145"/>
      <c r="FR3" s="145"/>
      <c r="FS3" s="145"/>
      <c r="FT3" s="145"/>
      <c r="FU3" s="145"/>
      <c r="FV3" s="145"/>
      <c r="FW3" s="145"/>
      <c r="FX3" s="145"/>
      <c r="FY3" s="145"/>
      <c r="FZ3" s="145"/>
      <c r="GA3" s="145"/>
      <c r="GB3" s="145"/>
      <c r="GC3" s="145"/>
      <c r="GD3" s="145"/>
      <c r="GE3" s="145"/>
      <c r="GF3" s="145"/>
      <c r="GG3" s="145"/>
      <c r="GH3" s="145"/>
      <c r="GI3" s="145"/>
      <c r="GJ3" s="145"/>
      <c r="GK3" s="145"/>
      <c r="GL3" s="145"/>
      <c r="GM3" s="145"/>
      <c r="GN3" s="145"/>
      <c r="GO3" s="145"/>
      <c r="GP3" s="145"/>
      <c r="GQ3" s="145"/>
      <c r="GR3" s="145"/>
      <c r="GS3" s="145"/>
      <c r="GT3" s="145"/>
      <c r="GU3" s="145"/>
      <c r="GV3" s="145"/>
      <c r="GW3" s="145"/>
      <c r="GX3" s="145"/>
      <c r="GY3" s="145"/>
      <c r="GZ3" s="145"/>
      <c r="HA3" s="145"/>
      <c r="HB3" s="145"/>
      <c r="HC3" s="145"/>
      <c r="HD3" s="145"/>
      <c r="HE3" s="145"/>
      <c r="HF3" s="145"/>
      <c r="HG3" s="145"/>
      <c r="HH3" s="145"/>
      <c r="HI3" s="145"/>
      <c r="HJ3" s="145"/>
      <c r="HK3" s="145"/>
      <c r="HL3" s="145"/>
      <c r="HM3" s="145"/>
      <c r="HN3" s="145"/>
      <c r="HO3" s="145"/>
      <c r="HP3" s="145"/>
      <c r="HQ3" s="145"/>
      <c r="HR3" s="145"/>
      <c r="HS3" s="145"/>
      <c r="HT3" s="145"/>
      <c r="HU3" s="145"/>
      <c r="HV3" s="145"/>
      <c r="HW3" s="145"/>
      <c r="HX3" s="145"/>
      <c r="HY3" s="145"/>
      <c r="HZ3" s="145"/>
      <c r="IA3" s="145"/>
      <c r="IB3" s="145"/>
      <c r="IC3" s="145"/>
      <c r="ID3" s="145"/>
      <c r="IE3" s="145"/>
      <c r="IF3" s="145"/>
      <c r="IG3" s="145"/>
      <c r="IH3" s="145"/>
      <c r="II3" s="145"/>
      <c r="IJ3" s="145"/>
      <c r="IK3" s="145"/>
      <c r="IL3" s="145"/>
      <c r="IM3" s="145"/>
      <c r="IN3" s="145"/>
      <c r="IO3" s="145"/>
      <c r="IP3" s="145"/>
      <c r="IQ3" s="145"/>
      <c r="IR3" s="145"/>
      <c r="IS3" s="145"/>
      <c r="IT3" s="145"/>
      <c r="IU3" s="145"/>
      <c r="IV3" s="145"/>
      <c r="IW3" s="145"/>
      <c r="IX3" s="145"/>
      <c r="IY3" s="145"/>
      <c r="IZ3" s="145"/>
      <c r="JA3" s="145"/>
      <c r="JB3" s="145"/>
      <c r="JC3" s="145"/>
      <c r="JD3" s="145"/>
      <c r="JE3" s="145"/>
      <c r="JF3" s="145"/>
      <c r="JG3" s="145"/>
      <c r="JH3" s="145"/>
      <c r="JI3" s="145"/>
      <c r="JJ3" s="145"/>
      <c r="JK3" s="145"/>
      <c r="JL3" s="145"/>
      <c r="JM3" s="145"/>
      <c r="JN3" s="145"/>
      <c r="JO3" s="145"/>
      <c r="JP3" s="145"/>
      <c r="JQ3" s="145"/>
      <c r="JR3" s="145"/>
      <c r="JS3" s="145"/>
      <c r="JT3" s="145"/>
      <c r="JU3" s="145"/>
      <c r="JV3" s="145"/>
      <c r="JW3" s="145"/>
      <c r="JX3" s="145"/>
      <c r="JY3" s="145"/>
      <c r="JZ3" s="145"/>
      <c r="KA3" s="145"/>
      <c r="KB3" s="145"/>
      <c r="KC3" s="145"/>
      <c r="KD3" s="145"/>
      <c r="KE3" s="145"/>
      <c r="KF3" s="145"/>
      <c r="KG3" s="145"/>
      <c r="KH3" s="145"/>
      <c r="KI3" s="145"/>
      <c r="KJ3" s="145"/>
      <c r="KK3" s="145"/>
      <c r="KL3" s="145"/>
      <c r="KM3" s="145"/>
      <c r="KN3" s="145"/>
      <c r="KO3" s="145"/>
      <c r="KP3" s="145"/>
      <c r="KQ3" s="145"/>
      <c r="KR3" s="145"/>
      <c r="KS3" s="145"/>
      <c r="KT3" s="145"/>
      <c r="KU3" s="145"/>
      <c r="KV3" s="145"/>
      <c r="KW3" s="145"/>
      <c r="KX3" s="145"/>
      <c r="KY3" s="145"/>
      <c r="KZ3" s="145"/>
      <c r="LA3" s="145"/>
      <c r="LB3" s="145"/>
      <c r="LC3" s="145"/>
      <c r="LD3" s="145"/>
      <c r="LE3" s="145"/>
      <c r="LF3" s="145"/>
      <c r="LG3" s="145"/>
      <c r="LH3" s="145"/>
      <c r="LI3" s="145"/>
      <c r="LJ3" s="145"/>
      <c r="LK3" s="145"/>
      <c r="LL3" s="145"/>
      <c r="LM3" s="145"/>
      <c r="LN3" s="145"/>
      <c r="LO3" s="145"/>
      <c r="LP3" s="145"/>
      <c r="LQ3" s="145"/>
      <c r="LR3" s="145"/>
      <c r="LS3" s="145"/>
      <c r="LT3" s="145"/>
      <c r="LU3" s="145"/>
      <c r="LV3" s="145"/>
      <c r="LW3" s="145"/>
      <c r="LX3" s="145"/>
      <c r="LY3" s="145"/>
      <c r="LZ3" s="145"/>
      <c r="MA3" s="145"/>
      <c r="MB3" s="145"/>
      <c r="MC3" s="145"/>
      <c r="MD3" s="145"/>
      <c r="ME3" s="145"/>
      <c r="MF3" s="145"/>
      <c r="MG3" s="145"/>
      <c r="MH3" s="145"/>
      <c r="MI3" s="145"/>
      <c r="MJ3" s="145"/>
      <c r="MK3" s="145"/>
      <c r="ML3" s="145"/>
      <c r="MM3" s="145"/>
      <c r="MN3" s="145"/>
      <c r="MO3" s="145"/>
      <c r="MP3" s="145"/>
      <c r="MQ3" s="145"/>
      <c r="MR3" s="145"/>
      <c r="MS3" s="145"/>
      <c r="MT3" s="145"/>
      <c r="MU3" s="145"/>
      <c r="MV3" s="145"/>
      <c r="MW3" s="145"/>
      <c r="MX3" s="145"/>
      <c r="MY3" s="145"/>
      <c r="MZ3" s="145"/>
      <c r="NA3" s="145"/>
      <c r="NB3" s="145"/>
      <c r="NC3" s="145"/>
      <c r="ND3" s="145"/>
      <c r="NE3" s="145"/>
      <c r="NF3" s="145"/>
      <c r="NG3" s="145"/>
      <c r="NH3" s="145"/>
      <c r="NI3" s="145"/>
      <c r="NJ3" s="145"/>
      <c r="NK3" s="145"/>
      <c r="NL3" s="145"/>
      <c r="NM3" s="145"/>
      <c r="NN3" s="145"/>
      <c r="NO3" s="145"/>
      <c r="NP3" s="145"/>
      <c r="NQ3" s="145"/>
      <c r="NR3" s="145"/>
      <c r="NS3" s="145"/>
      <c r="NT3" s="145"/>
      <c r="NU3" s="145"/>
      <c r="NV3" s="145"/>
      <c r="NW3" s="145"/>
      <c r="NX3" s="145"/>
      <c r="NY3" s="145"/>
      <c r="NZ3" s="145"/>
      <c r="OA3" s="145"/>
      <c r="OB3" s="145"/>
      <c r="OC3" s="145"/>
      <c r="OD3" s="145"/>
      <c r="OE3" s="145"/>
      <c r="OF3" s="145"/>
      <c r="OG3" s="145"/>
      <c r="OH3" s="145"/>
      <c r="OI3" s="145"/>
      <c r="OJ3" s="145"/>
      <c r="OK3" s="145"/>
      <c r="OL3" s="145"/>
      <c r="OM3" s="145"/>
      <c r="ON3" s="145"/>
      <c r="OO3" s="145"/>
      <c r="OP3" s="145"/>
      <c r="OQ3" s="145"/>
      <c r="OR3" s="145"/>
      <c r="OS3" s="145"/>
      <c r="OT3" s="145"/>
      <c r="OU3" s="145"/>
      <c r="OV3" s="145"/>
      <c r="OW3" s="145"/>
      <c r="OX3" s="145"/>
      <c r="OY3" s="145"/>
      <c r="OZ3" s="145"/>
      <c r="PA3" s="145"/>
      <c r="PB3" s="145"/>
      <c r="PC3" s="145"/>
      <c r="PD3" s="145"/>
      <c r="PE3" s="145"/>
      <c r="PF3" s="145"/>
      <c r="PG3" s="145"/>
      <c r="PH3" s="145"/>
      <c r="PI3" s="145"/>
      <c r="PJ3" s="145"/>
      <c r="PK3" s="145"/>
      <c r="PL3" s="145"/>
      <c r="PM3" s="145"/>
      <c r="PN3" s="145"/>
      <c r="PO3" s="145"/>
      <c r="PP3" s="145"/>
      <c r="PQ3" s="145"/>
      <c r="PR3" s="145"/>
      <c r="PS3" s="145"/>
      <c r="PT3" s="145"/>
      <c r="PU3" s="145"/>
      <c r="PV3" s="145"/>
      <c r="PW3" s="145"/>
      <c r="PX3" s="145"/>
      <c r="PY3" s="145"/>
      <c r="PZ3" s="145"/>
      <c r="QA3" s="145"/>
      <c r="QB3" s="145"/>
      <c r="QC3" s="145"/>
      <c r="QD3" s="145"/>
      <c r="QE3" s="145"/>
      <c r="QF3" s="145"/>
      <c r="QG3" s="145"/>
      <c r="QH3" s="145"/>
      <c r="QI3" s="145"/>
      <c r="QJ3" s="145"/>
      <c r="QK3" s="145"/>
      <c r="QL3" s="145"/>
      <c r="QM3" s="145"/>
      <c r="QN3" s="145"/>
      <c r="QO3" s="145"/>
      <c r="QP3" s="145"/>
      <c r="QQ3" s="145"/>
      <c r="QR3" s="145"/>
      <c r="QS3" s="145"/>
      <c r="QT3" s="145"/>
      <c r="QU3" s="145"/>
      <c r="QV3" s="145"/>
      <c r="QW3" s="145"/>
      <c r="QX3" s="145"/>
      <c r="QY3" s="145"/>
      <c r="QZ3" s="145"/>
      <c r="RA3" s="145"/>
      <c r="RB3" s="145"/>
      <c r="RC3" s="145"/>
      <c r="RD3" s="145"/>
      <c r="RE3" s="145"/>
      <c r="RF3" s="145"/>
      <c r="RG3" s="145"/>
      <c r="RH3" s="145"/>
      <c r="RI3" s="145"/>
      <c r="RJ3" s="145"/>
      <c r="RK3" s="145"/>
      <c r="RL3" s="145"/>
      <c r="RM3" s="145"/>
      <c r="RN3" s="145"/>
      <c r="RO3" s="145"/>
      <c r="RP3" s="145"/>
      <c r="RQ3" s="145"/>
      <c r="RR3" s="145"/>
      <c r="RS3" s="145"/>
      <c r="RT3" s="145"/>
      <c r="RU3" s="145"/>
      <c r="RV3" s="145"/>
      <c r="RW3" s="145"/>
      <c r="RX3" s="145"/>
      <c r="RY3" s="145"/>
      <c r="RZ3" s="145"/>
      <c r="SA3" s="145"/>
      <c r="SB3" s="145"/>
      <c r="SC3" s="145"/>
      <c r="SD3" s="145"/>
      <c r="SE3" s="145"/>
      <c r="SF3" s="145"/>
      <c r="SG3" s="145"/>
      <c r="SH3" s="145"/>
      <c r="SI3" s="145"/>
      <c r="SJ3" s="145"/>
      <c r="SK3" s="145"/>
      <c r="SL3" s="145"/>
      <c r="SM3" s="145"/>
      <c r="SN3" s="145"/>
      <c r="SO3" s="145"/>
      <c r="SP3" s="145"/>
      <c r="SQ3" s="145"/>
      <c r="SR3" s="145"/>
      <c r="SS3" s="145"/>
      <c r="ST3" s="145"/>
      <c r="SU3" s="145"/>
      <c r="SV3" s="145"/>
      <c r="SW3" s="145"/>
      <c r="SX3" s="145"/>
      <c r="SY3" s="145"/>
      <c r="SZ3" s="145"/>
      <c r="TA3" s="145"/>
      <c r="TB3" s="145"/>
      <c r="TC3" s="145"/>
      <c r="TD3" s="145"/>
      <c r="TE3" s="145"/>
      <c r="TF3" s="145"/>
      <c r="TG3" s="145"/>
      <c r="TH3" s="145"/>
      <c r="TI3" s="145"/>
      <c r="TJ3" s="145"/>
      <c r="TK3" s="145"/>
      <c r="TL3" s="145"/>
      <c r="TM3" s="145"/>
      <c r="TN3" s="145"/>
      <c r="TO3" s="145"/>
      <c r="TP3" s="145"/>
      <c r="TQ3" s="145"/>
      <c r="TR3" s="145"/>
      <c r="TS3" s="145"/>
      <c r="TT3" s="145"/>
      <c r="TU3" s="145"/>
      <c r="TV3" s="145"/>
      <c r="TW3" s="145"/>
      <c r="TX3" s="145"/>
      <c r="TY3" s="145"/>
      <c r="TZ3" s="145"/>
      <c r="UA3" s="145"/>
      <c r="UB3" s="145"/>
      <c r="UC3" s="145"/>
      <c r="UD3" s="145"/>
      <c r="UE3" s="145"/>
      <c r="UF3" s="145"/>
      <c r="UG3" s="145"/>
      <c r="UH3" s="145"/>
      <c r="UI3" s="145"/>
      <c r="UJ3" s="145"/>
      <c r="UK3" s="145"/>
      <c r="UL3" s="145"/>
      <c r="UM3" s="145"/>
      <c r="UN3" s="145"/>
      <c r="UO3" s="145"/>
      <c r="UP3" s="145"/>
      <c r="UQ3" s="145"/>
      <c r="UR3" s="145"/>
      <c r="US3" s="145"/>
      <c r="UT3" s="145"/>
      <c r="UU3" s="145"/>
      <c r="UV3" s="145"/>
      <c r="UW3" s="145"/>
      <c r="UX3" s="145"/>
      <c r="UY3" s="145"/>
      <c r="UZ3" s="145"/>
      <c r="VA3" s="145"/>
      <c r="VB3" s="145"/>
      <c r="VC3" s="145"/>
      <c r="VD3" s="145"/>
      <c r="VE3" s="145"/>
      <c r="VF3" s="145"/>
      <c r="VG3" s="145"/>
      <c r="VH3" s="145"/>
      <c r="VI3" s="145"/>
      <c r="VJ3" s="145"/>
      <c r="VK3" s="145"/>
      <c r="VL3" s="145"/>
      <c r="VM3" s="145"/>
      <c r="VN3" s="145"/>
      <c r="VO3" s="145"/>
      <c r="VP3" s="145"/>
      <c r="VQ3" s="145"/>
      <c r="VR3" s="145"/>
      <c r="VS3" s="145"/>
      <c r="VT3" s="145"/>
      <c r="VU3" s="145"/>
      <c r="VV3" s="145"/>
      <c r="VW3" s="145"/>
      <c r="VX3" s="145"/>
      <c r="VY3" s="145"/>
      <c r="VZ3" s="145"/>
      <c r="WA3" s="145"/>
      <c r="WB3" s="145"/>
      <c r="WC3" s="145"/>
      <c r="WD3" s="145"/>
      <c r="WE3" s="145"/>
      <c r="WF3" s="145"/>
      <c r="WG3" s="145"/>
      <c r="WH3" s="145"/>
      <c r="WI3" s="145"/>
      <c r="WJ3" s="145"/>
      <c r="WK3" s="145"/>
      <c r="WL3" s="145"/>
      <c r="WM3" s="145"/>
      <c r="WN3" s="145"/>
      <c r="WO3" s="145"/>
      <c r="WP3" s="145"/>
      <c r="WQ3" s="145"/>
      <c r="WR3" s="145"/>
      <c r="WS3" s="145"/>
      <c r="WT3" s="145"/>
      <c r="WU3" s="145"/>
      <c r="WV3" s="145"/>
      <c r="WW3" s="145"/>
      <c r="WX3" s="145"/>
      <c r="WY3" s="145"/>
      <c r="WZ3" s="145"/>
      <c r="XA3" s="145"/>
      <c r="XB3" s="145"/>
      <c r="XC3" s="145"/>
      <c r="XD3" s="145"/>
      <c r="XE3" s="145"/>
      <c r="XF3" s="145"/>
      <c r="XG3" s="145"/>
      <c r="XH3" s="145"/>
      <c r="XI3" s="145"/>
      <c r="XJ3" s="145"/>
      <c r="XK3" s="145"/>
      <c r="XL3" s="145"/>
      <c r="XM3" s="145"/>
      <c r="XN3" s="145"/>
      <c r="XO3" s="145"/>
      <c r="XP3" s="145"/>
      <c r="XQ3" s="145"/>
      <c r="XR3" s="145"/>
      <c r="XS3" s="145"/>
      <c r="XT3" s="145"/>
      <c r="XU3" s="145"/>
      <c r="XV3" s="145"/>
      <c r="XW3" s="145"/>
      <c r="XX3" s="145"/>
      <c r="XY3" s="145"/>
      <c r="XZ3" s="145"/>
      <c r="YA3" s="145"/>
      <c r="YB3" s="145"/>
      <c r="YC3" s="145"/>
      <c r="YD3" s="145"/>
      <c r="YE3" s="145"/>
      <c r="YF3" s="145"/>
      <c r="YG3" s="145"/>
      <c r="YH3" s="145"/>
      <c r="YI3" s="145"/>
      <c r="YJ3" s="145"/>
      <c r="YK3" s="145"/>
      <c r="YL3" s="145"/>
      <c r="YM3" s="145"/>
      <c r="YN3" s="145"/>
      <c r="YO3" s="145"/>
      <c r="YP3" s="145"/>
      <c r="YQ3" s="145"/>
      <c r="YR3" s="145"/>
      <c r="YS3" s="145"/>
      <c r="YT3" s="145"/>
      <c r="YU3" s="145"/>
      <c r="YV3" s="145"/>
      <c r="YW3" s="145"/>
      <c r="YX3" s="145"/>
      <c r="YY3" s="145"/>
      <c r="YZ3" s="145"/>
      <c r="ZA3" s="145"/>
      <c r="ZB3" s="145"/>
      <c r="ZC3" s="145"/>
      <c r="ZD3" s="145"/>
      <c r="ZE3" s="145"/>
      <c r="ZF3" s="145"/>
      <c r="ZG3" s="145"/>
      <c r="ZH3" s="145"/>
      <c r="ZI3" s="145"/>
      <c r="ZJ3" s="145"/>
      <c r="ZK3" s="145"/>
      <c r="ZL3" s="145"/>
      <c r="ZM3" s="145"/>
      <c r="ZN3" s="145"/>
      <c r="ZO3" s="145"/>
      <c r="ZP3" s="145"/>
      <c r="ZQ3" s="145"/>
      <c r="ZR3" s="145"/>
      <c r="ZS3" s="145"/>
      <c r="ZT3" s="145"/>
      <c r="ZU3" s="145"/>
      <c r="ZV3" s="145"/>
      <c r="ZW3" s="145"/>
      <c r="ZX3" s="145"/>
      <c r="ZY3" s="145"/>
      <c r="ZZ3" s="145"/>
      <c r="AAA3" s="145"/>
      <c r="AAB3" s="145"/>
      <c r="AAC3" s="145"/>
      <c r="AAD3" s="145"/>
      <c r="AAE3" s="145"/>
      <c r="AAF3" s="145"/>
      <c r="AAG3" s="145"/>
      <c r="AAH3" s="145"/>
      <c r="AAI3" s="145"/>
      <c r="AAJ3" s="145"/>
      <c r="AAK3" s="145"/>
      <c r="AAL3" s="145"/>
      <c r="AAM3" s="145"/>
      <c r="AAN3" s="145"/>
      <c r="AAO3" s="145"/>
      <c r="AAP3" s="145"/>
      <c r="AAQ3" s="145"/>
      <c r="AAR3" s="145"/>
      <c r="AAS3" s="145"/>
      <c r="AAT3" s="145"/>
      <c r="AAU3" s="145"/>
      <c r="AAV3" s="145"/>
      <c r="AAW3" s="145"/>
      <c r="AAX3" s="145"/>
      <c r="AAY3" s="145"/>
      <c r="AAZ3" s="145"/>
      <c r="ABA3" s="145"/>
      <c r="ABB3" s="145"/>
      <c r="ABC3" s="145"/>
      <c r="ABD3" s="145"/>
      <c r="ABE3" s="145"/>
      <c r="ABF3" s="145"/>
      <c r="ABG3" s="145"/>
      <c r="ABH3" s="145"/>
      <c r="ABI3" s="145"/>
      <c r="ABJ3" s="145"/>
      <c r="ABK3" s="145"/>
      <c r="ABL3" s="145"/>
      <c r="ABM3" s="145"/>
      <c r="ABN3" s="145"/>
      <c r="ABO3" s="145"/>
      <c r="ABP3" s="145"/>
      <c r="ABQ3" s="145"/>
      <c r="ABR3" s="145"/>
      <c r="ABS3" s="145"/>
      <c r="ABT3" s="145"/>
      <c r="ABU3" s="145"/>
      <c r="ABV3" s="145"/>
      <c r="ABW3" s="145"/>
      <c r="ABX3" s="145"/>
      <c r="ABY3" s="145"/>
      <c r="ABZ3" s="145"/>
      <c r="ACA3" s="145"/>
      <c r="ACB3" s="145"/>
      <c r="ACC3" s="145"/>
      <c r="ACD3" s="145"/>
      <c r="ACE3" s="145"/>
      <c r="ACF3" s="145"/>
      <c r="ACG3" s="145"/>
      <c r="ACH3" s="145"/>
      <c r="ACI3" s="145"/>
      <c r="ACJ3" s="145"/>
      <c r="ACK3" s="145"/>
      <c r="ACL3" s="145"/>
      <c r="ACM3" s="145"/>
      <c r="ACN3" s="145"/>
      <c r="ACO3" s="145"/>
      <c r="ACP3" s="145"/>
      <c r="ACQ3" s="145"/>
      <c r="ACR3" s="145"/>
      <c r="ACS3" s="145"/>
      <c r="ACT3" s="145"/>
      <c r="ACU3" s="145"/>
      <c r="ACV3" s="145"/>
      <c r="ACW3" s="145"/>
      <c r="ACX3" s="145"/>
      <c r="ACY3" s="145"/>
      <c r="ACZ3" s="145"/>
      <c r="ADA3" s="145"/>
      <c r="ADB3" s="145"/>
      <c r="ADC3" s="145"/>
      <c r="ADD3" s="145"/>
      <c r="ADE3" s="145"/>
      <c r="ADF3" s="145"/>
      <c r="ADG3" s="145"/>
      <c r="ADH3" s="145"/>
      <c r="ADI3" s="145"/>
      <c r="ADJ3" s="145"/>
      <c r="ADK3" s="145"/>
      <c r="ADL3" s="145"/>
      <c r="ADM3" s="145"/>
      <c r="ADN3" s="145"/>
      <c r="ADO3" s="145"/>
      <c r="ADP3" s="145"/>
      <c r="ADQ3" s="145"/>
      <c r="ADR3" s="145"/>
      <c r="ADS3" s="145"/>
      <c r="ADT3" s="145"/>
      <c r="ADU3" s="145"/>
      <c r="ADV3" s="145"/>
      <c r="ADW3" s="145"/>
      <c r="ADX3" s="145"/>
      <c r="ADY3" s="145"/>
      <c r="ADZ3" s="145"/>
      <c r="AEA3" s="145"/>
      <c r="AEB3" s="145"/>
      <c r="AEC3" s="145"/>
      <c r="AED3" s="145"/>
      <c r="AEE3" s="145"/>
      <c r="AEF3" s="145"/>
      <c r="AEG3" s="145"/>
      <c r="AEH3" s="145"/>
      <c r="AEI3" s="145"/>
      <c r="AEJ3" s="145"/>
      <c r="AEK3" s="145"/>
      <c r="AEL3" s="145"/>
      <c r="AEM3" s="145"/>
      <c r="AEN3" s="145"/>
      <c r="AEO3" s="145"/>
      <c r="AEP3" s="145"/>
      <c r="AEQ3" s="145"/>
      <c r="AER3" s="145"/>
      <c r="AES3" s="145"/>
      <c r="AET3" s="145"/>
      <c r="AEU3" s="145"/>
      <c r="AEV3" s="145"/>
      <c r="AEW3" s="145"/>
      <c r="AEX3" s="145"/>
      <c r="AEY3" s="145"/>
      <c r="AEZ3" s="145"/>
      <c r="AFA3" s="145"/>
      <c r="AFB3" s="145"/>
      <c r="AFC3" s="145"/>
      <c r="AFD3" s="145"/>
      <c r="AFE3" s="145"/>
      <c r="AFF3" s="145"/>
      <c r="AFG3" s="145"/>
      <c r="AFH3" s="145"/>
      <c r="AFI3" s="145"/>
      <c r="AFJ3" s="145"/>
      <c r="AFK3" s="145"/>
      <c r="AFL3" s="145"/>
      <c r="AFM3" s="145"/>
      <c r="AFN3" s="145"/>
      <c r="AFO3" s="145"/>
      <c r="AFP3" s="145"/>
      <c r="AFQ3" s="145"/>
      <c r="AFR3" s="145"/>
      <c r="AFS3" s="145"/>
      <c r="AFT3" s="145"/>
      <c r="AFU3" s="145"/>
      <c r="AFV3" s="145"/>
      <c r="AFW3" s="145"/>
      <c r="AFX3" s="145"/>
      <c r="AFY3" s="145"/>
      <c r="AFZ3" s="145"/>
      <c r="AGA3" s="145"/>
      <c r="AGB3" s="145"/>
      <c r="AGC3" s="145"/>
      <c r="AGD3" s="145"/>
      <c r="AGE3" s="145"/>
      <c r="AGF3" s="145"/>
      <c r="AGG3" s="145"/>
      <c r="AGH3" s="145"/>
      <c r="AGI3" s="145"/>
      <c r="AGJ3" s="145"/>
      <c r="AGK3" s="145"/>
      <c r="AGL3" s="145"/>
      <c r="AGM3" s="145"/>
      <c r="AGN3" s="145"/>
      <c r="AGO3" s="145"/>
      <c r="AGP3" s="145"/>
      <c r="AGQ3" s="145"/>
      <c r="AGR3" s="145"/>
      <c r="AGS3" s="145"/>
      <c r="AGT3" s="145"/>
      <c r="AGU3" s="145"/>
      <c r="AGV3" s="145"/>
      <c r="AGW3" s="145"/>
      <c r="AGX3" s="145"/>
      <c r="AGY3" s="145"/>
      <c r="AGZ3" s="145"/>
      <c r="AHA3" s="145"/>
      <c r="AHB3" s="145"/>
      <c r="AHC3" s="145"/>
      <c r="AHD3" s="145"/>
      <c r="AHE3" s="145"/>
      <c r="AHF3" s="145"/>
      <c r="AHG3" s="145"/>
      <c r="AHH3" s="145"/>
      <c r="AHI3" s="145"/>
      <c r="AHJ3" s="145"/>
      <c r="AHK3" s="145"/>
      <c r="AHL3" s="145"/>
      <c r="AHM3" s="145"/>
      <c r="AHN3" s="145"/>
      <c r="AHO3" s="145"/>
      <c r="AHP3" s="145"/>
      <c r="AHQ3" s="145"/>
      <c r="AHR3" s="145"/>
      <c r="AHS3" s="145"/>
      <c r="AHT3" s="145"/>
      <c r="AHU3" s="145"/>
      <c r="AHV3" s="145"/>
      <c r="AHW3" s="145"/>
      <c r="AHX3" s="145"/>
      <c r="AHY3" s="145"/>
      <c r="AHZ3" s="145"/>
      <c r="AIA3" s="145"/>
      <c r="AIB3" s="145"/>
      <c r="AIC3" s="145"/>
      <c r="AID3" s="145"/>
      <c r="AIE3" s="145"/>
      <c r="AIF3" s="145"/>
      <c r="AIG3" s="145"/>
      <c r="AIH3" s="145"/>
      <c r="AII3" s="145"/>
      <c r="AIJ3" s="145"/>
      <c r="AIK3" s="145"/>
      <c r="AIL3" s="145"/>
      <c r="AIM3" s="145"/>
      <c r="AIN3" s="145"/>
      <c r="AIO3" s="145"/>
      <c r="AIP3" s="145"/>
      <c r="AIQ3" s="145"/>
      <c r="AIR3" s="145"/>
      <c r="AIS3" s="145"/>
      <c r="AIT3" s="145"/>
      <c r="AIU3" s="145"/>
      <c r="AIV3" s="145"/>
      <c r="AIW3" s="145"/>
      <c r="AIX3" s="145"/>
      <c r="AIY3" s="145"/>
      <c r="AIZ3" s="145"/>
      <c r="AJA3" s="145"/>
      <c r="AJB3" s="145"/>
      <c r="AJC3" s="145"/>
      <c r="AJD3" s="145"/>
      <c r="AJE3" s="145"/>
      <c r="AJF3" s="145"/>
      <c r="AJG3" s="145"/>
      <c r="AJH3" s="145"/>
      <c r="AJI3" s="145"/>
      <c r="AJJ3" s="145"/>
      <c r="AJK3" s="145"/>
      <c r="AJL3" s="145"/>
      <c r="AJM3" s="145"/>
      <c r="AJN3" s="145"/>
      <c r="AJO3" s="145"/>
      <c r="AJP3" s="145"/>
      <c r="AJQ3" s="145"/>
      <c r="AJR3" s="145"/>
      <c r="AJS3" s="145"/>
      <c r="AJT3" s="145"/>
      <c r="AJU3" s="145"/>
      <c r="AJV3" s="145"/>
      <c r="AJW3" s="145"/>
      <c r="AJX3" s="145"/>
      <c r="AJY3" s="145"/>
      <c r="AJZ3" s="145"/>
      <c r="AKA3" s="145"/>
      <c r="AKB3" s="145"/>
      <c r="AKC3" s="145"/>
      <c r="AKD3" s="145"/>
      <c r="AKE3" s="145"/>
      <c r="AKF3" s="145"/>
      <c r="AKG3" s="145"/>
      <c r="AKH3" s="145"/>
      <c r="AKI3" s="145"/>
      <c r="AKJ3" s="145"/>
      <c r="AKK3" s="145"/>
      <c r="AKL3" s="145"/>
      <c r="AKM3" s="145"/>
      <c r="AKN3" s="145"/>
      <c r="AKO3" s="145"/>
      <c r="AKP3" s="145"/>
      <c r="AKQ3" s="145"/>
      <c r="AKR3" s="145"/>
      <c r="AKS3" s="145"/>
      <c r="AKT3" s="145"/>
      <c r="AKU3" s="145"/>
      <c r="AKV3" s="145"/>
      <c r="AKW3" s="145"/>
      <c r="AKX3" s="145"/>
      <c r="AKY3" s="145"/>
      <c r="AKZ3" s="145"/>
      <c r="ALA3" s="145"/>
      <c r="ALB3" s="145"/>
      <c r="ALC3" s="145"/>
      <c r="ALD3" s="145"/>
      <c r="ALE3" s="145"/>
      <c r="ALF3" s="145"/>
      <c r="ALG3" s="145"/>
      <c r="ALH3" s="145"/>
      <c r="ALI3" s="145"/>
      <c r="ALJ3" s="145"/>
      <c r="ALK3" s="145"/>
      <c r="ALL3" s="145"/>
      <c r="ALM3" s="145"/>
      <c r="ALN3" s="145"/>
      <c r="ALO3" s="145"/>
      <c r="ALP3" s="145"/>
      <c r="ALQ3" s="145"/>
      <c r="ALR3" s="145"/>
      <c r="ALS3" s="145"/>
      <c r="ALT3" s="145"/>
      <c r="ALU3" s="145"/>
      <c r="ALV3" s="145"/>
      <c r="ALW3" s="145"/>
      <c r="ALX3" s="145"/>
      <c r="ALY3" s="145"/>
      <c r="ALZ3" s="145"/>
      <c r="AMA3" s="145"/>
      <c r="AMB3" s="145"/>
      <c r="AMC3" s="145"/>
      <c r="AMD3" s="145"/>
      <c r="AME3" s="145"/>
      <c r="AMF3" s="145"/>
      <c r="AMG3" s="145"/>
      <c r="AMH3" s="145"/>
      <c r="AMI3" s="145"/>
      <c r="AMJ3" s="145"/>
      <c r="AMK3" s="145"/>
      <c r="AML3" s="145"/>
      <c r="AMM3" s="145"/>
      <c r="AMN3" s="145"/>
      <c r="AMO3" s="145"/>
      <c r="AMP3" s="145"/>
      <c r="AMQ3" s="145"/>
      <c r="AMR3" s="145"/>
      <c r="AMS3" s="145"/>
      <c r="AMT3" s="145"/>
      <c r="AMU3" s="145"/>
      <c r="AMV3" s="145"/>
      <c r="AMW3" s="145"/>
      <c r="AMX3" s="145"/>
      <c r="AMY3" s="145"/>
      <c r="AMZ3" s="145"/>
      <c r="ANA3" s="145"/>
      <c r="ANB3" s="145"/>
      <c r="ANC3" s="145"/>
      <c r="AND3" s="145"/>
      <c r="ANE3" s="145"/>
      <c r="ANF3" s="145"/>
      <c r="ANG3" s="145"/>
      <c r="ANH3" s="145"/>
      <c r="ANI3" s="145"/>
      <c r="ANJ3" s="145"/>
      <c r="ANK3" s="145"/>
      <c r="ANL3" s="145"/>
      <c r="ANM3" s="145"/>
      <c r="ANN3" s="145"/>
      <c r="ANO3" s="145"/>
      <c r="ANP3" s="145"/>
      <c r="ANQ3" s="145"/>
      <c r="ANR3" s="145"/>
      <c r="ANS3" s="145"/>
      <c r="ANT3" s="145"/>
      <c r="ANU3" s="145"/>
      <c r="ANV3" s="145"/>
      <c r="ANW3" s="145"/>
      <c r="ANX3" s="145"/>
      <c r="ANY3" s="145"/>
      <c r="ANZ3" s="145"/>
      <c r="AOA3" s="145"/>
      <c r="AOB3" s="145"/>
      <c r="AOC3" s="145"/>
      <c r="AOD3" s="145"/>
      <c r="AOE3" s="145"/>
      <c r="AOF3" s="145"/>
      <c r="AOG3" s="145"/>
      <c r="AOH3" s="145"/>
      <c r="AOI3" s="145"/>
      <c r="AOJ3" s="145"/>
      <c r="AOK3" s="145"/>
      <c r="AOL3" s="145"/>
      <c r="AOM3" s="145"/>
      <c r="AON3" s="145"/>
      <c r="AOO3" s="145"/>
      <c r="AOP3" s="145"/>
      <c r="AOQ3" s="145"/>
      <c r="AOR3" s="145"/>
      <c r="AOS3" s="145"/>
      <c r="AOT3" s="145"/>
      <c r="AOU3" s="145"/>
      <c r="AOV3" s="145"/>
      <c r="AOW3" s="145"/>
      <c r="AOX3" s="145"/>
      <c r="AOY3" s="145"/>
      <c r="AOZ3" s="145"/>
      <c r="APA3" s="145"/>
      <c r="APB3" s="145"/>
      <c r="APC3" s="145"/>
      <c r="APD3" s="145"/>
      <c r="APE3" s="145"/>
      <c r="APF3" s="145"/>
      <c r="APG3" s="145"/>
      <c r="APH3" s="145"/>
      <c r="API3" s="145"/>
      <c r="APJ3" s="145"/>
      <c r="APK3" s="145"/>
      <c r="APL3" s="145"/>
      <c r="APM3" s="145"/>
      <c r="APN3" s="145"/>
      <c r="APO3" s="145"/>
      <c r="APP3" s="145"/>
      <c r="APQ3" s="145"/>
      <c r="APR3" s="145"/>
      <c r="APS3" s="145"/>
      <c r="APT3" s="145"/>
      <c r="APU3" s="145"/>
      <c r="APV3" s="145"/>
      <c r="APW3" s="145"/>
      <c r="APX3" s="145"/>
      <c r="APY3" s="145"/>
      <c r="APZ3" s="145"/>
      <c r="AQA3" s="145"/>
      <c r="AQB3" s="145"/>
      <c r="AQC3" s="145"/>
      <c r="AQD3" s="145"/>
      <c r="AQE3" s="145"/>
      <c r="AQF3" s="145"/>
      <c r="AQG3" s="145"/>
      <c r="AQH3" s="145"/>
      <c r="AQI3" s="145"/>
      <c r="AQJ3" s="145"/>
      <c r="AQK3" s="145"/>
      <c r="AQL3" s="145"/>
      <c r="AQM3" s="145"/>
      <c r="AQN3" s="145"/>
      <c r="AQO3" s="145"/>
      <c r="AQP3" s="145"/>
      <c r="AQQ3" s="145"/>
      <c r="AQR3" s="145"/>
      <c r="AQS3" s="145"/>
      <c r="AQT3" s="145"/>
      <c r="AQU3" s="145"/>
      <c r="AQV3" s="145"/>
      <c r="AQW3" s="145"/>
      <c r="AQX3" s="145"/>
      <c r="AQY3" s="145"/>
      <c r="AQZ3" s="145"/>
      <c r="ARA3" s="145"/>
      <c r="ARB3" s="145"/>
      <c r="ARC3" s="145"/>
      <c r="ARD3" s="145"/>
      <c r="ARE3" s="145"/>
      <c r="ARF3" s="145"/>
      <c r="ARG3" s="145"/>
      <c r="ARH3" s="145"/>
      <c r="ARI3" s="145"/>
      <c r="ARJ3" s="145"/>
      <c r="ARK3" s="145"/>
      <c r="ARL3" s="145"/>
      <c r="ARM3" s="145"/>
      <c r="ARN3" s="145"/>
      <c r="ARO3" s="145"/>
      <c r="ARP3" s="145"/>
      <c r="ARQ3" s="145"/>
      <c r="ARR3" s="145"/>
      <c r="ARS3" s="145"/>
      <c r="ART3" s="145"/>
      <c r="ARU3" s="145"/>
      <c r="ARV3" s="145"/>
      <c r="ARW3" s="145"/>
      <c r="ARX3" s="145"/>
      <c r="ARY3" s="145"/>
      <c r="ARZ3" s="145"/>
      <c r="ASA3" s="145"/>
      <c r="ASB3" s="145"/>
      <c r="ASC3" s="145"/>
      <c r="ASD3" s="145"/>
      <c r="ASE3" s="145"/>
      <c r="ASF3" s="145"/>
      <c r="ASG3" s="145"/>
      <c r="ASH3" s="145"/>
      <c r="ASI3" s="145"/>
      <c r="ASJ3" s="145"/>
      <c r="ASK3" s="145"/>
      <c r="ASL3" s="145"/>
      <c r="ASM3" s="145"/>
      <c r="ASN3" s="145"/>
      <c r="ASO3" s="145"/>
      <c r="ASP3" s="145"/>
      <c r="ASQ3" s="145"/>
      <c r="ASR3" s="145"/>
      <c r="ASS3" s="145"/>
      <c r="AST3" s="145"/>
      <c r="ASU3" s="145"/>
      <c r="ASV3" s="145"/>
      <c r="ASW3" s="145"/>
      <c r="ASX3" s="145"/>
      <c r="ASY3" s="145"/>
      <c r="ASZ3" s="145"/>
      <c r="ATA3" s="145"/>
      <c r="ATB3" s="145"/>
      <c r="ATC3" s="145"/>
      <c r="ATD3" s="145"/>
      <c r="ATE3" s="145"/>
      <c r="ATF3" s="145"/>
      <c r="ATG3" s="145"/>
      <c r="ATH3" s="145"/>
      <c r="ATI3" s="145"/>
      <c r="ATJ3" s="145"/>
      <c r="ATK3" s="145"/>
      <c r="ATL3" s="145"/>
      <c r="ATM3" s="145"/>
      <c r="ATN3" s="145"/>
      <c r="ATO3" s="145"/>
      <c r="ATP3" s="145"/>
      <c r="ATQ3" s="145"/>
      <c r="ATR3" s="145"/>
      <c r="ATS3" s="145"/>
      <c r="ATT3" s="145"/>
      <c r="ATU3" s="145"/>
      <c r="ATV3" s="145"/>
      <c r="ATW3" s="145"/>
      <c r="ATX3" s="145"/>
      <c r="ATY3" s="145"/>
      <c r="ATZ3" s="145"/>
      <c r="AUA3" s="145"/>
      <c r="AUB3" s="145"/>
      <c r="AUC3" s="145"/>
      <c r="AUD3" s="145"/>
      <c r="AUE3" s="145"/>
      <c r="AUF3" s="145"/>
      <c r="AUG3" s="145"/>
      <c r="AUH3" s="145"/>
      <c r="AUI3" s="145"/>
      <c r="AUJ3" s="145"/>
      <c r="AUK3" s="145"/>
      <c r="AUL3" s="145"/>
      <c r="AUM3" s="145"/>
      <c r="AUN3" s="145"/>
      <c r="AUO3" s="145"/>
      <c r="AUP3" s="145"/>
      <c r="AUQ3" s="145"/>
      <c r="AUR3" s="145"/>
      <c r="AUS3" s="145"/>
      <c r="AUT3" s="145"/>
      <c r="AUU3" s="145"/>
      <c r="AUV3" s="145"/>
      <c r="AUW3" s="145"/>
      <c r="AUX3" s="145"/>
      <c r="AUY3" s="145"/>
      <c r="AUZ3" s="145"/>
      <c r="AVA3" s="145"/>
      <c r="AVB3" s="145"/>
      <c r="AVC3" s="145"/>
      <c r="AVD3" s="145"/>
      <c r="AVE3" s="145"/>
      <c r="AVF3" s="145"/>
      <c r="AVG3" s="145"/>
      <c r="AVH3" s="145"/>
      <c r="AVI3" s="145"/>
      <c r="AVJ3" s="145"/>
      <c r="AVK3" s="145"/>
      <c r="AVL3" s="145"/>
      <c r="AVM3" s="145"/>
      <c r="AVN3" s="145"/>
      <c r="AVO3" s="145"/>
      <c r="AVP3" s="145"/>
      <c r="AVQ3" s="145"/>
      <c r="AVR3" s="145"/>
      <c r="AVS3" s="145"/>
      <c r="AVT3" s="145"/>
      <c r="AVU3" s="145"/>
      <c r="AVV3" s="145"/>
      <c r="AVW3" s="145"/>
      <c r="AVX3" s="145"/>
      <c r="AVY3" s="145"/>
      <c r="AVZ3" s="145"/>
      <c r="AWA3" s="145"/>
      <c r="AWB3" s="145"/>
      <c r="AWC3" s="145"/>
      <c r="AWD3" s="145"/>
      <c r="AWE3" s="145"/>
      <c r="AWF3" s="145"/>
      <c r="AWG3" s="145"/>
      <c r="AWH3" s="145"/>
      <c r="AWI3" s="145"/>
      <c r="AWJ3" s="145"/>
      <c r="AWK3" s="145"/>
      <c r="AWL3" s="145"/>
      <c r="AWM3" s="145"/>
      <c r="AWN3" s="145"/>
      <c r="AWO3" s="145"/>
      <c r="AWP3" s="145"/>
      <c r="AWQ3" s="145"/>
      <c r="AWR3" s="145"/>
      <c r="AWS3" s="145"/>
      <c r="AWT3" s="145"/>
      <c r="AWU3" s="145"/>
      <c r="AWV3" s="145"/>
      <c r="AWW3" s="145"/>
      <c r="AWX3" s="145"/>
      <c r="AWY3" s="145"/>
      <c r="AWZ3" s="145"/>
      <c r="AXA3" s="145"/>
      <c r="AXB3" s="145"/>
      <c r="AXC3" s="145"/>
      <c r="AXD3" s="145"/>
      <c r="AXE3" s="145"/>
      <c r="AXF3" s="145"/>
      <c r="AXG3" s="145"/>
      <c r="AXH3" s="145"/>
      <c r="AXI3" s="145"/>
      <c r="AXJ3" s="145"/>
      <c r="AXK3" s="145"/>
      <c r="AXL3" s="145"/>
      <c r="AXM3" s="145"/>
      <c r="AXN3" s="145"/>
      <c r="AXO3" s="145"/>
      <c r="AXP3" s="145"/>
      <c r="AXQ3" s="145"/>
      <c r="AXR3" s="145"/>
      <c r="AXS3" s="145"/>
      <c r="AXT3" s="145"/>
      <c r="AXU3" s="145"/>
      <c r="AXV3" s="145"/>
      <c r="AXW3" s="145"/>
      <c r="AXX3" s="145"/>
      <c r="AXY3" s="145"/>
      <c r="AXZ3" s="145"/>
      <c r="AYA3" s="145"/>
      <c r="AYB3" s="145"/>
      <c r="AYC3" s="145"/>
      <c r="AYD3" s="145"/>
      <c r="AYE3" s="145"/>
      <c r="AYF3" s="145"/>
      <c r="AYG3" s="145"/>
      <c r="AYH3" s="145"/>
      <c r="AYI3" s="145"/>
      <c r="AYJ3" s="145"/>
      <c r="AYK3" s="145"/>
      <c r="AYL3" s="145"/>
      <c r="AYM3" s="145"/>
      <c r="AYN3" s="145"/>
      <c r="AYO3" s="145"/>
      <c r="AYP3" s="145"/>
      <c r="AYQ3" s="145"/>
      <c r="AYR3" s="145"/>
      <c r="AYS3" s="145"/>
      <c r="AYT3" s="145"/>
      <c r="AYU3" s="145"/>
      <c r="AYV3" s="145"/>
      <c r="AYW3" s="145"/>
      <c r="AYX3" s="145"/>
      <c r="AYY3" s="145"/>
      <c r="AYZ3" s="145"/>
      <c r="AZA3" s="145"/>
      <c r="AZB3" s="145"/>
      <c r="AZC3" s="145"/>
      <c r="AZD3" s="145"/>
      <c r="AZE3" s="145"/>
      <c r="AZF3" s="145"/>
      <c r="AZG3" s="145"/>
      <c r="AZH3" s="145"/>
      <c r="AZI3" s="145"/>
      <c r="AZJ3" s="145"/>
      <c r="AZK3" s="145"/>
      <c r="AZL3" s="145"/>
      <c r="AZM3" s="145"/>
      <c r="AZN3" s="145"/>
      <c r="AZO3" s="145"/>
      <c r="AZP3" s="145"/>
      <c r="AZQ3" s="145"/>
      <c r="AZR3" s="145"/>
      <c r="AZS3" s="145"/>
      <c r="AZT3" s="145"/>
      <c r="AZU3" s="145"/>
      <c r="AZV3" s="145"/>
      <c r="AZW3" s="145"/>
      <c r="AZX3" s="145"/>
      <c r="AZY3" s="145"/>
      <c r="AZZ3" s="145"/>
      <c r="BAA3" s="145"/>
      <c r="BAB3" s="145"/>
      <c r="BAC3" s="145"/>
      <c r="BAD3" s="145"/>
      <c r="BAE3" s="145"/>
      <c r="BAF3" s="145"/>
      <c r="BAG3" s="145"/>
      <c r="BAH3" s="145"/>
      <c r="BAI3" s="145"/>
      <c r="BAJ3" s="145"/>
      <c r="BAK3" s="145"/>
      <c r="BAL3" s="145"/>
      <c r="BAM3" s="145"/>
      <c r="BAN3" s="145"/>
      <c r="BAO3" s="145"/>
      <c r="BAP3" s="145"/>
      <c r="BAQ3" s="145"/>
      <c r="BAR3" s="145"/>
      <c r="BAS3" s="145"/>
      <c r="BAT3" s="145"/>
      <c r="BAU3" s="145"/>
      <c r="BAV3" s="145"/>
      <c r="BAW3" s="145"/>
      <c r="BAX3" s="145"/>
      <c r="BAY3" s="145"/>
      <c r="BAZ3" s="145"/>
      <c r="BBA3" s="145"/>
      <c r="BBB3" s="145"/>
      <c r="BBC3" s="145"/>
      <c r="BBD3" s="145"/>
      <c r="BBE3" s="145"/>
      <c r="BBF3" s="145"/>
      <c r="BBG3" s="145"/>
      <c r="BBH3" s="145"/>
      <c r="BBI3" s="145"/>
      <c r="BBJ3" s="145"/>
      <c r="BBK3" s="145"/>
      <c r="BBL3" s="145"/>
      <c r="BBM3" s="145"/>
      <c r="BBN3" s="145"/>
      <c r="BBO3" s="145"/>
      <c r="BBP3" s="145"/>
      <c r="BBQ3" s="145"/>
      <c r="BBR3" s="145"/>
      <c r="BBS3" s="145"/>
      <c r="BBT3" s="145"/>
      <c r="BBU3" s="145"/>
      <c r="BBV3" s="145"/>
      <c r="BBW3" s="145"/>
      <c r="BBX3" s="145"/>
      <c r="BBY3" s="145"/>
      <c r="BBZ3" s="145"/>
      <c r="BCA3" s="145"/>
      <c r="BCB3" s="145"/>
      <c r="BCC3" s="145"/>
      <c r="BCD3" s="145"/>
      <c r="BCE3" s="145"/>
      <c r="BCF3" s="145"/>
      <c r="BCG3" s="145"/>
      <c r="BCH3" s="145"/>
      <c r="BCI3" s="145"/>
      <c r="BCJ3" s="145"/>
      <c r="BCK3" s="145"/>
      <c r="BCL3" s="145"/>
      <c r="BCM3" s="145"/>
      <c r="BCN3" s="145"/>
      <c r="BCO3" s="145"/>
      <c r="BCP3" s="145"/>
      <c r="BCQ3" s="145"/>
      <c r="BCR3" s="145"/>
      <c r="BCS3" s="145"/>
      <c r="BCT3" s="145"/>
      <c r="BCU3" s="145"/>
      <c r="BCV3" s="145"/>
      <c r="BCW3" s="145"/>
      <c r="BCX3" s="145"/>
      <c r="BCY3" s="145"/>
      <c r="BCZ3" s="145"/>
      <c r="BDA3" s="145"/>
      <c r="BDB3" s="145"/>
      <c r="BDC3" s="145"/>
      <c r="BDD3" s="145"/>
      <c r="BDE3" s="145"/>
      <c r="BDF3" s="145"/>
      <c r="BDG3" s="145"/>
      <c r="BDH3" s="145"/>
      <c r="BDI3" s="145"/>
      <c r="BDJ3" s="145"/>
      <c r="BDK3" s="145"/>
      <c r="BDL3" s="145"/>
      <c r="BDM3" s="145"/>
      <c r="BDN3" s="145"/>
      <c r="BDO3" s="145"/>
      <c r="BDP3" s="145"/>
      <c r="BDQ3" s="145"/>
      <c r="BDR3" s="145"/>
      <c r="BDS3" s="145"/>
      <c r="BDT3" s="145"/>
      <c r="BDU3" s="145"/>
      <c r="BDV3" s="145"/>
      <c r="BDW3" s="145"/>
      <c r="BDX3" s="145"/>
      <c r="BDY3" s="145"/>
      <c r="BDZ3" s="145"/>
      <c r="BEA3" s="145"/>
      <c r="BEB3" s="145"/>
      <c r="BEC3" s="145"/>
      <c r="BED3" s="145"/>
      <c r="BEE3" s="145"/>
      <c r="BEF3" s="145"/>
      <c r="BEG3" s="145"/>
      <c r="BEH3" s="145"/>
      <c r="BEI3" s="145"/>
      <c r="BEJ3" s="145"/>
      <c r="BEK3" s="145"/>
      <c r="BEL3" s="145"/>
      <c r="BEM3" s="145"/>
      <c r="BEN3" s="145"/>
      <c r="BEO3" s="145"/>
      <c r="BEP3" s="145"/>
      <c r="BEQ3" s="145"/>
      <c r="BER3" s="145"/>
      <c r="BES3" s="145"/>
      <c r="BET3" s="145"/>
      <c r="BEU3" s="145"/>
      <c r="BEV3" s="145"/>
      <c r="BEW3" s="145"/>
      <c r="BEX3" s="145"/>
      <c r="BEY3" s="145"/>
      <c r="BEZ3" s="145"/>
      <c r="BFA3" s="145"/>
      <c r="BFB3" s="145"/>
      <c r="BFC3" s="145"/>
      <c r="BFD3" s="145"/>
      <c r="BFE3" s="145"/>
      <c r="BFF3" s="145"/>
      <c r="BFG3" s="145"/>
      <c r="BFH3" s="145"/>
      <c r="BFI3" s="145"/>
      <c r="BFJ3" s="145"/>
      <c r="BFK3" s="145"/>
      <c r="BFL3" s="145"/>
      <c r="BFM3" s="145"/>
      <c r="BFN3" s="145"/>
      <c r="BFO3" s="145"/>
      <c r="BFP3" s="145"/>
      <c r="BFQ3" s="145"/>
      <c r="BFR3" s="145"/>
      <c r="BFS3" s="145"/>
      <c r="BFT3" s="145"/>
      <c r="BFU3" s="145"/>
      <c r="BFV3" s="145"/>
      <c r="BFW3" s="145"/>
      <c r="BFX3" s="145"/>
      <c r="BFY3" s="145"/>
      <c r="BFZ3" s="145"/>
      <c r="BGA3" s="145"/>
      <c r="BGB3" s="145"/>
      <c r="BGC3" s="145"/>
      <c r="BGD3" s="145"/>
      <c r="BGE3" s="145"/>
      <c r="BGF3" s="145"/>
      <c r="BGG3" s="145"/>
      <c r="BGH3" s="145"/>
      <c r="BGI3" s="145"/>
      <c r="BGJ3" s="145"/>
      <c r="BGK3" s="145"/>
      <c r="BGL3" s="145"/>
      <c r="BGM3" s="145"/>
      <c r="BGN3" s="145"/>
      <c r="BGO3" s="145"/>
      <c r="BGP3" s="145"/>
      <c r="BGQ3" s="145"/>
      <c r="BGR3" s="145"/>
      <c r="BGS3" s="145"/>
      <c r="BGT3" s="145"/>
      <c r="BGU3" s="145"/>
      <c r="BGV3" s="145"/>
      <c r="BGW3" s="145"/>
      <c r="BGX3" s="145"/>
      <c r="BGY3" s="145"/>
      <c r="BGZ3" s="145"/>
      <c r="BHA3" s="145"/>
      <c r="BHB3" s="145"/>
      <c r="BHC3" s="145"/>
      <c r="BHD3" s="145"/>
      <c r="BHE3" s="145"/>
      <c r="BHF3" s="145"/>
      <c r="BHG3" s="145"/>
      <c r="BHH3" s="145"/>
      <c r="BHI3" s="145"/>
      <c r="BHJ3" s="145"/>
      <c r="BHK3" s="145"/>
      <c r="BHL3" s="145"/>
      <c r="BHM3" s="145"/>
      <c r="BHN3" s="145"/>
      <c r="BHO3" s="145"/>
      <c r="BHP3" s="145"/>
      <c r="BHQ3" s="145"/>
      <c r="BHR3" s="145"/>
      <c r="BHS3" s="145"/>
      <c r="BHT3" s="145"/>
      <c r="BHU3" s="145"/>
      <c r="BHV3" s="145"/>
      <c r="BHW3" s="145"/>
      <c r="BHX3" s="145"/>
      <c r="BHY3" s="145"/>
      <c r="BHZ3" s="145"/>
      <c r="BIA3" s="145"/>
      <c r="BIB3" s="145"/>
      <c r="BIC3" s="145"/>
      <c r="BID3" s="145"/>
      <c r="BIE3" s="145"/>
      <c r="BIF3" s="145"/>
      <c r="BIG3" s="145"/>
      <c r="BIH3" s="145"/>
      <c r="BII3" s="145"/>
      <c r="BIJ3" s="145"/>
      <c r="BIK3" s="145"/>
      <c r="BIL3" s="145"/>
      <c r="BIM3" s="145"/>
      <c r="BIN3" s="145"/>
      <c r="BIO3" s="145"/>
      <c r="BIP3" s="145"/>
      <c r="BIQ3" s="145"/>
      <c r="BIR3" s="145"/>
      <c r="BIS3" s="145"/>
      <c r="BIT3" s="145"/>
      <c r="BIU3" s="145"/>
      <c r="BIV3" s="145"/>
      <c r="BIW3" s="145"/>
      <c r="BIX3" s="145"/>
      <c r="BIY3" s="145"/>
      <c r="BIZ3" s="145"/>
      <c r="BJA3" s="145"/>
      <c r="BJB3" s="145"/>
      <c r="BJC3" s="145"/>
      <c r="BJD3" s="145"/>
      <c r="BJE3" s="145"/>
      <c r="BJF3" s="145"/>
      <c r="BJG3" s="145"/>
      <c r="BJH3" s="145"/>
      <c r="BJI3" s="145"/>
      <c r="BJJ3" s="145"/>
      <c r="BJK3" s="145"/>
      <c r="BJL3" s="145"/>
      <c r="BJM3" s="145"/>
      <c r="BJN3" s="145"/>
      <c r="BJO3" s="145"/>
      <c r="BJP3" s="145"/>
      <c r="BJQ3" s="145"/>
      <c r="BJR3" s="145"/>
      <c r="BJS3" s="145"/>
      <c r="BJT3" s="145"/>
      <c r="BJU3" s="145"/>
      <c r="BJV3" s="145"/>
      <c r="BJW3" s="145"/>
      <c r="BJX3" s="145"/>
      <c r="BJY3" s="145"/>
      <c r="BJZ3" s="145"/>
      <c r="BKA3" s="145"/>
      <c r="BKB3" s="145"/>
      <c r="BKC3" s="145"/>
      <c r="BKD3" s="145"/>
      <c r="BKE3" s="145"/>
      <c r="BKF3" s="145"/>
      <c r="BKG3" s="145"/>
      <c r="BKH3" s="145"/>
      <c r="BKI3" s="145"/>
      <c r="BKJ3" s="145"/>
      <c r="BKK3" s="145"/>
      <c r="BKL3" s="145"/>
      <c r="BKM3" s="145"/>
      <c r="BKN3" s="145"/>
      <c r="BKO3" s="145"/>
      <c r="BKP3" s="145"/>
      <c r="BKQ3" s="145"/>
      <c r="BKR3" s="145"/>
      <c r="BKS3" s="145"/>
      <c r="BKT3" s="145"/>
      <c r="BKU3" s="145"/>
      <c r="BKV3" s="145"/>
      <c r="BKW3" s="145"/>
      <c r="BKX3" s="145"/>
      <c r="BKY3" s="145"/>
      <c r="BKZ3" s="145"/>
      <c r="BLA3" s="145"/>
      <c r="BLB3" s="145"/>
      <c r="BLC3" s="145"/>
      <c r="BLD3" s="145"/>
      <c r="BLE3" s="145"/>
      <c r="BLF3" s="145"/>
      <c r="BLG3" s="145"/>
      <c r="BLH3" s="145"/>
      <c r="BLI3" s="145"/>
      <c r="BLJ3" s="145"/>
      <c r="BLK3" s="145"/>
      <c r="BLL3" s="145"/>
      <c r="BLM3" s="145"/>
      <c r="BLN3" s="145"/>
      <c r="BLO3" s="145"/>
      <c r="BLP3" s="145"/>
      <c r="BLQ3" s="145"/>
      <c r="BLR3" s="145"/>
      <c r="BLS3" s="145"/>
      <c r="BLT3" s="145"/>
      <c r="BLU3" s="145"/>
      <c r="BLV3" s="145"/>
      <c r="BLW3" s="145"/>
      <c r="BLX3" s="145"/>
      <c r="BLY3" s="145"/>
      <c r="BLZ3" s="145"/>
      <c r="BMA3" s="145"/>
      <c r="BMB3" s="145"/>
      <c r="BMC3" s="145"/>
      <c r="BMD3" s="145"/>
      <c r="BME3" s="145"/>
      <c r="BMF3" s="145"/>
      <c r="BMG3" s="145"/>
      <c r="BMH3" s="145"/>
      <c r="BMI3" s="145"/>
      <c r="BMJ3" s="145"/>
      <c r="BMK3" s="145"/>
      <c r="BML3" s="145"/>
      <c r="BMM3" s="145"/>
      <c r="BMN3" s="145"/>
      <c r="BMO3" s="145"/>
      <c r="BMP3" s="145"/>
      <c r="BMQ3" s="145"/>
      <c r="BMR3" s="145"/>
      <c r="BMS3" s="145"/>
      <c r="BMT3" s="145"/>
      <c r="BMU3" s="145"/>
      <c r="BMV3" s="145"/>
      <c r="BMW3" s="145"/>
      <c r="BMX3" s="145"/>
      <c r="BMY3" s="145"/>
      <c r="BMZ3" s="145"/>
      <c r="BNA3" s="145"/>
      <c r="BNB3" s="145"/>
      <c r="BNC3" s="145"/>
      <c r="BND3" s="145"/>
      <c r="BNE3" s="145"/>
      <c r="BNF3" s="145"/>
      <c r="BNG3" s="145"/>
      <c r="BNH3" s="145"/>
      <c r="BNI3" s="145"/>
      <c r="BNJ3" s="145"/>
      <c r="BNK3" s="145"/>
      <c r="BNL3" s="145"/>
      <c r="BNM3" s="145"/>
      <c r="BNN3" s="145"/>
      <c r="BNO3" s="145"/>
      <c r="BNP3" s="145"/>
      <c r="BNQ3" s="145"/>
      <c r="BNR3" s="145"/>
      <c r="BNS3" s="145"/>
      <c r="BNT3" s="145"/>
      <c r="BNU3" s="145"/>
      <c r="BNV3" s="145"/>
      <c r="BNW3" s="145"/>
      <c r="BNX3" s="145"/>
      <c r="BNY3" s="145"/>
      <c r="BNZ3" s="145"/>
      <c r="BOA3" s="145"/>
      <c r="BOB3" s="145"/>
      <c r="BOC3" s="145"/>
      <c r="BOD3" s="145"/>
      <c r="BOE3" s="145"/>
      <c r="BOF3" s="145"/>
      <c r="BOG3" s="145"/>
      <c r="BOH3" s="145"/>
      <c r="BOI3" s="145"/>
      <c r="BOJ3" s="145"/>
      <c r="BOK3" s="145"/>
      <c r="BOL3" s="145"/>
      <c r="BOM3" s="145"/>
      <c r="BON3" s="145"/>
      <c r="BOO3" s="145"/>
      <c r="BOP3" s="145"/>
      <c r="BOQ3" s="145"/>
      <c r="BOR3" s="145"/>
      <c r="BOS3" s="145"/>
      <c r="BOT3" s="145"/>
      <c r="BOU3" s="145"/>
      <c r="BOV3" s="145"/>
      <c r="BOW3" s="145"/>
      <c r="BOX3" s="145"/>
      <c r="BOY3" s="145"/>
      <c r="BOZ3" s="145"/>
      <c r="BPA3" s="145"/>
      <c r="BPB3" s="145"/>
      <c r="BPC3" s="145"/>
      <c r="BPD3" s="145"/>
      <c r="BPE3" s="145"/>
      <c r="BPF3" s="145"/>
      <c r="BPG3" s="145"/>
      <c r="BPH3" s="145"/>
      <c r="BPI3" s="145"/>
      <c r="BPJ3" s="145"/>
      <c r="BPK3" s="145"/>
      <c r="BPL3" s="145"/>
      <c r="BPM3" s="145"/>
      <c r="BPN3" s="145"/>
      <c r="BPO3" s="145"/>
      <c r="BPP3" s="145"/>
      <c r="BPQ3" s="145"/>
      <c r="BPR3" s="145"/>
      <c r="BPS3" s="145"/>
      <c r="BPT3" s="145"/>
      <c r="BPU3" s="145"/>
      <c r="BPV3" s="145"/>
      <c r="BPW3" s="145"/>
      <c r="BPX3" s="145"/>
      <c r="BPY3" s="145"/>
      <c r="BPZ3" s="145"/>
      <c r="BQA3" s="145"/>
      <c r="BQB3" s="145"/>
      <c r="BQC3" s="145"/>
      <c r="BQD3" s="145"/>
      <c r="BQE3" s="145"/>
      <c r="BQF3" s="145"/>
      <c r="BQG3" s="145"/>
      <c r="BQH3" s="145"/>
      <c r="BQI3" s="145"/>
      <c r="BQJ3" s="145"/>
      <c r="BQK3" s="145"/>
      <c r="BQL3" s="145"/>
      <c r="BQM3" s="145"/>
      <c r="BQN3" s="145"/>
      <c r="BQO3" s="145"/>
      <c r="BQP3" s="145"/>
      <c r="BQQ3" s="145"/>
      <c r="BQR3" s="145"/>
      <c r="BQS3" s="145"/>
      <c r="BQT3" s="145"/>
      <c r="BQU3" s="145"/>
      <c r="BQV3" s="145"/>
      <c r="BQW3" s="145"/>
      <c r="BQX3" s="145"/>
      <c r="BQY3" s="145"/>
      <c r="BQZ3" s="145"/>
      <c r="BRA3" s="145"/>
      <c r="BRB3" s="145"/>
      <c r="BRC3" s="145"/>
      <c r="BRD3" s="145"/>
      <c r="BRE3" s="145"/>
      <c r="BRF3" s="145"/>
      <c r="BRG3" s="145"/>
      <c r="BRH3" s="145"/>
      <c r="BRI3" s="145"/>
      <c r="BRJ3" s="145"/>
      <c r="BRK3" s="145"/>
      <c r="BRL3" s="145"/>
      <c r="BRM3" s="145"/>
      <c r="BRN3" s="145"/>
      <c r="BRO3" s="145"/>
      <c r="BRP3" s="145"/>
      <c r="BRQ3" s="145"/>
      <c r="BRR3" s="145"/>
      <c r="BRS3" s="145"/>
      <c r="BRT3" s="145"/>
      <c r="BRU3" s="145"/>
      <c r="BRV3" s="145"/>
      <c r="BRW3" s="145"/>
      <c r="BRX3" s="145"/>
      <c r="BRY3" s="145"/>
      <c r="BRZ3" s="145"/>
      <c r="BSA3" s="145"/>
      <c r="BSB3" s="145"/>
      <c r="BSC3" s="145"/>
      <c r="BSD3" s="145"/>
      <c r="BSE3" s="145"/>
      <c r="BSF3" s="145"/>
      <c r="BSG3" s="145"/>
      <c r="BSH3" s="145"/>
      <c r="BSI3" s="145"/>
      <c r="BSJ3" s="145"/>
      <c r="BSK3" s="145"/>
      <c r="BSL3" s="145"/>
      <c r="BSM3" s="145"/>
      <c r="BSN3" s="145"/>
      <c r="BSO3" s="145"/>
      <c r="BSP3" s="145"/>
      <c r="BSQ3" s="145"/>
      <c r="BSR3" s="145"/>
      <c r="BSS3" s="145"/>
      <c r="BST3" s="145"/>
      <c r="BSU3" s="145"/>
      <c r="BSV3" s="145"/>
      <c r="BSW3" s="145"/>
      <c r="BSX3" s="145"/>
      <c r="BSY3" s="145"/>
      <c r="BSZ3" s="145"/>
      <c r="BTA3" s="145"/>
      <c r="BTB3" s="145"/>
      <c r="BTC3" s="145"/>
      <c r="BTD3" s="145"/>
      <c r="BTE3" s="145"/>
      <c r="BTF3" s="145"/>
      <c r="BTG3" s="145"/>
      <c r="BTH3" s="145"/>
      <c r="BTI3" s="145"/>
      <c r="BTJ3" s="145"/>
      <c r="BTK3" s="145"/>
      <c r="BTL3" s="145"/>
      <c r="BTM3" s="145"/>
      <c r="BTN3" s="145"/>
      <c r="BTO3" s="145"/>
      <c r="BTP3" s="145"/>
      <c r="BTQ3" s="145"/>
      <c r="BTR3" s="145"/>
      <c r="BTS3" s="145"/>
      <c r="BTT3" s="145"/>
      <c r="BTU3" s="145"/>
      <c r="BTV3" s="145"/>
      <c r="BTW3" s="145"/>
      <c r="BTX3" s="145"/>
      <c r="BTY3" s="145"/>
      <c r="BTZ3" s="145"/>
      <c r="BUA3" s="145"/>
      <c r="BUB3" s="145"/>
      <c r="BUC3" s="145"/>
      <c r="BUD3" s="145"/>
      <c r="BUE3" s="145"/>
      <c r="BUF3" s="145"/>
      <c r="BUG3" s="145"/>
      <c r="BUH3" s="145"/>
      <c r="BUI3" s="145"/>
      <c r="BUJ3" s="145"/>
      <c r="BUK3" s="145"/>
      <c r="BUL3" s="145"/>
      <c r="BUM3" s="145"/>
      <c r="BUN3" s="145"/>
      <c r="BUO3" s="145"/>
      <c r="BUP3" s="145"/>
      <c r="BUQ3" s="145"/>
      <c r="BUR3" s="145"/>
      <c r="BUS3" s="145"/>
      <c r="BUT3" s="145"/>
      <c r="BUU3" s="145"/>
      <c r="BUV3" s="145"/>
      <c r="BUW3" s="145"/>
      <c r="BUX3" s="145"/>
      <c r="BUY3" s="145"/>
      <c r="BUZ3" s="145"/>
      <c r="BVA3" s="145"/>
      <c r="BVB3" s="145"/>
      <c r="BVC3" s="145"/>
      <c r="BVD3" s="145"/>
      <c r="BVE3" s="145"/>
      <c r="BVF3" s="145"/>
      <c r="BVG3" s="145"/>
      <c r="BVH3" s="145"/>
      <c r="BVI3" s="145"/>
      <c r="BVJ3" s="145"/>
      <c r="BVK3" s="145"/>
      <c r="BVL3" s="145"/>
      <c r="BVM3" s="145"/>
      <c r="BVN3" s="145"/>
      <c r="BVO3" s="145"/>
      <c r="BVP3" s="145"/>
      <c r="BVQ3" s="145"/>
      <c r="BVR3" s="145"/>
      <c r="BVS3" s="145"/>
      <c r="BVT3" s="145"/>
      <c r="BVU3" s="145"/>
      <c r="BVV3" s="145"/>
      <c r="BVW3" s="145"/>
      <c r="BVX3" s="145"/>
      <c r="BVY3" s="145"/>
      <c r="BVZ3" s="145"/>
      <c r="BWA3" s="145"/>
      <c r="BWB3" s="145"/>
      <c r="BWC3" s="145"/>
      <c r="BWD3" s="145"/>
      <c r="BWE3" s="145"/>
      <c r="BWF3" s="145"/>
      <c r="BWG3" s="145"/>
      <c r="BWH3" s="145"/>
      <c r="BWI3" s="145"/>
      <c r="BWJ3" s="145"/>
      <c r="BWK3" s="145"/>
      <c r="BWL3" s="145"/>
      <c r="BWM3" s="145"/>
      <c r="BWN3" s="145"/>
      <c r="BWO3" s="145"/>
      <c r="BWP3" s="145"/>
      <c r="BWQ3" s="145"/>
      <c r="BWR3" s="145"/>
      <c r="BWS3" s="145"/>
      <c r="BWT3" s="145"/>
      <c r="BWU3" s="145"/>
      <c r="BWV3" s="145"/>
      <c r="BWW3" s="145"/>
      <c r="BWX3" s="145"/>
      <c r="BWY3" s="145"/>
      <c r="BWZ3" s="145"/>
      <c r="BXA3" s="145"/>
      <c r="BXB3" s="145"/>
      <c r="BXC3" s="145"/>
      <c r="BXD3" s="145"/>
      <c r="BXE3" s="145"/>
      <c r="BXF3" s="145"/>
      <c r="BXG3" s="145"/>
      <c r="BXH3" s="145"/>
      <c r="BXI3" s="145"/>
      <c r="BXJ3" s="145"/>
      <c r="BXK3" s="145"/>
      <c r="BXL3" s="145"/>
      <c r="BXM3" s="145"/>
      <c r="BXN3" s="145"/>
      <c r="BXO3" s="145"/>
      <c r="BXP3" s="145"/>
      <c r="BXQ3" s="145"/>
      <c r="BXR3" s="145"/>
      <c r="BXS3" s="145"/>
      <c r="BXT3" s="145"/>
      <c r="BXU3" s="145"/>
      <c r="BXV3" s="145"/>
      <c r="BXW3" s="145"/>
      <c r="BXX3" s="145"/>
      <c r="BXY3" s="145"/>
      <c r="BXZ3" s="145"/>
      <c r="BYA3" s="145"/>
      <c r="BYB3" s="145"/>
      <c r="BYC3" s="145"/>
      <c r="BYD3" s="145"/>
      <c r="BYE3" s="145"/>
      <c r="BYF3" s="145"/>
      <c r="BYG3" s="145"/>
      <c r="BYH3" s="145"/>
      <c r="BYI3" s="145"/>
      <c r="BYJ3" s="145"/>
      <c r="BYK3" s="145"/>
      <c r="BYL3" s="145"/>
      <c r="BYM3" s="145"/>
      <c r="BYN3" s="145"/>
      <c r="BYO3" s="145"/>
      <c r="BYP3" s="145"/>
      <c r="BYQ3" s="145"/>
      <c r="BYR3" s="145"/>
      <c r="BYS3" s="145"/>
      <c r="BYT3" s="145"/>
      <c r="BYU3" s="145"/>
      <c r="BYV3" s="145"/>
      <c r="BYW3" s="145"/>
      <c r="BYX3" s="145"/>
      <c r="BYY3" s="145"/>
      <c r="BYZ3" s="145"/>
      <c r="BZA3" s="145"/>
      <c r="BZB3" s="145"/>
      <c r="BZC3" s="145"/>
      <c r="BZD3" s="145"/>
      <c r="BZE3" s="145"/>
      <c r="BZF3" s="145"/>
      <c r="BZG3" s="145"/>
      <c r="BZH3" s="145"/>
      <c r="BZI3" s="145"/>
      <c r="BZJ3" s="145"/>
      <c r="BZK3" s="145"/>
      <c r="BZL3" s="145"/>
      <c r="BZM3" s="145"/>
      <c r="BZN3" s="145"/>
      <c r="BZO3" s="145"/>
      <c r="BZP3" s="145"/>
      <c r="BZQ3" s="145"/>
      <c r="BZR3" s="145"/>
      <c r="BZS3" s="145"/>
      <c r="BZT3" s="145"/>
      <c r="BZU3" s="145"/>
      <c r="BZV3" s="145"/>
      <c r="BZW3" s="145"/>
      <c r="BZX3" s="145"/>
      <c r="BZY3" s="145"/>
      <c r="BZZ3" s="145"/>
      <c r="CAA3" s="145"/>
      <c r="CAB3" s="145"/>
      <c r="CAC3" s="145"/>
      <c r="CAD3" s="145"/>
      <c r="CAE3" s="145"/>
      <c r="CAF3" s="145"/>
      <c r="CAG3" s="145"/>
      <c r="CAH3" s="145"/>
      <c r="CAI3" s="145"/>
      <c r="CAJ3" s="145"/>
      <c r="CAK3" s="145"/>
      <c r="CAL3" s="145"/>
      <c r="CAM3" s="145"/>
      <c r="CAN3" s="145"/>
      <c r="CAO3" s="145"/>
      <c r="CAP3" s="145"/>
      <c r="CAQ3" s="145"/>
      <c r="CAR3" s="145"/>
      <c r="CAS3" s="145"/>
      <c r="CAT3" s="145"/>
      <c r="CAU3" s="145"/>
      <c r="CAV3" s="145"/>
      <c r="CAW3" s="145"/>
      <c r="CAX3" s="145"/>
      <c r="CAY3" s="145"/>
      <c r="CAZ3" s="145"/>
      <c r="CBA3" s="145"/>
      <c r="CBB3" s="145"/>
      <c r="CBC3" s="145"/>
      <c r="CBD3" s="145"/>
      <c r="CBE3" s="145"/>
      <c r="CBF3" s="145"/>
      <c r="CBG3" s="145"/>
      <c r="CBH3" s="145"/>
      <c r="CBI3" s="145"/>
      <c r="CBJ3" s="145"/>
      <c r="CBK3" s="145"/>
      <c r="CBL3" s="145"/>
      <c r="CBM3" s="145"/>
      <c r="CBN3" s="145"/>
      <c r="CBO3" s="145"/>
      <c r="CBP3" s="145"/>
      <c r="CBQ3" s="145"/>
      <c r="CBR3" s="145"/>
      <c r="CBS3" s="145"/>
      <c r="CBT3" s="145"/>
      <c r="CBU3" s="145"/>
      <c r="CBV3" s="145"/>
      <c r="CBW3" s="145"/>
      <c r="CBX3" s="145"/>
      <c r="CBY3" s="145"/>
      <c r="CBZ3" s="145"/>
      <c r="CCA3" s="145"/>
      <c r="CCB3" s="145"/>
      <c r="CCC3" s="145"/>
      <c r="CCD3" s="145"/>
      <c r="CCE3" s="145"/>
      <c r="CCF3" s="145"/>
      <c r="CCG3" s="145"/>
      <c r="CCH3" s="145"/>
      <c r="CCI3" s="145"/>
      <c r="CCJ3" s="145"/>
      <c r="CCK3" s="145"/>
      <c r="CCL3" s="145"/>
      <c r="CCM3" s="145"/>
      <c r="CCN3" s="145"/>
      <c r="CCO3" s="145"/>
      <c r="CCP3" s="145"/>
      <c r="CCQ3" s="145"/>
      <c r="CCR3" s="145"/>
      <c r="CCS3" s="145"/>
      <c r="CCT3" s="145"/>
      <c r="CCU3" s="145"/>
      <c r="CCV3" s="145"/>
      <c r="CCW3" s="145"/>
      <c r="CCX3" s="145"/>
      <c r="CCY3" s="145"/>
      <c r="CCZ3" s="145"/>
      <c r="CDA3" s="145"/>
      <c r="CDB3" s="145"/>
      <c r="CDC3" s="145"/>
      <c r="CDD3" s="145"/>
      <c r="CDE3" s="145"/>
      <c r="CDF3" s="145"/>
      <c r="CDG3" s="145"/>
      <c r="CDH3" s="145"/>
      <c r="CDI3" s="145"/>
      <c r="CDJ3" s="145"/>
      <c r="CDK3" s="145"/>
      <c r="CDL3" s="145"/>
      <c r="CDM3" s="145"/>
      <c r="CDN3" s="145"/>
      <c r="CDO3" s="145"/>
      <c r="CDP3" s="145"/>
      <c r="CDQ3" s="145"/>
      <c r="CDR3" s="145"/>
      <c r="CDS3" s="145"/>
      <c r="CDT3" s="145"/>
      <c r="CDU3" s="145"/>
      <c r="CDV3" s="145"/>
      <c r="CDW3" s="145"/>
      <c r="CDX3" s="145"/>
      <c r="CDY3" s="145"/>
      <c r="CDZ3" s="145"/>
      <c r="CEA3" s="145"/>
      <c r="CEB3" s="145"/>
      <c r="CEC3" s="145"/>
      <c r="CED3" s="145"/>
      <c r="CEE3" s="145"/>
      <c r="CEF3" s="145"/>
      <c r="CEG3" s="145"/>
      <c r="CEH3" s="145"/>
      <c r="CEI3" s="145"/>
      <c r="CEJ3" s="145"/>
      <c r="CEK3" s="145"/>
      <c r="CEL3" s="145"/>
      <c r="CEM3" s="145"/>
      <c r="CEN3" s="145"/>
      <c r="CEO3" s="145"/>
      <c r="CEP3" s="145"/>
      <c r="CEQ3" s="145"/>
      <c r="CER3" s="145"/>
      <c r="CES3" s="145"/>
      <c r="CET3" s="145"/>
      <c r="CEU3" s="145"/>
      <c r="CEV3" s="145"/>
      <c r="CEW3" s="145"/>
      <c r="CEX3" s="145"/>
      <c r="CEY3" s="145"/>
      <c r="CEZ3" s="145"/>
      <c r="CFA3" s="145"/>
      <c r="CFB3" s="145"/>
      <c r="CFC3" s="145"/>
      <c r="CFD3" s="145"/>
      <c r="CFE3" s="145"/>
      <c r="CFF3" s="145"/>
      <c r="CFG3" s="145"/>
      <c r="CFH3" s="145"/>
      <c r="CFI3" s="145"/>
      <c r="CFJ3" s="145"/>
      <c r="CFK3" s="145"/>
      <c r="CFL3" s="145"/>
      <c r="CFM3" s="145"/>
      <c r="CFN3" s="145"/>
      <c r="CFO3" s="145"/>
      <c r="CFP3" s="145"/>
      <c r="CFQ3" s="145"/>
      <c r="CFR3" s="145"/>
      <c r="CFS3" s="145"/>
      <c r="CFT3" s="145"/>
      <c r="CFU3" s="145"/>
      <c r="CFV3" s="145"/>
      <c r="CFW3" s="145"/>
      <c r="CFX3" s="145"/>
      <c r="CFY3" s="145"/>
      <c r="CFZ3" s="145"/>
      <c r="CGA3" s="145"/>
      <c r="CGB3" s="145"/>
      <c r="CGC3" s="145"/>
      <c r="CGD3" s="145"/>
      <c r="CGE3" s="145"/>
      <c r="CGF3" s="145"/>
      <c r="CGG3" s="145"/>
      <c r="CGH3" s="145"/>
      <c r="CGI3" s="145"/>
      <c r="CGJ3" s="145"/>
      <c r="CGK3" s="145"/>
      <c r="CGL3" s="145"/>
      <c r="CGM3" s="145"/>
      <c r="CGN3" s="145"/>
      <c r="CGO3" s="145"/>
      <c r="CGP3" s="145"/>
      <c r="CGQ3" s="145"/>
      <c r="CGR3" s="145"/>
      <c r="CGS3" s="145"/>
      <c r="CGT3" s="145"/>
      <c r="CGU3" s="145"/>
      <c r="CGV3" s="145"/>
      <c r="CGW3" s="145"/>
      <c r="CGX3" s="145"/>
      <c r="CGY3" s="145"/>
      <c r="CGZ3" s="145"/>
      <c r="CHA3" s="145"/>
      <c r="CHB3" s="145"/>
      <c r="CHC3" s="145"/>
      <c r="CHD3" s="145"/>
      <c r="CHE3" s="145"/>
      <c r="CHF3" s="145"/>
      <c r="CHG3" s="145"/>
      <c r="CHH3" s="145"/>
      <c r="CHI3" s="145"/>
      <c r="CHJ3" s="145"/>
      <c r="CHK3" s="145"/>
      <c r="CHL3" s="145"/>
      <c r="CHM3" s="145"/>
      <c r="CHN3" s="145"/>
      <c r="CHO3" s="145"/>
      <c r="CHP3" s="145"/>
      <c r="CHQ3" s="145"/>
      <c r="CHR3" s="145"/>
      <c r="CHS3" s="145"/>
      <c r="CHT3" s="145"/>
      <c r="CHU3" s="145"/>
      <c r="CHV3" s="145"/>
      <c r="CHW3" s="145"/>
      <c r="CHX3" s="145"/>
      <c r="CHY3" s="145"/>
      <c r="CHZ3" s="145"/>
      <c r="CIA3" s="145"/>
      <c r="CIB3" s="145"/>
      <c r="CIC3" s="145"/>
      <c r="CID3" s="145"/>
      <c r="CIE3" s="145"/>
      <c r="CIF3" s="145"/>
      <c r="CIG3" s="145"/>
      <c r="CIH3" s="145"/>
      <c r="CII3" s="145"/>
      <c r="CIJ3" s="145"/>
      <c r="CIK3" s="145"/>
      <c r="CIL3" s="145"/>
      <c r="CIM3" s="145"/>
      <c r="CIN3" s="145"/>
      <c r="CIO3" s="145"/>
      <c r="CIP3" s="145"/>
      <c r="CIQ3" s="145"/>
      <c r="CIR3" s="145"/>
      <c r="CIS3" s="145"/>
      <c r="CIT3" s="145"/>
      <c r="CIU3" s="145"/>
      <c r="CIV3" s="145"/>
      <c r="CIW3" s="145"/>
      <c r="CIX3" s="145"/>
      <c r="CIY3" s="145"/>
      <c r="CIZ3" s="145"/>
      <c r="CJA3" s="145"/>
      <c r="CJB3" s="145"/>
      <c r="CJC3" s="145"/>
      <c r="CJD3" s="145"/>
      <c r="CJE3" s="145"/>
      <c r="CJF3" s="145"/>
      <c r="CJG3" s="145"/>
      <c r="CJH3" s="145"/>
      <c r="CJI3" s="145"/>
      <c r="CJJ3" s="145"/>
      <c r="CJK3" s="145"/>
      <c r="CJL3" s="145"/>
      <c r="CJM3" s="145"/>
      <c r="CJN3" s="145"/>
      <c r="CJO3" s="145"/>
      <c r="CJP3" s="145"/>
      <c r="CJQ3" s="145"/>
      <c r="CJR3" s="145"/>
      <c r="CJS3" s="145"/>
      <c r="CJT3" s="145"/>
      <c r="CJU3" s="145"/>
      <c r="CJV3" s="145"/>
      <c r="CJW3" s="145"/>
      <c r="CJX3" s="145"/>
      <c r="CJY3" s="145"/>
      <c r="CJZ3" s="145"/>
      <c r="CKA3" s="145"/>
      <c r="CKB3" s="145"/>
      <c r="CKC3" s="145"/>
      <c r="CKD3" s="145"/>
      <c r="CKE3" s="145"/>
      <c r="CKF3" s="145"/>
      <c r="CKG3" s="145"/>
      <c r="CKH3" s="145"/>
      <c r="CKI3" s="145"/>
      <c r="CKJ3" s="145"/>
      <c r="CKK3" s="145"/>
      <c r="CKL3" s="145"/>
      <c r="CKM3" s="145"/>
      <c r="CKN3" s="145"/>
      <c r="CKO3" s="145"/>
      <c r="CKP3" s="145"/>
      <c r="CKQ3" s="145"/>
      <c r="CKR3" s="145"/>
      <c r="CKS3" s="145"/>
      <c r="CKT3" s="145"/>
      <c r="CKU3" s="145"/>
      <c r="CKV3" s="145"/>
      <c r="CKW3" s="145"/>
      <c r="CKX3" s="145"/>
      <c r="CKY3" s="145"/>
      <c r="CKZ3" s="145"/>
      <c r="CLA3" s="145"/>
      <c r="CLB3" s="145"/>
      <c r="CLC3" s="145"/>
      <c r="CLD3" s="145"/>
      <c r="CLE3" s="145"/>
      <c r="CLF3" s="145"/>
      <c r="CLG3" s="145"/>
      <c r="CLH3" s="145"/>
      <c r="CLI3" s="145"/>
      <c r="CLJ3" s="145"/>
      <c r="CLK3" s="145"/>
      <c r="CLL3" s="145"/>
      <c r="CLM3" s="145"/>
      <c r="CLN3" s="145"/>
      <c r="CLO3" s="145"/>
      <c r="CLP3" s="145"/>
      <c r="CLQ3" s="145"/>
      <c r="CLR3" s="145"/>
      <c r="CLS3" s="145"/>
      <c r="CLT3" s="145"/>
      <c r="CLU3" s="145"/>
      <c r="CLV3" s="145"/>
      <c r="CLW3" s="145"/>
      <c r="CLX3" s="145"/>
      <c r="CLY3" s="145"/>
      <c r="CLZ3" s="145"/>
      <c r="CMA3" s="145"/>
      <c r="CMB3" s="145"/>
      <c r="CMC3" s="145"/>
      <c r="CMD3" s="145"/>
      <c r="CME3" s="145"/>
      <c r="CMF3" s="145"/>
      <c r="CMG3" s="145"/>
      <c r="CMH3" s="145"/>
      <c r="CMI3" s="145"/>
      <c r="CMJ3" s="145"/>
      <c r="CMK3" s="145"/>
      <c r="CML3" s="145"/>
      <c r="CMM3" s="145"/>
      <c r="CMN3" s="145"/>
      <c r="CMO3" s="145"/>
      <c r="CMP3" s="145"/>
      <c r="CMQ3" s="145"/>
      <c r="CMR3" s="145"/>
      <c r="CMS3" s="145"/>
      <c r="CMT3" s="145"/>
      <c r="CMU3" s="145"/>
      <c r="CMV3" s="145"/>
      <c r="CMW3" s="145"/>
      <c r="CMX3" s="145"/>
      <c r="CMY3" s="145"/>
      <c r="CMZ3" s="145"/>
      <c r="CNA3" s="145"/>
      <c r="CNB3" s="145"/>
      <c r="CNC3" s="145"/>
      <c r="CND3" s="145"/>
      <c r="CNE3" s="145"/>
      <c r="CNF3" s="145"/>
      <c r="CNG3" s="145"/>
      <c r="CNH3" s="145"/>
      <c r="CNI3" s="145"/>
      <c r="CNJ3" s="145"/>
      <c r="CNK3" s="145"/>
      <c r="CNL3" s="145"/>
      <c r="CNM3" s="145"/>
      <c r="CNN3" s="145"/>
      <c r="CNO3" s="145"/>
      <c r="CNP3" s="145"/>
      <c r="CNQ3" s="145"/>
      <c r="CNR3" s="145"/>
      <c r="CNS3" s="145"/>
      <c r="CNT3" s="145"/>
      <c r="CNU3" s="145"/>
      <c r="CNV3" s="145"/>
      <c r="CNW3" s="145"/>
      <c r="CNX3" s="145"/>
      <c r="CNY3" s="145"/>
      <c r="CNZ3" s="145"/>
      <c r="COA3" s="145"/>
      <c r="COB3" s="145"/>
      <c r="COC3" s="145"/>
      <c r="COD3" s="145"/>
      <c r="COE3" s="145"/>
      <c r="COF3" s="145"/>
      <c r="COG3" s="145"/>
      <c r="COH3" s="145"/>
      <c r="COI3" s="145"/>
      <c r="COJ3" s="145"/>
      <c r="COK3" s="145"/>
      <c r="COL3" s="145"/>
      <c r="COM3" s="145"/>
      <c r="CON3" s="145"/>
      <c r="COO3" s="145"/>
      <c r="COP3" s="145"/>
      <c r="COQ3" s="145"/>
      <c r="COR3" s="145"/>
      <c r="COS3" s="145"/>
      <c r="COT3" s="145"/>
      <c r="COU3" s="145"/>
      <c r="COV3" s="145"/>
      <c r="COW3" s="145"/>
      <c r="COX3" s="145"/>
      <c r="COY3" s="145"/>
      <c r="COZ3" s="145"/>
      <c r="CPA3" s="145"/>
      <c r="CPB3" s="145"/>
      <c r="CPC3" s="145"/>
      <c r="CPD3" s="145"/>
      <c r="CPE3" s="145"/>
      <c r="CPF3" s="145"/>
      <c r="CPG3" s="145"/>
      <c r="CPH3" s="145"/>
      <c r="CPI3" s="145"/>
      <c r="CPJ3" s="145"/>
      <c r="CPK3" s="145"/>
      <c r="CPL3" s="145"/>
      <c r="CPM3" s="145"/>
      <c r="CPN3" s="145"/>
      <c r="CPO3" s="145"/>
      <c r="CPP3" s="145"/>
      <c r="CPQ3" s="145"/>
      <c r="CPR3" s="145"/>
      <c r="CPS3" s="145"/>
      <c r="CPT3" s="145"/>
      <c r="CPU3" s="145"/>
      <c r="CPV3" s="145"/>
      <c r="CPW3" s="145"/>
      <c r="CPX3" s="145"/>
      <c r="CPY3" s="145"/>
      <c r="CPZ3" s="145"/>
      <c r="CQA3" s="145"/>
      <c r="CQB3" s="145"/>
      <c r="CQC3" s="145"/>
      <c r="CQD3" s="145"/>
      <c r="CQE3" s="145"/>
      <c r="CQF3" s="145"/>
      <c r="CQG3" s="145"/>
      <c r="CQH3" s="145"/>
      <c r="CQI3" s="145"/>
      <c r="CQJ3" s="145"/>
      <c r="CQK3" s="145"/>
      <c r="CQL3" s="145"/>
      <c r="CQM3" s="145"/>
      <c r="CQN3" s="145"/>
      <c r="CQO3" s="145"/>
      <c r="CQP3" s="145"/>
      <c r="CQQ3" s="145"/>
      <c r="CQR3" s="145"/>
      <c r="CQS3" s="145"/>
      <c r="CQT3" s="145"/>
      <c r="CQU3" s="145"/>
      <c r="CQV3" s="145"/>
      <c r="CQW3" s="145"/>
      <c r="CQX3" s="145"/>
      <c r="CQY3" s="145"/>
      <c r="CQZ3" s="145"/>
      <c r="CRA3" s="145"/>
      <c r="CRB3" s="145"/>
      <c r="CRC3" s="145"/>
      <c r="CRD3" s="145"/>
      <c r="CRE3" s="145"/>
      <c r="CRF3" s="145"/>
      <c r="CRG3" s="145"/>
      <c r="CRH3" s="145"/>
      <c r="CRI3" s="145"/>
      <c r="CRJ3" s="145"/>
      <c r="CRK3" s="145"/>
      <c r="CRL3" s="145"/>
      <c r="CRM3" s="145"/>
      <c r="CRN3" s="145"/>
      <c r="CRO3" s="145"/>
      <c r="CRP3" s="145"/>
      <c r="CRQ3" s="145"/>
      <c r="CRR3" s="145"/>
      <c r="CRS3" s="145"/>
      <c r="CRT3" s="145"/>
      <c r="CRU3" s="145"/>
      <c r="CRV3" s="145"/>
      <c r="CRW3" s="145"/>
      <c r="CRX3" s="145"/>
      <c r="CRY3" s="145"/>
      <c r="CRZ3" s="145"/>
      <c r="CSA3" s="145"/>
      <c r="CSB3" s="145"/>
      <c r="CSC3" s="145"/>
      <c r="CSD3" s="145"/>
      <c r="CSE3" s="145"/>
      <c r="CSF3" s="145"/>
      <c r="CSG3" s="145"/>
      <c r="CSH3" s="145"/>
      <c r="CSI3" s="145"/>
      <c r="CSJ3" s="145"/>
      <c r="CSK3" s="145"/>
      <c r="CSL3" s="145"/>
      <c r="CSM3" s="145"/>
      <c r="CSN3" s="145"/>
      <c r="CSO3" s="145"/>
      <c r="CSP3" s="145"/>
      <c r="CSQ3" s="145"/>
      <c r="CSR3" s="145"/>
      <c r="CSS3" s="145"/>
      <c r="CST3" s="145"/>
      <c r="CSU3" s="145"/>
      <c r="CSV3" s="145"/>
      <c r="CSW3" s="145"/>
      <c r="CSX3" s="145"/>
      <c r="CSY3" s="145"/>
      <c r="CSZ3" s="145"/>
      <c r="CTA3" s="145"/>
      <c r="CTB3" s="145"/>
      <c r="CTC3" s="145"/>
      <c r="CTD3" s="145"/>
      <c r="CTE3" s="145"/>
      <c r="CTF3" s="145"/>
      <c r="CTG3" s="145"/>
      <c r="CTH3" s="145"/>
      <c r="CTI3" s="145"/>
      <c r="CTJ3" s="145"/>
      <c r="CTK3" s="145"/>
      <c r="CTL3" s="145"/>
      <c r="CTM3" s="145"/>
      <c r="CTN3" s="145"/>
      <c r="CTO3" s="145"/>
      <c r="CTP3" s="145"/>
      <c r="CTQ3" s="145"/>
      <c r="CTR3" s="145"/>
      <c r="CTS3" s="145"/>
      <c r="CTT3" s="145"/>
      <c r="CTU3" s="145"/>
      <c r="CTV3" s="145"/>
      <c r="CTW3" s="145"/>
      <c r="CTX3" s="145"/>
      <c r="CTY3" s="145"/>
      <c r="CTZ3" s="145"/>
      <c r="CUA3" s="145"/>
      <c r="CUB3" s="145"/>
      <c r="CUC3" s="145"/>
      <c r="CUD3" s="145"/>
      <c r="CUE3" s="145"/>
      <c r="CUF3" s="145"/>
      <c r="CUG3" s="145"/>
      <c r="CUH3" s="145"/>
      <c r="CUI3" s="145"/>
      <c r="CUJ3" s="145"/>
      <c r="CUK3" s="145"/>
      <c r="CUL3" s="145"/>
      <c r="CUM3" s="145"/>
      <c r="CUN3" s="145"/>
      <c r="CUO3" s="145"/>
      <c r="CUP3" s="145"/>
      <c r="CUQ3" s="145"/>
      <c r="CUR3" s="145"/>
      <c r="CUS3" s="145"/>
      <c r="CUT3" s="145"/>
      <c r="CUU3" s="145"/>
      <c r="CUV3" s="145"/>
      <c r="CUW3" s="145"/>
      <c r="CUX3" s="145"/>
      <c r="CUY3" s="145"/>
      <c r="CUZ3" s="145"/>
      <c r="CVA3" s="145"/>
      <c r="CVB3" s="145"/>
      <c r="CVC3" s="145"/>
      <c r="CVD3" s="145"/>
      <c r="CVE3" s="145"/>
      <c r="CVF3" s="145"/>
      <c r="CVG3" s="145"/>
      <c r="CVH3" s="145"/>
      <c r="CVI3" s="145"/>
      <c r="CVJ3" s="145"/>
      <c r="CVK3" s="145"/>
      <c r="CVL3" s="145"/>
      <c r="CVM3" s="145"/>
      <c r="CVN3" s="145"/>
      <c r="CVO3" s="145"/>
      <c r="CVP3" s="145"/>
      <c r="CVQ3" s="145"/>
      <c r="CVR3" s="145"/>
      <c r="CVS3" s="145"/>
      <c r="CVT3" s="145"/>
      <c r="CVU3" s="145"/>
      <c r="CVV3" s="145"/>
      <c r="CVW3" s="145"/>
      <c r="CVX3" s="145"/>
      <c r="CVY3" s="145"/>
      <c r="CVZ3" s="145"/>
      <c r="CWA3" s="145"/>
      <c r="CWB3" s="145"/>
      <c r="CWC3" s="145"/>
      <c r="CWD3" s="145"/>
      <c r="CWE3" s="145"/>
      <c r="CWF3" s="145"/>
      <c r="CWG3" s="145"/>
      <c r="CWH3" s="145"/>
      <c r="CWI3" s="145"/>
      <c r="CWJ3" s="145"/>
      <c r="CWK3" s="145"/>
      <c r="CWL3" s="145"/>
      <c r="CWM3" s="145"/>
      <c r="CWN3" s="145"/>
      <c r="CWO3" s="145"/>
      <c r="CWP3" s="145"/>
      <c r="CWQ3" s="145"/>
      <c r="CWR3" s="145"/>
      <c r="CWS3" s="145"/>
      <c r="CWT3" s="145"/>
      <c r="CWU3" s="145"/>
      <c r="CWV3" s="145"/>
      <c r="CWW3" s="145"/>
      <c r="CWX3" s="145"/>
      <c r="CWY3" s="145"/>
      <c r="CWZ3" s="145"/>
      <c r="CXA3" s="145"/>
      <c r="CXB3" s="145"/>
      <c r="CXC3" s="145"/>
      <c r="CXD3" s="145"/>
      <c r="CXE3" s="145"/>
      <c r="CXF3" s="145"/>
      <c r="CXG3" s="145"/>
      <c r="CXH3" s="145"/>
      <c r="CXI3" s="145"/>
      <c r="CXJ3" s="145"/>
      <c r="CXK3" s="145"/>
      <c r="CXL3" s="145"/>
      <c r="CXM3" s="145"/>
      <c r="CXN3" s="145"/>
      <c r="CXO3" s="145"/>
      <c r="CXP3" s="145"/>
      <c r="CXQ3" s="145"/>
      <c r="CXR3" s="145"/>
      <c r="CXS3" s="145"/>
      <c r="CXT3" s="145"/>
      <c r="CXU3" s="145"/>
      <c r="CXV3" s="145"/>
      <c r="CXW3" s="145"/>
      <c r="CXX3" s="145"/>
      <c r="CXY3" s="145"/>
      <c r="CXZ3" s="145"/>
      <c r="CYA3" s="145"/>
      <c r="CYB3" s="145"/>
      <c r="CYC3" s="145"/>
      <c r="CYD3" s="145"/>
      <c r="CYE3" s="145"/>
      <c r="CYF3" s="145"/>
      <c r="CYG3" s="145"/>
      <c r="CYH3" s="145"/>
      <c r="CYI3" s="145"/>
      <c r="CYJ3" s="145"/>
      <c r="CYK3" s="145"/>
      <c r="CYL3" s="145"/>
      <c r="CYM3" s="145"/>
      <c r="CYN3" s="145"/>
      <c r="CYO3" s="145"/>
      <c r="CYP3" s="145"/>
      <c r="CYQ3" s="145"/>
      <c r="CYR3" s="145"/>
      <c r="CYS3" s="145"/>
      <c r="CYT3" s="145"/>
      <c r="CYU3" s="145"/>
      <c r="CYV3" s="145"/>
      <c r="CYW3" s="145"/>
      <c r="CYX3" s="145"/>
      <c r="CYY3" s="145"/>
      <c r="CYZ3" s="145"/>
      <c r="CZA3" s="145"/>
      <c r="CZB3" s="145"/>
      <c r="CZC3" s="145"/>
      <c r="CZD3" s="145"/>
      <c r="CZE3" s="145"/>
      <c r="CZF3" s="145"/>
      <c r="CZG3" s="145"/>
      <c r="CZH3" s="145"/>
      <c r="CZI3" s="145"/>
      <c r="CZJ3" s="145"/>
      <c r="CZK3" s="145"/>
      <c r="CZL3" s="145"/>
      <c r="CZM3" s="145"/>
      <c r="CZN3" s="145"/>
      <c r="CZO3" s="145"/>
      <c r="CZP3" s="145"/>
      <c r="CZQ3" s="145"/>
      <c r="CZR3" s="145"/>
      <c r="CZS3" s="145"/>
      <c r="CZT3" s="145"/>
      <c r="CZU3" s="145"/>
      <c r="CZV3" s="145"/>
      <c r="CZW3" s="145"/>
      <c r="CZX3" s="145"/>
      <c r="CZY3" s="145"/>
      <c r="CZZ3" s="145"/>
      <c r="DAA3" s="145"/>
      <c r="DAB3" s="145"/>
      <c r="DAC3" s="145"/>
      <c r="DAD3" s="145"/>
      <c r="DAE3" s="145"/>
      <c r="DAF3" s="145"/>
      <c r="DAG3" s="145"/>
      <c r="DAH3" s="145"/>
      <c r="DAI3" s="145"/>
      <c r="DAJ3" s="145"/>
      <c r="DAK3" s="145"/>
      <c r="DAL3" s="145"/>
      <c r="DAM3" s="145"/>
      <c r="DAN3" s="145"/>
      <c r="DAO3" s="145"/>
      <c r="DAP3" s="145"/>
      <c r="DAQ3" s="145"/>
      <c r="DAR3" s="145"/>
      <c r="DAS3" s="145"/>
      <c r="DAT3" s="145"/>
      <c r="DAU3" s="145"/>
      <c r="DAV3" s="145"/>
      <c r="DAW3" s="145"/>
      <c r="DAX3" s="145"/>
      <c r="DAY3" s="145"/>
      <c r="DAZ3" s="145"/>
      <c r="DBA3" s="145"/>
      <c r="DBB3" s="145"/>
      <c r="DBC3" s="145"/>
      <c r="DBD3" s="145"/>
      <c r="DBE3" s="145"/>
      <c r="DBF3" s="145"/>
      <c r="DBG3" s="145"/>
      <c r="DBH3" s="145"/>
      <c r="DBI3" s="145"/>
      <c r="DBJ3" s="145"/>
      <c r="DBK3" s="145"/>
      <c r="DBL3" s="145"/>
      <c r="DBM3" s="145"/>
      <c r="DBN3" s="145"/>
      <c r="DBO3" s="145"/>
      <c r="DBP3" s="145"/>
      <c r="DBQ3" s="145"/>
      <c r="DBR3" s="145"/>
      <c r="DBS3" s="145"/>
      <c r="DBT3" s="145"/>
      <c r="DBU3" s="145"/>
      <c r="DBV3" s="145"/>
      <c r="DBW3" s="145"/>
      <c r="DBX3" s="145"/>
      <c r="DBY3" s="145"/>
      <c r="DBZ3" s="145"/>
      <c r="DCA3" s="145"/>
      <c r="DCB3" s="145"/>
      <c r="DCC3" s="145"/>
      <c r="DCD3" s="145"/>
      <c r="DCE3" s="145"/>
      <c r="DCF3" s="145"/>
      <c r="DCG3" s="145"/>
      <c r="DCH3" s="145"/>
      <c r="DCI3" s="145"/>
      <c r="DCJ3" s="145"/>
      <c r="DCK3" s="145"/>
      <c r="DCL3" s="145"/>
      <c r="DCM3" s="145"/>
      <c r="DCN3" s="145"/>
      <c r="DCO3" s="145"/>
      <c r="DCP3" s="145"/>
      <c r="DCQ3" s="145"/>
      <c r="DCR3" s="145"/>
      <c r="DCS3" s="145"/>
      <c r="DCT3" s="145"/>
      <c r="DCU3" s="145"/>
      <c r="DCV3" s="145"/>
      <c r="DCW3" s="145"/>
      <c r="DCX3" s="145"/>
      <c r="DCY3" s="145"/>
      <c r="DCZ3" s="145"/>
      <c r="DDA3" s="145"/>
      <c r="DDB3" s="145"/>
      <c r="DDC3" s="145"/>
      <c r="DDD3" s="145"/>
      <c r="DDE3" s="145"/>
      <c r="DDF3" s="145"/>
      <c r="DDG3" s="145"/>
      <c r="DDH3" s="145"/>
      <c r="DDI3" s="145"/>
      <c r="DDJ3" s="145"/>
      <c r="DDK3" s="145"/>
      <c r="DDL3" s="145"/>
      <c r="DDM3" s="145"/>
      <c r="DDN3" s="145"/>
      <c r="DDO3" s="145"/>
      <c r="DDP3" s="145"/>
      <c r="DDQ3" s="145"/>
      <c r="DDR3" s="145"/>
      <c r="DDS3" s="145"/>
      <c r="DDT3" s="145"/>
      <c r="DDU3" s="145"/>
      <c r="DDV3" s="145"/>
      <c r="DDW3" s="145"/>
      <c r="DDX3" s="145"/>
      <c r="DDY3" s="145"/>
      <c r="DDZ3" s="145"/>
      <c r="DEA3" s="145"/>
      <c r="DEB3" s="145"/>
      <c r="DEC3" s="145"/>
      <c r="DED3" s="145"/>
      <c r="DEE3" s="145"/>
      <c r="DEF3" s="145"/>
      <c r="DEG3" s="145"/>
      <c r="DEH3" s="145"/>
      <c r="DEI3" s="145"/>
      <c r="DEJ3" s="145"/>
      <c r="DEK3" s="145"/>
      <c r="DEL3" s="145"/>
      <c r="DEM3" s="145"/>
      <c r="DEN3" s="145"/>
      <c r="DEO3" s="145"/>
      <c r="DEP3" s="145"/>
      <c r="DEQ3" s="145"/>
      <c r="DER3" s="145"/>
      <c r="DES3" s="145"/>
      <c r="DET3" s="145"/>
      <c r="DEU3" s="145"/>
      <c r="DEV3" s="145"/>
      <c r="DEW3" s="145"/>
      <c r="DEX3" s="145"/>
      <c r="DEY3" s="145"/>
      <c r="DEZ3" s="145"/>
      <c r="DFA3" s="145"/>
      <c r="DFB3" s="145"/>
      <c r="DFC3" s="145"/>
      <c r="DFD3" s="145"/>
      <c r="DFE3" s="145"/>
      <c r="DFF3" s="145"/>
      <c r="DFG3" s="145"/>
      <c r="DFH3" s="145"/>
      <c r="DFI3" s="145"/>
      <c r="DFJ3" s="145"/>
      <c r="DFK3" s="145"/>
      <c r="DFL3" s="145"/>
      <c r="DFM3" s="145"/>
      <c r="DFN3" s="145"/>
      <c r="DFO3" s="145"/>
      <c r="DFP3" s="145"/>
      <c r="DFQ3" s="145"/>
      <c r="DFR3" s="145"/>
      <c r="DFS3" s="145"/>
      <c r="DFT3" s="145"/>
      <c r="DFU3" s="145"/>
      <c r="DFV3" s="145"/>
      <c r="DFW3" s="145"/>
      <c r="DFX3" s="145"/>
      <c r="DFY3" s="145"/>
      <c r="DFZ3" s="145"/>
      <c r="DGA3" s="145"/>
      <c r="DGB3" s="145"/>
      <c r="DGC3" s="145"/>
      <c r="DGD3" s="145"/>
      <c r="DGE3" s="145"/>
      <c r="DGF3" s="145"/>
      <c r="DGG3" s="145"/>
      <c r="DGH3" s="145"/>
      <c r="DGI3" s="145"/>
      <c r="DGJ3" s="145"/>
      <c r="DGK3" s="145"/>
      <c r="DGL3" s="145"/>
      <c r="DGM3" s="145"/>
      <c r="DGN3" s="145"/>
      <c r="DGO3" s="145"/>
      <c r="DGP3" s="145"/>
      <c r="DGQ3" s="145"/>
      <c r="DGR3" s="145"/>
      <c r="DGS3" s="145"/>
      <c r="DGT3" s="145"/>
      <c r="DGU3" s="145"/>
      <c r="DGV3" s="145"/>
      <c r="DGW3" s="145"/>
      <c r="DGX3" s="145"/>
      <c r="DGY3" s="145"/>
      <c r="DGZ3" s="145"/>
      <c r="DHA3" s="145"/>
      <c r="DHB3" s="145"/>
      <c r="DHC3" s="145"/>
      <c r="DHD3" s="145"/>
      <c r="DHE3" s="145"/>
      <c r="DHF3" s="145"/>
      <c r="DHG3" s="145"/>
      <c r="DHH3" s="145"/>
      <c r="DHI3" s="145"/>
      <c r="DHJ3" s="145"/>
      <c r="DHK3" s="145"/>
      <c r="DHL3" s="145"/>
      <c r="DHM3" s="145"/>
      <c r="DHN3" s="145"/>
      <c r="DHO3" s="145"/>
      <c r="DHP3" s="145"/>
      <c r="DHQ3" s="145"/>
      <c r="DHR3" s="145"/>
      <c r="DHS3" s="145"/>
      <c r="DHT3" s="145"/>
      <c r="DHU3" s="145"/>
      <c r="DHV3" s="145"/>
      <c r="DHW3" s="145"/>
      <c r="DHX3" s="145"/>
      <c r="DHY3" s="145"/>
      <c r="DHZ3" s="145"/>
      <c r="DIA3" s="145"/>
      <c r="DIB3" s="145"/>
      <c r="DIC3" s="145"/>
      <c r="DID3" s="145"/>
      <c r="DIE3" s="145"/>
      <c r="DIF3" s="145"/>
      <c r="DIG3" s="145"/>
      <c r="DIH3" s="145"/>
      <c r="DII3" s="145"/>
      <c r="DIJ3" s="145"/>
      <c r="DIK3" s="145"/>
      <c r="DIL3" s="145"/>
      <c r="DIM3" s="145"/>
      <c r="DIN3" s="145"/>
      <c r="DIO3" s="145"/>
      <c r="DIP3" s="145"/>
      <c r="DIQ3" s="145"/>
      <c r="DIR3" s="145"/>
      <c r="DIS3" s="145"/>
      <c r="DIT3" s="145"/>
      <c r="DIU3" s="145"/>
      <c r="DIV3" s="145"/>
      <c r="DIW3" s="145"/>
      <c r="DIX3" s="145"/>
      <c r="DIY3" s="145"/>
      <c r="DIZ3" s="145"/>
      <c r="DJA3" s="145"/>
      <c r="DJB3" s="145"/>
      <c r="DJC3" s="145"/>
      <c r="DJD3" s="145"/>
      <c r="DJE3" s="145"/>
      <c r="DJF3" s="145"/>
      <c r="DJG3" s="145"/>
      <c r="DJH3" s="145"/>
      <c r="DJI3" s="145"/>
      <c r="DJJ3" s="145"/>
      <c r="DJK3" s="145"/>
      <c r="DJL3" s="145"/>
      <c r="DJM3" s="145"/>
      <c r="DJN3" s="145"/>
      <c r="DJO3" s="145"/>
      <c r="DJP3" s="145"/>
      <c r="DJQ3" s="145"/>
      <c r="DJR3" s="145"/>
      <c r="DJS3" s="145"/>
      <c r="DJT3" s="145"/>
      <c r="DJU3" s="145"/>
      <c r="DJV3" s="145"/>
      <c r="DJW3" s="145"/>
      <c r="DJX3" s="145"/>
      <c r="DJY3" s="145"/>
      <c r="DJZ3" s="145"/>
      <c r="DKA3" s="145"/>
      <c r="DKB3" s="145"/>
      <c r="DKC3" s="145"/>
      <c r="DKD3" s="145"/>
      <c r="DKE3" s="145"/>
      <c r="DKF3" s="145"/>
      <c r="DKG3" s="145"/>
      <c r="DKH3" s="145"/>
      <c r="DKI3" s="145"/>
      <c r="DKJ3" s="145"/>
      <c r="DKK3" s="145"/>
      <c r="DKL3" s="145"/>
      <c r="DKM3" s="145"/>
      <c r="DKN3" s="145"/>
      <c r="DKO3" s="145"/>
      <c r="DKP3" s="145"/>
      <c r="DKQ3" s="145"/>
      <c r="DKR3" s="145"/>
      <c r="DKS3" s="145"/>
      <c r="DKT3" s="145"/>
      <c r="DKU3" s="145"/>
      <c r="DKV3" s="145"/>
      <c r="DKW3" s="145"/>
      <c r="DKX3" s="145"/>
      <c r="DKY3" s="145"/>
      <c r="DKZ3" s="145"/>
      <c r="DLA3" s="145"/>
      <c r="DLB3" s="145"/>
      <c r="DLC3" s="145"/>
      <c r="DLD3" s="145"/>
      <c r="DLE3" s="145"/>
      <c r="DLF3" s="145"/>
      <c r="DLG3" s="145"/>
      <c r="DLH3" s="145"/>
      <c r="DLI3" s="145"/>
      <c r="DLJ3" s="145"/>
      <c r="DLK3" s="145"/>
      <c r="DLL3" s="145"/>
      <c r="DLM3" s="145"/>
      <c r="DLN3" s="145"/>
      <c r="DLO3" s="145"/>
      <c r="DLP3" s="145"/>
      <c r="DLQ3" s="145"/>
      <c r="DLR3" s="145"/>
      <c r="DLS3" s="145"/>
      <c r="DLT3" s="145"/>
      <c r="DLU3" s="145"/>
      <c r="DLV3" s="145"/>
      <c r="DLW3" s="145"/>
      <c r="DLX3" s="145"/>
      <c r="DLY3" s="145"/>
      <c r="DLZ3" s="145"/>
      <c r="DMA3" s="145"/>
      <c r="DMB3" s="145"/>
      <c r="DMC3" s="145"/>
      <c r="DMD3" s="145"/>
      <c r="DME3" s="145"/>
      <c r="DMF3" s="145"/>
      <c r="DMG3" s="145"/>
      <c r="DMH3" s="145"/>
      <c r="DMI3" s="145"/>
      <c r="DMJ3" s="145"/>
      <c r="DMK3" s="145"/>
      <c r="DML3" s="145"/>
      <c r="DMM3" s="145"/>
      <c r="DMN3" s="145"/>
      <c r="DMO3" s="145"/>
      <c r="DMP3" s="145"/>
      <c r="DMQ3" s="145"/>
      <c r="DMR3" s="145"/>
      <c r="DMS3" s="145"/>
      <c r="DMT3" s="145"/>
      <c r="DMU3" s="145"/>
      <c r="DMV3" s="145"/>
      <c r="DMW3" s="145"/>
      <c r="DMX3" s="145"/>
      <c r="DMY3" s="145"/>
      <c r="DMZ3" s="145"/>
      <c r="DNA3" s="145"/>
      <c r="DNB3" s="145"/>
      <c r="DNC3" s="145"/>
      <c r="DND3" s="145"/>
      <c r="DNE3" s="145"/>
      <c r="DNF3" s="145"/>
      <c r="DNG3" s="145"/>
      <c r="DNH3" s="145"/>
      <c r="DNI3" s="145"/>
      <c r="DNJ3" s="145"/>
      <c r="DNK3" s="145"/>
      <c r="DNL3" s="145"/>
      <c r="DNM3" s="145"/>
      <c r="DNN3" s="145"/>
      <c r="DNO3" s="145"/>
      <c r="DNP3" s="145"/>
      <c r="DNQ3" s="145"/>
      <c r="DNR3" s="145"/>
      <c r="DNS3" s="145"/>
      <c r="DNT3" s="145"/>
      <c r="DNU3" s="145"/>
      <c r="DNV3" s="145"/>
      <c r="DNW3" s="145"/>
      <c r="DNX3" s="145"/>
      <c r="DNY3" s="145"/>
      <c r="DNZ3" s="145"/>
      <c r="DOA3" s="145"/>
      <c r="DOB3" s="145"/>
      <c r="DOC3" s="145"/>
      <c r="DOD3" s="145"/>
      <c r="DOE3" s="145"/>
      <c r="DOF3" s="145"/>
      <c r="DOG3" s="145"/>
      <c r="DOH3" s="145"/>
      <c r="DOI3" s="145"/>
      <c r="DOJ3" s="145"/>
      <c r="DOK3" s="145"/>
      <c r="DOL3" s="145"/>
      <c r="DOM3" s="145"/>
      <c r="DON3" s="145"/>
      <c r="DOO3" s="145"/>
      <c r="DOP3" s="145"/>
      <c r="DOQ3" s="145"/>
      <c r="DOR3" s="145"/>
      <c r="DOS3" s="145"/>
      <c r="DOT3" s="145"/>
      <c r="DOU3" s="145"/>
      <c r="DOV3" s="145"/>
      <c r="DOW3" s="145"/>
      <c r="DOX3" s="145"/>
      <c r="DOY3" s="145"/>
      <c r="DOZ3" s="145"/>
      <c r="DPA3" s="145"/>
      <c r="DPB3" s="145"/>
      <c r="DPC3" s="145"/>
      <c r="DPD3" s="145"/>
      <c r="DPE3" s="145"/>
      <c r="DPF3" s="145"/>
      <c r="DPG3" s="145"/>
      <c r="DPH3" s="145"/>
      <c r="DPI3" s="145"/>
      <c r="DPJ3" s="145"/>
      <c r="DPK3" s="145"/>
      <c r="DPL3" s="145"/>
      <c r="DPM3" s="145"/>
      <c r="DPN3" s="145"/>
      <c r="DPO3" s="145"/>
      <c r="DPP3" s="145"/>
      <c r="DPQ3" s="145"/>
      <c r="DPR3" s="145"/>
      <c r="DPS3" s="145"/>
      <c r="DPT3" s="145"/>
      <c r="DPU3" s="145"/>
      <c r="DPV3" s="145"/>
      <c r="DPW3" s="145"/>
      <c r="DPX3" s="145"/>
      <c r="DPY3" s="145"/>
      <c r="DPZ3" s="145"/>
      <c r="DQA3" s="145"/>
      <c r="DQB3" s="145"/>
      <c r="DQC3" s="145"/>
      <c r="DQD3" s="145"/>
      <c r="DQE3" s="145"/>
      <c r="DQF3" s="145"/>
      <c r="DQG3" s="145"/>
      <c r="DQH3" s="145"/>
      <c r="DQI3" s="145"/>
      <c r="DQJ3" s="145"/>
      <c r="DQK3" s="145"/>
      <c r="DQL3" s="145"/>
      <c r="DQM3" s="145"/>
      <c r="DQN3" s="145"/>
      <c r="DQO3" s="145"/>
      <c r="DQP3" s="145"/>
      <c r="DQQ3" s="145"/>
      <c r="DQR3" s="145"/>
      <c r="DQS3" s="145"/>
      <c r="DQT3" s="145"/>
      <c r="DQU3" s="145"/>
      <c r="DQV3" s="145"/>
      <c r="DQW3" s="145"/>
      <c r="DQX3" s="145"/>
      <c r="DQY3" s="145"/>
      <c r="DQZ3" s="145"/>
      <c r="DRA3" s="145"/>
      <c r="DRB3" s="145"/>
      <c r="DRC3" s="145"/>
      <c r="DRD3" s="145"/>
      <c r="DRE3" s="145"/>
      <c r="DRF3" s="145"/>
      <c r="DRG3" s="145"/>
      <c r="DRH3" s="145"/>
      <c r="DRI3" s="145"/>
      <c r="DRJ3" s="145"/>
      <c r="DRK3" s="145"/>
      <c r="DRL3" s="145"/>
      <c r="DRM3" s="145"/>
      <c r="DRN3" s="145"/>
      <c r="DRO3" s="145"/>
      <c r="DRP3" s="145"/>
      <c r="DRQ3" s="145"/>
      <c r="DRR3" s="145"/>
      <c r="DRS3" s="145"/>
      <c r="DRT3" s="145"/>
      <c r="DRU3" s="145"/>
      <c r="DRV3" s="145"/>
      <c r="DRW3" s="145"/>
      <c r="DRX3" s="145"/>
      <c r="DRY3" s="145"/>
      <c r="DRZ3" s="145"/>
      <c r="DSA3" s="145"/>
      <c r="DSB3" s="145"/>
      <c r="DSC3" s="145"/>
      <c r="DSD3" s="145"/>
      <c r="DSE3" s="145"/>
      <c r="DSF3" s="145"/>
      <c r="DSG3" s="145"/>
      <c r="DSH3" s="145"/>
      <c r="DSI3" s="145"/>
      <c r="DSJ3" s="145"/>
      <c r="DSK3" s="145"/>
      <c r="DSL3" s="145"/>
      <c r="DSM3" s="145"/>
      <c r="DSN3" s="145"/>
      <c r="DSO3" s="145"/>
      <c r="DSP3" s="145"/>
      <c r="DSQ3" s="145"/>
      <c r="DSR3" s="145"/>
      <c r="DSS3" s="145"/>
      <c r="DST3" s="145"/>
      <c r="DSU3" s="145"/>
      <c r="DSV3" s="145"/>
      <c r="DSW3" s="145"/>
      <c r="DSX3" s="145"/>
      <c r="DSY3" s="145"/>
      <c r="DSZ3" s="145"/>
      <c r="DTA3" s="145"/>
      <c r="DTB3" s="145"/>
      <c r="DTC3" s="145"/>
      <c r="DTD3" s="145"/>
      <c r="DTE3" s="145"/>
      <c r="DTF3" s="145"/>
      <c r="DTG3" s="145"/>
      <c r="DTH3" s="145"/>
      <c r="DTI3" s="145"/>
      <c r="DTJ3" s="145"/>
      <c r="DTK3" s="145"/>
      <c r="DTL3" s="145"/>
      <c r="DTM3" s="145"/>
      <c r="DTN3" s="145"/>
      <c r="DTO3" s="145"/>
      <c r="DTP3" s="145"/>
      <c r="DTQ3" s="145"/>
      <c r="DTR3" s="145"/>
      <c r="DTS3" s="145"/>
      <c r="DTT3" s="145"/>
      <c r="DTU3" s="145"/>
      <c r="DTV3" s="145"/>
      <c r="DTW3" s="145"/>
      <c r="DTX3" s="145"/>
      <c r="DTY3" s="145"/>
      <c r="DTZ3" s="145"/>
      <c r="DUA3" s="145"/>
      <c r="DUB3" s="145"/>
      <c r="DUC3" s="145"/>
      <c r="DUD3" s="145"/>
      <c r="DUE3" s="145"/>
      <c r="DUF3" s="145"/>
      <c r="DUG3" s="145"/>
      <c r="DUH3" s="145"/>
      <c r="DUI3" s="145"/>
      <c r="DUJ3" s="145"/>
      <c r="DUK3" s="145"/>
      <c r="DUL3" s="145"/>
      <c r="DUM3" s="145"/>
      <c r="DUN3" s="145"/>
      <c r="DUO3" s="145"/>
      <c r="DUP3" s="145"/>
      <c r="DUQ3" s="145"/>
      <c r="DUR3" s="145"/>
      <c r="DUS3" s="145"/>
      <c r="DUT3" s="145"/>
      <c r="DUU3" s="145"/>
      <c r="DUV3" s="145"/>
      <c r="DUW3" s="145"/>
      <c r="DUX3" s="145"/>
      <c r="DUY3" s="145"/>
      <c r="DUZ3" s="145"/>
      <c r="DVA3" s="145"/>
      <c r="DVB3" s="145"/>
      <c r="DVC3" s="145"/>
      <c r="DVD3" s="145"/>
      <c r="DVE3" s="145"/>
      <c r="DVF3" s="145"/>
      <c r="DVG3" s="145"/>
      <c r="DVH3" s="145"/>
      <c r="DVI3" s="145"/>
      <c r="DVJ3" s="145"/>
      <c r="DVK3" s="145"/>
      <c r="DVL3" s="145"/>
      <c r="DVM3" s="145"/>
      <c r="DVN3" s="145"/>
      <c r="DVO3" s="145"/>
      <c r="DVP3" s="145"/>
      <c r="DVQ3" s="145"/>
      <c r="DVR3" s="145"/>
      <c r="DVS3" s="145"/>
      <c r="DVT3" s="145"/>
      <c r="DVU3" s="145"/>
      <c r="DVV3" s="145"/>
      <c r="DVW3" s="145"/>
      <c r="DVX3" s="145"/>
      <c r="DVY3" s="145"/>
      <c r="DVZ3" s="145"/>
      <c r="DWA3" s="145"/>
      <c r="DWB3" s="145"/>
      <c r="DWC3" s="145"/>
      <c r="DWD3" s="145"/>
      <c r="DWE3" s="145"/>
      <c r="DWF3" s="145"/>
      <c r="DWG3" s="145"/>
      <c r="DWH3" s="145"/>
      <c r="DWI3" s="145"/>
      <c r="DWJ3" s="145"/>
      <c r="DWK3" s="145"/>
      <c r="DWL3" s="145"/>
      <c r="DWM3" s="145"/>
      <c r="DWN3" s="145"/>
      <c r="DWO3" s="145"/>
      <c r="DWP3" s="145"/>
      <c r="DWQ3" s="145"/>
      <c r="DWR3" s="145"/>
      <c r="DWS3" s="145"/>
      <c r="DWT3" s="145"/>
      <c r="DWU3" s="145"/>
      <c r="DWV3" s="145"/>
      <c r="DWW3" s="145"/>
      <c r="DWX3" s="145"/>
      <c r="DWY3" s="145"/>
      <c r="DWZ3" s="145"/>
      <c r="DXA3" s="145"/>
      <c r="DXB3" s="145"/>
      <c r="DXC3" s="145"/>
      <c r="DXD3" s="145"/>
      <c r="DXE3" s="145"/>
      <c r="DXF3" s="145"/>
      <c r="DXG3" s="145"/>
      <c r="DXH3" s="145"/>
      <c r="DXI3" s="145"/>
      <c r="DXJ3" s="145"/>
      <c r="DXK3" s="145"/>
      <c r="DXL3" s="145"/>
      <c r="DXM3" s="145"/>
      <c r="DXN3" s="145"/>
      <c r="DXO3" s="145"/>
      <c r="DXP3" s="145"/>
      <c r="DXQ3" s="145"/>
      <c r="DXR3" s="145"/>
      <c r="DXS3" s="145"/>
      <c r="DXT3" s="145"/>
      <c r="DXU3" s="145"/>
      <c r="DXV3" s="145"/>
      <c r="DXW3" s="145"/>
      <c r="DXX3" s="145"/>
      <c r="DXY3" s="145"/>
      <c r="DXZ3" s="145"/>
      <c r="DYA3" s="145"/>
      <c r="DYB3" s="145"/>
      <c r="DYC3" s="145"/>
      <c r="DYD3" s="145"/>
      <c r="DYE3" s="145"/>
      <c r="DYF3" s="145"/>
      <c r="DYG3" s="145"/>
      <c r="DYH3" s="145"/>
      <c r="DYI3" s="145"/>
      <c r="DYJ3" s="145"/>
      <c r="DYK3" s="145"/>
      <c r="DYL3" s="145"/>
      <c r="DYM3" s="145"/>
      <c r="DYN3" s="145"/>
      <c r="DYO3" s="145"/>
      <c r="DYP3" s="145"/>
      <c r="DYQ3" s="145"/>
      <c r="DYR3" s="145"/>
      <c r="DYS3" s="145"/>
      <c r="DYT3" s="145"/>
      <c r="DYU3" s="145"/>
      <c r="DYV3" s="145"/>
      <c r="DYW3" s="145"/>
      <c r="DYX3" s="145"/>
      <c r="DYY3" s="145"/>
      <c r="DYZ3" s="145"/>
      <c r="DZA3" s="145"/>
      <c r="DZB3" s="145"/>
      <c r="DZC3" s="145"/>
      <c r="DZD3" s="145"/>
      <c r="DZE3" s="145"/>
      <c r="DZF3" s="145"/>
      <c r="DZG3" s="145"/>
      <c r="DZH3" s="145"/>
      <c r="DZI3" s="145"/>
      <c r="DZJ3" s="145"/>
      <c r="DZK3" s="145"/>
      <c r="DZL3" s="145"/>
      <c r="DZM3" s="145"/>
      <c r="DZN3" s="145"/>
      <c r="DZO3" s="145"/>
      <c r="DZP3" s="145"/>
      <c r="DZQ3" s="145"/>
      <c r="DZR3" s="145"/>
      <c r="DZS3" s="145"/>
      <c r="DZT3" s="145"/>
      <c r="DZU3" s="145"/>
      <c r="DZV3" s="145"/>
      <c r="DZW3" s="145"/>
      <c r="DZX3" s="145"/>
      <c r="DZY3" s="145"/>
      <c r="DZZ3" s="145"/>
      <c r="EAA3" s="145"/>
      <c r="EAB3" s="145"/>
      <c r="EAC3" s="145"/>
      <c r="EAD3" s="145"/>
      <c r="EAE3" s="145"/>
      <c r="EAF3" s="145"/>
      <c r="EAG3" s="145"/>
      <c r="EAH3" s="145"/>
      <c r="EAI3" s="145"/>
      <c r="EAJ3" s="145"/>
      <c r="EAK3" s="145"/>
      <c r="EAL3" s="145"/>
      <c r="EAM3" s="145"/>
      <c r="EAN3" s="145"/>
      <c r="EAO3" s="145"/>
      <c r="EAP3" s="145"/>
      <c r="EAQ3" s="145"/>
      <c r="EAR3" s="145"/>
      <c r="EAS3" s="145"/>
      <c r="EAT3" s="145"/>
      <c r="EAU3" s="145"/>
      <c r="EAV3" s="145"/>
      <c r="EAW3" s="145"/>
      <c r="EAX3" s="145"/>
      <c r="EAY3" s="145"/>
      <c r="EAZ3" s="145"/>
      <c r="EBA3" s="145"/>
      <c r="EBB3" s="145"/>
      <c r="EBC3" s="145"/>
      <c r="EBD3" s="145"/>
      <c r="EBE3" s="145"/>
      <c r="EBF3" s="145"/>
      <c r="EBG3" s="145"/>
      <c r="EBH3" s="145"/>
      <c r="EBI3" s="145"/>
      <c r="EBJ3" s="145"/>
      <c r="EBK3" s="145"/>
      <c r="EBL3" s="145"/>
      <c r="EBM3" s="145"/>
      <c r="EBN3" s="145"/>
      <c r="EBO3" s="145"/>
      <c r="EBP3" s="145"/>
      <c r="EBQ3" s="145"/>
      <c r="EBR3" s="145"/>
      <c r="EBS3" s="145"/>
      <c r="EBT3" s="145"/>
      <c r="EBU3" s="145"/>
      <c r="EBV3" s="145"/>
      <c r="EBW3" s="145"/>
      <c r="EBX3" s="145"/>
      <c r="EBY3" s="145"/>
      <c r="EBZ3" s="145"/>
      <c r="ECA3" s="145"/>
      <c r="ECB3" s="145"/>
      <c r="ECC3" s="145"/>
      <c r="ECD3" s="145"/>
      <c r="ECE3" s="145"/>
      <c r="ECF3" s="145"/>
      <c r="ECG3" s="145"/>
      <c r="ECH3" s="145"/>
      <c r="ECI3" s="145"/>
      <c r="ECJ3" s="145"/>
      <c r="ECK3" s="145"/>
      <c r="ECL3" s="145"/>
      <c r="ECM3" s="145"/>
      <c r="ECN3" s="145"/>
      <c r="ECO3" s="145"/>
      <c r="ECP3" s="145"/>
      <c r="ECQ3" s="145"/>
      <c r="ECR3" s="145"/>
      <c r="ECS3" s="145"/>
      <c r="ECT3" s="145"/>
      <c r="ECU3" s="145"/>
      <c r="ECV3" s="145"/>
      <c r="ECW3" s="145"/>
      <c r="ECX3" s="145"/>
      <c r="ECY3" s="145"/>
      <c r="ECZ3" s="145"/>
      <c r="EDA3" s="145"/>
      <c r="EDB3" s="145"/>
      <c r="EDC3" s="145"/>
      <c r="EDD3" s="145"/>
      <c r="EDE3" s="145"/>
      <c r="EDF3" s="145"/>
      <c r="EDG3" s="145"/>
      <c r="EDH3" s="145"/>
      <c r="EDI3" s="145"/>
      <c r="EDJ3" s="145"/>
      <c r="EDK3" s="145"/>
      <c r="EDL3" s="145"/>
      <c r="EDM3" s="145"/>
      <c r="EDN3" s="145"/>
      <c r="EDO3" s="145"/>
      <c r="EDP3" s="145"/>
      <c r="EDQ3" s="145"/>
      <c r="EDR3" s="145"/>
      <c r="EDS3" s="145"/>
      <c r="EDT3" s="145"/>
      <c r="EDU3" s="145"/>
      <c r="EDV3" s="145"/>
      <c r="EDW3" s="145"/>
      <c r="EDX3" s="145"/>
      <c r="EDY3" s="145"/>
      <c r="EDZ3" s="145"/>
      <c r="EEA3" s="145"/>
      <c r="EEB3" s="145"/>
      <c r="EEC3" s="145"/>
      <c r="EED3" s="145"/>
      <c r="EEE3" s="145"/>
      <c r="EEF3" s="145"/>
      <c r="EEG3" s="145"/>
      <c r="EEH3" s="145"/>
      <c r="EEI3" s="145"/>
      <c r="EEJ3" s="145"/>
      <c r="EEK3" s="145"/>
      <c r="EEL3" s="145"/>
      <c r="EEM3" s="145"/>
      <c r="EEN3" s="145"/>
      <c r="EEO3" s="145"/>
      <c r="EEP3" s="145"/>
      <c r="EEQ3" s="145"/>
      <c r="EER3" s="145"/>
      <c r="EES3" s="145"/>
      <c r="EET3" s="145"/>
      <c r="EEU3" s="145"/>
      <c r="EEV3" s="145"/>
      <c r="EEW3" s="145"/>
      <c r="EEX3" s="145"/>
      <c r="EEY3" s="145"/>
      <c r="EEZ3" s="145"/>
      <c r="EFA3" s="145"/>
      <c r="EFB3" s="145"/>
      <c r="EFC3" s="145"/>
      <c r="EFD3" s="145"/>
      <c r="EFE3" s="145"/>
      <c r="EFF3" s="145"/>
      <c r="EFG3" s="145"/>
      <c r="EFH3" s="145"/>
      <c r="EFI3" s="145"/>
      <c r="EFJ3" s="145"/>
      <c r="EFK3" s="145"/>
      <c r="EFL3" s="145"/>
      <c r="EFM3" s="145"/>
      <c r="EFN3" s="145"/>
      <c r="EFO3" s="145"/>
      <c r="EFP3" s="145"/>
      <c r="EFQ3" s="145"/>
      <c r="EFR3" s="145"/>
      <c r="EFS3" s="145"/>
      <c r="EFT3" s="145"/>
      <c r="EFU3" s="145"/>
      <c r="EFV3" s="145"/>
      <c r="EFW3" s="145"/>
      <c r="EFX3" s="145"/>
      <c r="EFY3" s="145"/>
      <c r="EFZ3" s="145"/>
      <c r="EGA3" s="145"/>
      <c r="EGB3" s="145"/>
      <c r="EGC3" s="145"/>
      <c r="EGD3" s="145"/>
      <c r="EGE3" s="145"/>
      <c r="EGF3" s="145"/>
      <c r="EGG3" s="145"/>
      <c r="EGH3" s="145"/>
      <c r="EGI3" s="145"/>
      <c r="EGJ3" s="145"/>
      <c r="EGK3" s="145"/>
      <c r="EGL3" s="145"/>
      <c r="EGM3" s="145"/>
      <c r="EGN3" s="145"/>
      <c r="EGO3" s="145"/>
      <c r="EGP3" s="145"/>
      <c r="EGQ3" s="145"/>
      <c r="EGR3" s="145"/>
      <c r="EGS3" s="145"/>
      <c r="EGT3" s="145"/>
      <c r="EGU3" s="145"/>
      <c r="EGV3" s="145"/>
      <c r="EGW3" s="145"/>
      <c r="EGX3" s="145"/>
      <c r="EGY3" s="145"/>
      <c r="EGZ3" s="145"/>
      <c r="EHA3" s="145"/>
      <c r="EHB3" s="145"/>
      <c r="EHC3" s="145"/>
      <c r="EHD3" s="145"/>
      <c r="EHE3" s="145"/>
      <c r="EHF3" s="145"/>
      <c r="EHG3" s="145"/>
      <c r="EHH3" s="145"/>
      <c r="EHI3" s="145"/>
      <c r="EHJ3" s="145"/>
      <c r="EHK3" s="145"/>
      <c r="EHL3" s="145"/>
      <c r="EHM3" s="145"/>
      <c r="EHN3" s="145"/>
      <c r="EHO3" s="145"/>
      <c r="EHP3" s="145"/>
      <c r="EHQ3" s="145"/>
      <c r="EHR3" s="145"/>
      <c r="EHS3" s="145"/>
      <c r="EHT3" s="145"/>
      <c r="EHU3" s="145"/>
      <c r="EHV3" s="145"/>
      <c r="EHW3" s="145"/>
      <c r="EHX3" s="145"/>
      <c r="EHY3" s="145"/>
      <c r="EHZ3" s="145"/>
      <c r="EIA3" s="145"/>
      <c r="EIB3" s="145"/>
      <c r="EIC3" s="145"/>
      <c r="EID3" s="145"/>
      <c r="EIE3" s="145"/>
      <c r="EIF3" s="145"/>
      <c r="EIG3" s="145"/>
      <c r="EIH3" s="145"/>
      <c r="EII3" s="145"/>
      <c r="EIJ3" s="145"/>
      <c r="EIK3" s="145"/>
      <c r="EIL3" s="145"/>
      <c r="EIM3" s="145"/>
      <c r="EIN3" s="145"/>
      <c r="EIO3" s="145"/>
      <c r="EIP3" s="145"/>
      <c r="EIQ3" s="145"/>
      <c r="EIR3" s="145"/>
      <c r="EIS3" s="145"/>
      <c r="EIT3" s="145"/>
      <c r="EIU3" s="145"/>
      <c r="EIV3" s="145"/>
      <c r="EIW3" s="145"/>
      <c r="EIX3" s="145"/>
      <c r="EIY3" s="145"/>
      <c r="EIZ3" s="145"/>
      <c r="EJA3" s="145"/>
      <c r="EJB3" s="145"/>
      <c r="EJC3" s="145"/>
      <c r="EJD3" s="145"/>
      <c r="EJE3" s="145"/>
      <c r="EJF3" s="145"/>
      <c r="EJG3" s="145"/>
      <c r="EJH3" s="145"/>
      <c r="EJI3" s="145"/>
      <c r="EJJ3" s="145"/>
      <c r="EJK3" s="145"/>
      <c r="EJL3" s="145"/>
      <c r="EJM3" s="145"/>
      <c r="EJN3" s="145"/>
      <c r="EJO3" s="145"/>
      <c r="EJP3" s="145"/>
      <c r="EJQ3" s="145"/>
      <c r="EJR3" s="145"/>
      <c r="EJS3" s="145"/>
      <c r="EJT3" s="145"/>
      <c r="EJU3" s="145"/>
      <c r="EJV3" s="145"/>
      <c r="EJW3" s="145"/>
      <c r="EJX3" s="145"/>
      <c r="EJY3" s="145"/>
      <c r="EJZ3" s="145"/>
      <c r="EKA3" s="145"/>
      <c r="EKB3" s="145"/>
      <c r="EKC3" s="145"/>
      <c r="EKD3" s="145"/>
      <c r="EKE3" s="145"/>
      <c r="EKF3" s="145"/>
      <c r="EKG3" s="145"/>
      <c r="EKH3" s="145"/>
      <c r="EKI3" s="145"/>
      <c r="EKJ3" s="145"/>
      <c r="EKK3" s="145"/>
      <c r="EKL3" s="145"/>
      <c r="EKM3" s="145"/>
      <c r="EKN3" s="145"/>
      <c r="EKO3" s="145"/>
      <c r="EKP3" s="145"/>
      <c r="EKQ3" s="145"/>
      <c r="EKR3" s="145"/>
      <c r="EKS3" s="145"/>
      <c r="EKT3" s="145"/>
      <c r="EKU3" s="145"/>
      <c r="EKV3" s="145"/>
      <c r="EKW3" s="145"/>
      <c r="EKX3" s="145"/>
      <c r="EKY3" s="145"/>
      <c r="EKZ3" s="145"/>
      <c r="ELA3" s="145"/>
      <c r="ELB3" s="145"/>
      <c r="ELC3" s="145"/>
      <c r="ELD3" s="145"/>
      <c r="ELE3" s="145"/>
      <c r="ELF3" s="145"/>
      <c r="ELG3" s="145"/>
      <c r="ELH3" s="145"/>
      <c r="ELI3" s="145"/>
      <c r="ELJ3" s="145"/>
      <c r="ELK3" s="145"/>
      <c r="ELL3" s="145"/>
      <c r="ELM3" s="145"/>
      <c r="ELN3" s="145"/>
      <c r="ELO3" s="145"/>
      <c r="ELP3" s="145"/>
      <c r="ELQ3" s="145"/>
      <c r="ELR3" s="145"/>
      <c r="ELS3" s="145"/>
      <c r="ELT3" s="145"/>
      <c r="ELU3" s="145"/>
      <c r="ELV3" s="145"/>
      <c r="ELW3" s="145"/>
      <c r="ELX3" s="145"/>
      <c r="ELY3" s="145"/>
      <c r="ELZ3" s="145"/>
      <c r="EMA3" s="145"/>
      <c r="EMB3" s="145"/>
      <c r="EMC3" s="145"/>
      <c r="EMD3" s="145"/>
      <c r="EME3" s="145"/>
      <c r="EMF3" s="145"/>
      <c r="EMG3" s="145"/>
      <c r="EMH3" s="145"/>
      <c r="EMI3" s="145"/>
      <c r="EMJ3" s="145"/>
      <c r="EMK3" s="145"/>
      <c r="EML3" s="145"/>
      <c r="EMM3" s="145"/>
      <c r="EMN3" s="145"/>
      <c r="EMO3" s="145"/>
      <c r="EMP3" s="145"/>
      <c r="EMQ3" s="145"/>
      <c r="EMR3" s="145"/>
      <c r="EMS3" s="145"/>
      <c r="EMT3" s="145"/>
      <c r="EMU3" s="145"/>
      <c r="EMV3" s="145"/>
      <c r="EMW3" s="145"/>
      <c r="EMX3" s="145"/>
      <c r="EMY3" s="145"/>
      <c r="EMZ3" s="145"/>
      <c r="ENA3" s="145"/>
      <c r="ENB3" s="145"/>
      <c r="ENC3" s="145"/>
      <c r="END3" s="145"/>
      <c r="ENE3" s="145"/>
      <c r="ENF3" s="145"/>
      <c r="ENG3" s="145"/>
      <c r="ENH3" s="145"/>
      <c r="ENI3" s="145"/>
      <c r="ENJ3" s="145"/>
      <c r="ENK3" s="145"/>
      <c r="ENL3" s="145"/>
      <c r="ENM3" s="145"/>
      <c r="ENN3" s="145"/>
      <c r="ENO3" s="145"/>
      <c r="ENP3" s="145"/>
      <c r="ENQ3" s="145"/>
      <c r="ENR3" s="145"/>
      <c r="ENS3" s="145"/>
      <c r="ENT3" s="145"/>
      <c r="ENU3" s="145"/>
      <c r="ENV3" s="145"/>
      <c r="ENW3" s="145"/>
      <c r="ENX3" s="145"/>
      <c r="ENY3" s="145"/>
      <c r="ENZ3" s="145"/>
      <c r="EOA3" s="145"/>
      <c r="EOB3" s="145"/>
      <c r="EOC3" s="145"/>
      <c r="EOD3" s="145"/>
      <c r="EOE3" s="145"/>
      <c r="EOF3" s="145"/>
      <c r="EOG3" s="145"/>
      <c r="EOH3" s="145"/>
      <c r="EOI3" s="145"/>
      <c r="EOJ3" s="145"/>
      <c r="EOK3" s="145"/>
      <c r="EOL3" s="145"/>
      <c r="EOM3" s="145"/>
      <c r="EON3" s="145"/>
      <c r="EOO3" s="145"/>
      <c r="EOP3" s="145"/>
      <c r="EOQ3" s="145"/>
      <c r="EOR3" s="145"/>
      <c r="EOS3" s="145"/>
      <c r="EOT3" s="145"/>
      <c r="EOU3" s="145"/>
      <c r="EOV3" s="145"/>
      <c r="EOW3" s="145"/>
      <c r="EOX3" s="145"/>
      <c r="EOY3" s="145"/>
      <c r="EOZ3" s="145"/>
      <c r="EPA3" s="145"/>
      <c r="EPB3" s="145"/>
      <c r="EPC3" s="145"/>
      <c r="EPD3" s="145"/>
      <c r="EPE3" s="145"/>
      <c r="EPF3" s="145"/>
      <c r="EPG3" s="145"/>
      <c r="EPH3" s="145"/>
      <c r="EPI3" s="145"/>
      <c r="EPJ3" s="145"/>
      <c r="EPK3" s="145"/>
      <c r="EPL3" s="145"/>
      <c r="EPM3" s="145"/>
      <c r="EPN3" s="145"/>
      <c r="EPO3" s="145"/>
      <c r="EPP3" s="145"/>
      <c r="EPQ3" s="145"/>
      <c r="EPR3" s="145"/>
      <c r="EPS3" s="145"/>
      <c r="EPT3" s="145"/>
      <c r="EPU3" s="145"/>
      <c r="EPV3" s="145"/>
      <c r="EPW3" s="145"/>
      <c r="EPX3" s="145"/>
      <c r="EPY3" s="145"/>
      <c r="EPZ3" s="145"/>
      <c r="EQA3" s="145"/>
      <c r="EQB3" s="145"/>
      <c r="EQC3" s="145"/>
      <c r="EQD3" s="145"/>
      <c r="EQE3" s="145"/>
      <c r="EQF3" s="145"/>
      <c r="EQG3" s="145"/>
      <c r="EQH3" s="145"/>
      <c r="EQI3" s="145"/>
      <c r="EQJ3" s="145"/>
      <c r="EQK3" s="145"/>
      <c r="EQL3" s="145"/>
      <c r="EQM3" s="145"/>
      <c r="EQN3" s="145"/>
      <c r="EQO3" s="145"/>
      <c r="EQP3" s="145"/>
      <c r="EQQ3" s="145"/>
      <c r="EQR3" s="145"/>
      <c r="EQS3" s="145"/>
      <c r="EQT3" s="145"/>
      <c r="EQU3" s="145"/>
      <c r="EQV3" s="145"/>
      <c r="EQW3" s="145"/>
      <c r="EQX3" s="145"/>
      <c r="EQY3" s="145"/>
      <c r="EQZ3" s="145"/>
      <c r="ERA3" s="145"/>
      <c r="ERB3" s="145"/>
      <c r="ERC3" s="145"/>
      <c r="ERD3" s="145"/>
      <c r="ERE3" s="145"/>
      <c r="ERF3" s="145"/>
      <c r="ERG3" s="145"/>
      <c r="ERH3" s="145"/>
      <c r="ERI3" s="145"/>
      <c r="ERJ3" s="145"/>
      <c r="ERK3" s="145"/>
      <c r="ERL3" s="145"/>
      <c r="ERM3" s="145"/>
      <c r="ERN3" s="145"/>
      <c r="ERO3" s="145"/>
      <c r="ERP3" s="145"/>
      <c r="ERQ3" s="145"/>
      <c r="ERR3" s="145"/>
      <c r="ERS3" s="145"/>
      <c r="ERT3" s="145"/>
      <c r="ERU3" s="145"/>
      <c r="ERV3" s="145"/>
      <c r="ERW3" s="145"/>
      <c r="ERX3" s="145"/>
      <c r="ERY3" s="145"/>
      <c r="ERZ3" s="145"/>
      <c r="ESA3" s="145"/>
      <c r="ESB3" s="145"/>
      <c r="ESC3" s="145"/>
      <c r="ESD3" s="145"/>
      <c r="ESE3" s="145"/>
      <c r="ESF3" s="145"/>
      <c r="ESG3" s="145"/>
      <c r="ESH3" s="145"/>
      <c r="ESI3" s="145"/>
      <c r="ESJ3" s="145"/>
      <c r="ESK3" s="145"/>
      <c r="ESL3" s="145"/>
      <c r="ESM3" s="145"/>
      <c r="ESN3" s="145"/>
      <c r="ESO3" s="145"/>
      <c r="ESP3" s="145"/>
      <c r="ESQ3" s="145"/>
      <c r="ESR3" s="145"/>
      <c r="ESS3" s="145"/>
      <c r="EST3" s="145"/>
      <c r="ESU3" s="145"/>
      <c r="ESV3" s="145"/>
      <c r="ESW3" s="145"/>
      <c r="ESX3" s="145"/>
      <c r="ESY3" s="145"/>
      <c r="ESZ3" s="145"/>
      <c r="ETA3" s="145"/>
      <c r="ETB3" s="145"/>
      <c r="ETC3" s="145"/>
      <c r="ETD3" s="145"/>
      <c r="ETE3" s="145"/>
      <c r="ETF3" s="145"/>
      <c r="ETG3" s="145"/>
      <c r="ETH3" s="145"/>
      <c r="ETI3" s="145"/>
      <c r="ETJ3" s="145"/>
      <c r="ETK3" s="145"/>
      <c r="ETL3" s="145"/>
      <c r="ETM3" s="145"/>
      <c r="ETN3" s="145"/>
      <c r="ETO3" s="145"/>
      <c r="ETP3" s="145"/>
      <c r="ETQ3" s="145"/>
      <c r="ETR3" s="145"/>
      <c r="ETS3" s="145"/>
      <c r="ETT3" s="145"/>
      <c r="ETU3" s="145"/>
      <c r="ETV3" s="145"/>
      <c r="ETW3" s="145"/>
      <c r="ETX3" s="145"/>
      <c r="ETY3" s="145"/>
      <c r="ETZ3" s="145"/>
      <c r="EUA3" s="145"/>
      <c r="EUB3" s="145"/>
      <c r="EUC3" s="145"/>
      <c r="EUD3" s="145"/>
      <c r="EUE3" s="145"/>
      <c r="EUF3" s="145"/>
      <c r="EUG3" s="145"/>
      <c r="EUH3" s="145"/>
      <c r="EUI3" s="145"/>
      <c r="EUJ3" s="145"/>
      <c r="EUK3" s="145"/>
      <c r="EUL3" s="145"/>
      <c r="EUM3" s="145"/>
      <c r="EUN3" s="145"/>
      <c r="EUO3" s="145"/>
      <c r="EUP3" s="145"/>
      <c r="EUQ3" s="145"/>
      <c r="EUR3" s="145"/>
      <c r="EUS3" s="145"/>
      <c r="EUT3" s="145"/>
      <c r="EUU3" s="145"/>
      <c r="EUV3" s="145"/>
      <c r="EUW3" s="145"/>
      <c r="EUX3" s="145"/>
      <c r="EUY3" s="145"/>
      <c r="EUZ3" s="145"/>
      <c r="EVA3" s="145"/>
      <c r="EVB3" s="145"/>
      <c r="EVC3" s="145"/>
      <c r="EVD3" s="145"/>
      <c r="EVE3" s="145"/>
      <c r="EVF3" s="145"/>
      <c r="EVG3" s="145"/>
      <c r="EVH3" s="145"/>
      <c r="EVI3" s="145"/>
      <c r="EVJ3" s="145"/>
      <c r="EVK3" s="145"/>
      <c r="EVL3" s="145"/>
      <c r="EVM3" s="145"/>
      <c r="EVN3" s="145"/>
      <c r="EVO3" s="145"/>
      <c r="EVP3" s="145"/>
      <c r="EVQ3" s="145"/>
      <c r="EVR3" s="145"/>
      <c r="EVS3" s="145"/>
      <c r="EVT3" s="145"/>
      <c r="EVU3" s="145"/>
      <c r="EVV3" s="145"/>
      <c r="EVW3" s="145"/>
      <c r="EVX3" s="145"/>
      <c r="EVY3" s="145"/>
      <c r="EVZ3" s="145"/>
      <c r="EWA3" s="145"/>
      <c r="EWB3" s="145"/>
      <c r="EWC3" s="145"/>
      <c r="EWD3" s="145"/>
      <c r="EWE3" s="145"/>
      <c r="EWF3" s="145"/>
      <c r="EWG3" s="145"/>
      <c r="EWH3" s="145"/>
      <c r="EWI3" s="145"/>
      <c r="EWJ3" s="145"/>
      <c r="EWK3" s="145"/>
      <c r="EWL3" s="145"/>
      <c r="EWM3" s="145"/>
      <c r="EWN3" s="145"/>
      <c r="EWO3" s="145"/>
      <c r="EWP3" s="145"/>
      <c r="EWQ3" s="145"/>
      <c r="EWR3" s="145"/>
      <c r="EWS3" s="145"/>
      <c r="EWT3" s="145"/>
      <c r="EWU3" s="145"/>
      <c r="EWV3" s="145"/>
      <c r="EWW3" s="145"/>
      <c r="EWX3" s="145"/>
      <c r="EWY3" s="145"/>
      <c r="EWZ3" s="145"/>
      <c r="EXA3" s="145"/>
      <c r="EXB3" s="145"/>
      <c r="EXC3" s="145"/>
      <c r="EXD3" s="145"/>
      <c r="EXE3" s="145"/>
      <c r="EXF3" s="145"/>
      <c r="EXG3" s="145"/>
      <c r="EXH3" s="145"/>
      <c r="EXI3" s="145"/>
      <c r="EXJ3" s="145"/>
      <c r="EXK3" s="145"/>
      <c r="EXL3" s="145"/>
      <c r="EXM3" s="145"/>
      <c r="EXN3" s="145"/>
      <c r="EXO3" s="145"/>
      <c r="EXP3" s="145"/>
      <c r="EXQ3" s="145"/>
      <c r="EXR3" s="145"/>
      <c r="EXS3" s="145"/>
      <c r="EXT3" s="145"/>
      <c r="EXU3" s="145"/>
      <c r="EXV3" s="145"/>
      <c r="EXW3" s="145"/>
      <c r="EXX3" s="145"/>
      <c r="EXY3" s="145"/>
      <c r="EXZ3" s="145"/>
      <c r="EYA3" s="145"/>
      <c r="EYB3" s="145"/>
      <c r="EYC3" s="145"/>
      <c r="EYD3" s="145"/>
      <c r="EYE3" s="145"/>
      <c r="EYF3" s="145"/>
      <c r="EYG3" s="145"/>
      <c r="EYH3" s="145"/>
      <c r="EYI3" s="145"/>
      <c r="EYJ3" s="145"/>
      <c r="EYK3" s="145"/>
      <c r="EYL3" s="145"/>
      <c r="EYM3" s="145"/>
      <c r="EYN3" s="145"/>
      <c r="EYO3" s="145"/>
      <c r="EYP3" s="145"/>
      <c r="EYQ3" s="145"/>
      <c r="EYR3" s="145"/>
      <c r="EYS3" s="145"/>
      <c r="EYT3" s="145"/>
      <c r="EYU3" s="145"/>
      <c r="EYV3" s="145"/>
      <c r="EYW3" s="145"/>
      <c r="EYX3" s="145"/>
      <c r="EYY3" s="145"/>
      <c r="EYZ3" s="145"/>
      <c r="EZA3" s="145"/>
      <c r="EZB3" s="145"/>
      <c r="EZC3" s="145"/>
      <c r="EZD3" s="145"/>
      <c r="EZE3" s="145"/>
      <c r="EZF3" s="145"/>
      <c r="EZG3" s="145"/>
      <c r="EZH3" s="145"/>
      <c r="EZI3" s="145"/>
      <c r="EZJ3" s="145"/>
      <c r="EZK3" s="145"/>
      <c r="EZL3" s="145"/>
      <c r="EZM3" s="145"/>
      <c r="EZN3" s="145"/>
      <c r="EZO3" s="145"/>
      <c r="EZP3" s="145"/>
      <c r="EZQ3" s="145"/>
      <c r="EZR3" s="145"/>
      <c r="EZS3" s="145"/>
      <c r="EZT3" s="145"/>
      <c r="EZU3" s="145"/>
      <c r="EZV3" s="145"/>
      <c r="EZW3" s="145"/>
      <c r="EZX3" s="145"/>
      <c r="EZY3" s="145"/>
      <c r="EZZ3" s="145"/>
      <c r="FAA3" s="145"/>
      <c r="FAB3" s="145"/>
      <c r="FAC3" s="145"/>
      <c r="FAD3" s="145"/>
      <c r="FAE3" s="145"/>
      <c r="FAF3" s="145"/>
      <c r="FAG3" s="145"/>
      <c r="FAH3" s="145"/>
      <c r="FAI3" s="145"/>
      <c r="FAJ3" s="145"/>
      <c r="FAK3" s="145"/>
      <c r="FAL3" s="145"/>
      <c r="FAM3" s="145"/>
      <c r="FAN3" s="145"/>
      <c r="FAO3" s="145"/>
      <c r="FAP3" s="145"/>
      <c r="FAQ3" s="145"/>
      <c r="FAR3" s="145"/>
      <c r="FAS3" s="145"/>
      <c r="FAT3" s="145"/>
      <c r="FAU3" s="145"/>
      <c r="FAV3" s="145"/>
      <c r="FAW3" s="145"/>
      <c r="FAX3" s="145"/>
      <c r="FAY3" s="145"/>
      <c r="FAZ3" s="145"/>
      <c r="FBA3" s="145"/>
      <c r="FBB3" s="145"/>
      <c r="FBC3" s="145"/>
      <c r="FBD3" s="145"/>
      <c r="FBE3" s="145"/>
      <c r="FBF3" s="145"/>
      <c r="FBG3" s="145"/>
      <c r="FBH3" s="145"/>
      <c r="FBI3" s="145"/>
      <c r="FBJ3" s="145"/>
      <c r="FBK3" s="145"/>
      <c r="FBL3" s="145"/>
      <c r="FBM3" s="145"/>
      <c r="FBN3" s="145"/>
      <c r="FBO3" s="145"/>
      <c r="FBP3" s="145"/>
      <c r="FBQ3" s="145"/>
      <c r="FBR3" s="145"/>
      <c r="FBS3" s="145"/>
      <c r="FBT3" s="145"/>
      <c r="FBU3" s="145"/>
      <c r="FBV3" s="145"/>
      <c r="FBW3" s="145"/>
      <c r="FBX3" s="145"/>
      <c r="FBY3" s="145"/>
      <c r="FBZ3" s="145"/>
      <c r="FCA3" s="145"/>
      <c r="FCB3" s="145"/>
      <c r="FCC3" s="145"/>
      <c r="FCD3" s="145"/>
      <c r="FCE3" s="145"/>
      <c r="FCF3" s="145"/>
      <c r="FCG3" s="145"/>
      <c r="FCH3" s="145"/>
      <c r="FCI3" s="145"/>
      <c r="FCJ3" s="145"/>
      <c r="FCK3" s="145"/>
      <c r="FCL3" s="145"/>
      <c r="FCM3" s="145"/>
      <c r="FCN3" s="145"/>
      <c r="FCO3" s="145"/>
      <c r="FCP3" s="145"/>
      <c r="FCQ3" s="145"/>
      <c r="FCR3" s="145"/>
      <c r="FCS3" s="145"/>
      <c r="FCT3" s="145"/>
      <c r="FCU3" s="145"/>
      <c r="FCV3" s="145"/>
      <c r="FCW3" s="145"/>
      <c r="FCX3" s="145"/>
      <c r="FCY3" s="145"/>
      <c r="FCZ3" s="145"/>
      <c r="FDA3" s="145"/>
      <c r="FDB3" s="145"/>
      <c r="FDC3" s="145"/>
      <c r="FDD3" s="145"/>
      <c r="FDE3" s="145"/>
      <c r="FDF3" s="145"/>
      <c r="FDG3" s="145"/>
      <c r="FDH3" s="145"/>
      <c r="FDI3" s="145"/>
      <c r="FDJ3" s="145"/>
      <c r="FDK3" s="145"/>
      <c r="FDL3" s="145"/>
      <c r="FDM3" s="145"/>
      <c r="FDN3" s="145"/>
      <c r="FDO3" s="145"/>
      <c r="FDP3" s="145"/>
      <c r="FDQ3" s="145"/>
      <c r="FDR3" s="145"/>
      <c r="FDS3" s="145"/>
      <c r="FDT3" s="145"/>
      <c r="FDU3" s="145"/>
      <c r="FDV3" s="145"/>
      <c r="FDW3" s="145"/>
      <c r="FDX3" s="145"/>
      <c r="FDY3" s="145"/>
      <c r="FDZ3" s="145"/>
      <c r="FEA3" s="145"/>
      <c r="FEB3" s="145"/>
      <c r="FEC3" s="145"/>
      <c r="FED3" s="145"/>
      <c r="FEE3" s="145"/>
      <c r="FEF3" s="145"/>
      <c r="FEG3" s="145"/>
      <c r="FEH3" s="145"/>
      <c r="FEI3" s="145"/>
      <c r="FEJ3" s="145"/>
      <c r="FEK3" s="145"/>
      <c r="FEL3" s="145"/>
      <c r="FEM3" s="145"/>
      <c r="FEN3" s="145"/>
      <c r="FEO3" s="145"/>
      <c r="FEP3" s="145"/>
      <c r="FEQ3" s="145"/>
      <c r="FER3" s="145"/>
      <c r="FES3" s="145"/>
      <c r="FET3" s="145"/>
      <c r="FEU3" s="145"/>
      <c r="FEV3" s="145"/>
      <c r="FEW3" s="145"/>
      <c r="FEX3" s="145"/>
      <c r="FEY3" s="145"/>
      <c r="FEZ3" s="145"/>
      <c r="FFA3" s="145"/>
      <c r="FFB3" s="145"/>
      <c r="FFC3" s="145"/>
      <c r="FFD3" s="145"/>
      <c r="FFE3" s="145"/>
      <c r="FFF3" s="145"/>
      <c r="FFG3" s="145"/>
      <c r="FFH3" s="145"/>
      <c r="FFI3" s="145"/>
      <c r="FFJ3" s="145"/>
      <c r="FFK3" s="145"/>
      <c r="FFL3" s="145"/>
      <c r="FFM3" s="145"/>
      <c r="FFN3" s="145"/>
      <c r="FFO3" s="145"/>
      <c r="FFP3" s="145"/>
      <c r="FFQ3" s="145"/>
      <c r="FFR3" s="145"/>
      <c r="FFS3" s="145"/>
      <c r="FFT3" s="145"/>
      <c r="FFU3" s="145"/>
      <c r="FFV3" s="145"/>
      <c r="FFW3" s="145"/>
      <c r="FFX3" s="145"/>
      <c r="FFY3" s="145"/>
      <c r="FFZ3" s="145"/>
      <c r="FGA3" s="145"/>
      <c r="FGB3" s="145"/>
      <c r="FGC3" s="145"/>
      <c r="FGD3" s="145"/>
      <c r="FGE3" s="145"/>
      <c r="FGF3" s="145"/>
      <c r="FGG3" s="145"/>
      <c r="FGH3" s="145"/>
      <c r="FGI3" s="145"/>
      <c r="FGJ3" s="145"/>
      <c r="FGK3" s="145"/>
      <c r="FGL3" s="145"/>
      <c r="FGM3" s="145"/>
      <c r="FGN3" s="145"/>
      <c r="FGO3" s="145"/>
      <c r="FGP3" s="145"/>
      <c r="FGQ3" s="145"/>
      <c r="FGR3" s="145"/>
      <c r="FGS3" s="145"/>
      <c r="FGT3" s="145"/>
      <c r="FGU3" s="145"/>
      <c r="FGV3" s="145"/>
      <c r="FGW3" s="145"/>
      <c r="FGX3" s="145"/>
      <c r="FGY3" s="145"/>
      <c r="FGZ3" s="145"/>
      <c r="FHA3" s="145"/>
      <c r="FHB3" s="145"/>
      <c r="FHC3" s="145"/>
      <c r="FHD3" s="145"/>
      <c r="FHE3" s="145"/>
      <c r="FHF3" s="145"/>
      <c r="FHG3" s="145"/>
      <c r="FHH3" s="145"/>
      <c r="FHI3" s="145"/>
      <c r="FHJ3" s="145"/>
      <c r="FHK3" s="145"/>
      <c r="FHL3" s="145"/>
      <c r="FHM3" s="145"/>
      <c r="FHN3" s="145"/>
      <c r="FHO3" s="145"/>
      <c r="FHP3" s="145"/>
      <c r="FHQ3" s="145"/>
      <c r="FHR3" s="145"/>
      <c r="FHS3" s="145"/>
      <c r="FHT3" s="145"/>
      <c r="FHU3" s="145"/>
      <c r="FHV3" s="145"/>
      <c r="FHW3" s="145"/>
      <c r="FHX3" s="145"/>
      <c r="FHY3" s="145"/>
      <c r="FHZ3" s="145"/>
      <c r="FIA3" s="145"/>
      <c r="FIB3" s="145"/>
      <c r="FIC3" s="145"/>
      <c r="FID3" s="145"/>
      <c r="FIE3" s="145"/>
      <c r="FIF3" s="145"/>
      <c r="FIG3" s="145"/>
      <c r="FIH3" s="145"/>
      <c r="FII3" s="145"/>
      <c r="FIJ3" s="145"/>
      <c r="FIK3" s="145"/>
      <c r="FIL3" s="145"/>
      <c r="FIM3" s="145"/>
      <c r="FIN3" s="145"/>
      <c r="FIO3" s="145"/>
      <c r="FIP3" s="145"/>
      <c r="FIQ3" s="145"/>
      <c r="FIR3" s="145"/>
      <c r="FIS3" s="145"/>
      <c r="FIT3" s="145"/>
      <c r="FIU3" s="145"/>
      <c r="FIV3" s="145"/>
      <c r="FIW3" s="145"/>
      <c r="FIX3" s="145"/>
      <c r="FIY3" s="145"/>
      <c r="FIZ3" s="145"/>
      <c r="FJA3" s="145"/>
      <c r="FJB3" s="145"/>
      <c r="FJC3" s="145"/>
      <c r="FJD3" s="145"/>
      <c r="FJE3" s="145"/>
      <c r="FJF3" s="145"/>
      <c r="FJG3" s="145"/>
      <c r="FJH3" s="145"/>
      <c r="FJI3" s="145"/>
      <c r="FJJ3" s="145"/>
      <c r="FJK3" s="145"/>
      <c r="FJL3" s="145"/>
      <c r="FJM3" s="145"/>
      <c r="FJN3" s="145"/>
      <c r="FJO3" s="145"/>
      <c r="FJP3" s="145"/>
      <c r="FJQ3" s="145"/>
      <c r="FJR3" s="145"/>
      <c r="FJS3" s="145"/>
      <c r="FJT3" s="145"/>
      <c r="FJU3" s="145"/>
      <c r="FJV3" s="145"/>
      <c r="FJW3" s="145"/>
      <c r="FJX3" s="145"/>
      <c r="FJY3" s="145"/>
      <c r="FJZ3" s="145"/>
      <c r="FKA3" s="145"/>
      <c r="FKB3" s="145"/>
      <c r="FKC3" s="145"/>
      <c r="FKD3" s="145"/>
      <c r="FKE3" s="145"/>
      <c r="FKF3" s="145"/>
      <c r="FKG3" s="145"/>
      <c r="FKH3" s="145"/>
      <c r="FKI3" s="145"/>
      <c r="FKJ3" s="145"/>
      <c r="FKK3" s="145"/>
      <c r="FKL3" s="145"/>
      <c r="FKM3" s="145"/>
      <c r="FKN3" s="145"/>
      <c r="FKO3" s="145"/>
      <c r="FKP3" s="145"/>
      <c r="FKQ3" s="145"/>
      <c r="FKR3" s="145"/>
      <c r="FKS3" s="145"/>
      <c r="FKT3" s="145"/>
      <c r="FKU3" s="145"/>
      <c r="FKV3" s="145"/>
      <c r="FKW3" s="145"/>
      <c r="FKX3" s="145"/>
      <c r="FKY3" s="145"/>
      <c r="FKZ3" s="145"/>
      <c r="FLA3" s="145"/>
      <c r="FLB3" s="145"/>
      <c r="FLC3" s="145"/>
      <c r="FLD3" s="145"/>
      <c r="FLE3" s="145"/>
      <c r="FLF3" s="145"/>
      <c r="FLG3" s="145"/>
      <c r="FLH3" s="145"/>
      <c r="FLI3" s="145"/>
      <c r="FLJ3" s="145"/>
      <c r="FLK3" s="145"/>
      <c r="FLL3" s="145"/>
      <c r="FLM3" s="145"/>
      <c r="FLN3" s="145"/>
      <c r="FLO3" s="145"/>
      <c r="FLP3" s="145"/>
      <c r="FLQ3" s="145"/>
      <c r="FLR3" s="145"/>
      <c r="FLS3" s="145"/>
      <c r="FLT3" s="145"/>
      <c r="FLU3" s="145"/>
      <c r="FLV3" s="145"/>
      <c r="FLW3" s="145"/>
      <c r="FLX3" s="145"/>
      <c r="FLY3" s="145"/>
      <c r="FLZ3" s="145"/>
      <c r="FMA3" s="145"/>
      <c r="FMB3" s="145"/>
      <c r="FMC3" s="145"/>
      <c r="FMD3" s="145"/>
      <c r="FME3" s="145"/>
      <c r="FMF3" s="145"/>
      <c r="FMG3" s="145"/>
      <c r="FMH3" s="145"/>
      <c r="FMI3" s="145"/>
      <c r="FMJ3" s="145"/>
      <c r="FMK3" s="145"/>
      <c r="FML3" s="145"/>
      <c r="FMM3" s="145"/>
      <c r="FMN3" s="145"/>
      <c r="FMO3" s="145"/>
      <c r="FMP3" s="145"/>
      <c r="FMQ3" s="145"/>
      <c r="FMR3" s="145"/>
      <c r="FMS3" s="145"/>
      <c r="FMT3" s="145"/>
      <c r="FMU3" s="145"/>
      <c r="FMV3" s="145"/>
      <c r="FMW3" s="145"/>
      <c r="FMX3" s="145"/>
      <c r="FMY3" s="145"/>
      <c r="FMZ3" s="145"/>
      <c r="FNA3" s="145"/>
      <c r="FNB3" s="145"/>
      <c r="FNC3" s="145"/>
      <c r="FND3" s="145"/>
      <c r="FNE3" s="145"/>
      <c r="FNF3" s="145"/>
      <c r="FNG3" s="145"/>
      <c r="FNH3" s="145"/>
      <c r="FNI3" s="145"/>
      <c r="FNJ3" s="145"/>
      <c r="FNK3" s="145"/>
      <c r="FNL3" s="145"/>
      <c r="FNM3" s="145"/>
      <c r="FNN3" s="145"/>
      <c r="FNO3" s="145"/>
      <c r="FNP3" s="145"/>
      <c r="FNQ3" s="145"/>
      <c r="FNR3" s="145"/>
      <c r="FNS3" s="145"/>
      <c r="FNT3" s="145"/>
      <c r="FNU3" s="145"/>
      <c r="FNV3" s="145"/>
      <c r="FNW3" s="145"/>
      <c r="FNX3" s="145"/>
      <c r="FNY3" s="145"/>
      <c r="FNZ3" s="145"/>
      <c r="FOA3" s="145"/>
      <c r="FOB3" s="145"/>
      <c r="FOC3" s="145"/>
      <c r="FOD3" s="145"/>
      <c r="FOE3" s="145"/>
      <c r="FOF3" s="145"/>
      <c r="FOG3" s="145"/>
      <c r="FOH3" s="145"/>
      <c r="FOI3" s="145"/>
      <c r="FOJ3" s="145"/>
      <c r="FOK3" s="145"/>
      <c r="FOL3" s="145"/>
      <c r="FOM3" s="145"/>
      <c r="FON3" s="145"/>
      <c r="FOO3" s="145"/>
      <c r="FOP3" s="145"/>
      <c r="FOQ3" s="145"/>
      <c r="FOR3" s="145"/>
      <c r="FOS3" s="145"/>
      <c r="FOT3" s="145"/>
      <c r="FOU3" s="145"/>
      <c r="FOV3" s="145"/>
      <c r="FOW3" s="145"/>
      <c r="FOX3" s="145"/>
      <c r="FOY3" s="145"/>
      <c r="FOZ3" s="145"/>
      <c r="FPA3" s="145"/>
      <c r="FPB3" s="145"/>
      <c r="FPC3" s="145"/>
      <c r="FPD3" s="145"/>
      <c r="FPE3" s="145"/>
      <c r="FPF3" s="145"/>
      <c r="FPG3" s="145"/>
      <c r="FPH3" s="145"/>
      <c r="FPI3" s="145"/>
      <c r="FPJ3" s="145"/>
      <c r="FPK3" s="145"/>
      <c r="FPL3" s="145"/>
      <c r="FPM3" s="145"/>
      <c r="FPN3" s="145"/>
      <c r="FPO3" s="145"/>
      <c r="FPP3" s="145"/>
      <c r="FPQ3" s="145"/>
      <c r="FPR3" s="145"/>
      <c r="FPS3" s="145"/>
      <c r="FPT3" s="145"/>
      <c r="FPU3" s="145"/>
      <c r="FPV3" s="145"/>
      <c r="FPW3" s="145"/>
      <c r="FPX3" s="145"/>
      <c r="FPY3" s="145"/>
      <c r="FPZ3" s="145"/>
      <c r="FQA3" s="145"/>
      <c r="FQB3" s="145"/>
      <c r="FQC3" s="145"/>
      <c r="FQD3" s="145"/>
      <c r="FQE3" s="145"/>
      <c r="FQF3" s="145"/>
      <c r="FQG3" s="145"/>
      <c r="FQH3" s="145"/>
      <c r="FQI3" s="145"/>
      <c r="FQJ3" s="145"/>
      <c r="FQK3" s="145"/>
      <c r="FQL3" s="145"/>
      <c r="FQM3" s="145"/>
      <c r="FQN3" s="145"/>
      <c r="FQO3" s="145"/>
      <c r="FQP3" s="145"/>
      <c r="FQQ3" s="145"/>
      <c r="FQR3" s="145"/>
      <c r="FQS3" s="145"/>
      <c r="FQT3" s="145"/>
      <c r="FQU3" s="145"/>
      <c r="FQV3" s="145"/>
      <c r="FQW3" s="145"/>
      <c r="FQX3" s="145"/>
      <c r="FQY3" s="145"/>
      <c r="FQZ3" s="145"/>
      <c r="FRA3" s="145"/>
      <c r="FRB3" s="145"/>
      <c r="FRC3" s="145"/>
      <c r="FRD3" s="145"/>
      <c r="FRE3" s="145"/>
      <c r="FRF3" s="145"/>
      <c r="FRG3" s="145"/>
      <c r="FRH3" s="145"/>
      <c r="FRI3" s="145"/>
      <c r="FRJ3" s="145"/>
      <c r="FRK3" s="145"/>
      <c r="FRL3" s="145"/>
      <c r="FRM3" s="145"/>
      <c r="FRN3" s="145"/>
      <c r="FRO3" s="145"/>
      <c r="FRP3" s="145"/>
      <c r="FRQ3" s="145"/>
      <c r="FRR3" s="145"/>
      <c r="FRS3" s="145"/>
      <c r="FRT3" s="145"/>
      <c r="FRU3" s="145"/>
      <c r="FRV3" s="145"/>
      <c r="FRW3" s="145"/>
      <c r="FRX3" s="145"/>
      <c r="FRY3" s="145"/>
      <c r="FRZ3" s="145"/>
      <c r="FSA3" s="145"/>
      <c r="FSB3" s="145"/>
      <c r="FSC3" s="145"/>
      <c r="FSD3" s="145"/>
      <c r="FSE3" s="145"/>
      <c r="FSF3" s="145"/>
      <c r="FSG3" s="145"/>
      <c r="FSH3" s="145"/>
      <c r="FSI3" s="145"/>
      <c r="FSJ3" s="145"/>
      <c r="FSK3" s="145"/>
      <c r="FSL3" s="145"/>
      <c r="FSM3" s="145"/>
      <c r="FSN3" s="145"/>
      <c r="FSO3" s="145"/>
      <c r="FSP3" s="145"/>
      <c r="FSQ3" s="145"/>
      <c r="FSR3" s="145"/>
      <c r="FSS3" s="145"/>
      <c r="FST3" s="145"/>
      <c r="FSU3" s="145"/>
      <c r="FSV3" s="145"/>
      <c r="FSW3" s="145"/>
      <c r="FSX3" s="145"/>
      <c r="FSY3" s="145"/>
      <c r="FSZ3" s="145"/>
      <c r="FTA3" s="145"/>
      <c r="FTB3" s="145"/>
      <c r="FTC3" s="145"/>
      <c r="FTD3" s="145"/>
      <c r="FTE3" s="145"/>
      <c r="FTF3" s="145"/>
      <c r="FTG3" s="145"/>
      <c r="FTH3" s="145"/>
      <c r="FTI3" s="145"/>
      <c r="FTJ3" s="145"/>
      <c r="FTK3" s="145"/>
      <c r="FTL3" s="145"/>
      <c r="FTM3" s="145"/>
      <c r="FTN3" s="145"/>
      <c r="FTO3" s="145"/>
      <c r="FTP3" s="145"/>
      <c r="FTQ3" s="145"/>
      <c r="FTR3" s="145"/>
      <c r="FTS3" s="145"/>
      <c r="FTT3" s="145"/>
      <c r="FTU3" s="145"/>
      <c r="FTV3" s="145"/>
      <c r="FTW3" s="145"/>
      <c r="FTX3" s="145"/>
      <c r="FTY3" s="145"/>
      <c r="FTZ3" s="145"/>
      <c r="FUA3" s="145"/>
      <c r="FUB3" s="145"/>
      <c r="FUC3" s="145"/>
      <c r="FUD3" s="145"/>
      <c r="FUE3" s="145"/>
      <c r="FUF3" s="145"/>
      <c r="FUG3" s="145"/>
      <c r="FUH3" s="145"/>
      <c r="FUI3" s="145"/>
      <c r="FUJ3" s="145"/>
      <c r="FUK3" s="145"/>
      <c r="FUL3" s="145"/>
      <c r="FUM3" s="145"/>
      <c r="FUN3" s="145"/>
      <c r="FUO3" s="145"/>
      <c r="FUP3" s="145"/>
      <c r="FUQ3" s="145"/>
      <c r="FUR3" s="145"/>
      <c r="FUS3" s="145"/>
      <c r="FUT3" s="145"/>
      <c r="FUU3" s="145"/>
      <c r="FUV3" s="145"/>
      <c r="FUW3" s="145"/>
      <c r="FUX3" s="145"/>
      <c r="FUY3" s="145"/>
      <c r="FUZ3" s="145"/>
      <c r="FVA3" s="145"/>
      <c r="FVB3" s="145"/>
      <c r="FVC3" s="145"/>
      <c r="FVD3" s="145"/>
      <c r="FVE3" s="145"/>
      <c r="FVF3" s="145"/>
      <c r="FVG3" s="145"/>
      <c r="FVH3" s="145"/>
      <c r="FVI3" s="145"/>
      <c r="FVJ3" s="145"/>
      <c r="FVK3" s="145"/>
      <c r="FVL3" s="145"/>
      <c r="FVM3" s="145"/>
      <c r="FVN3" s="145"/>
      <c r="FVO3" s="145"/>
      <c r="FVP3" s="145"/>
      <c r="FVQ3" s="145"/>
      <c r="FVR3" s="145"/>
      <c r="FVS3" s="145"/>
      <c r="FVT3" s="145"/>
      <c r="FVU3" s="145"/>
      <c r="FVV3" s="145"/>
      <c r="FVW3" s="145"/>
      <c r="FVX3" s="145"/>
      <c r="FVY3" s="145"/>
      <c r="FVZ3" s="145"/>
      <c r="FWA3" s="145"/>
      <c r="FWB3" s="145"/>
      <c r="FWC3" s="145"/>
      <c r="FWD3" s="145"/>
      <c r="FWE3" s="145"/>
      <c r="FWF3" s="145"/>
      <c r="FWG3" s="145"/>
      <c r="FWH3" s="145"/>
      <c r="FWI3" s="145"/>
      <c r="FWJ3" s="145"/>
      <c r="FWK3" s="145"/>
      <c r="FWL3" s="145"/>
      <c r="FWM3" s="145"/>
      <c r="FWN3" s="145"/>
      <c r="FWO3" s="145"/>
      <c r="FWP3" s="145"/>
      <c r="FWQ3" s="145"/>
      <c r="FWR3" s="145"/>
      <c r="FWS3" s="145"/>
      <c r="FWT3" s="145"/>
      <c r="FWU3" s="145"/>
      <c r="FWV3" s="145"/>
      <c r="FWW3" s="145"/>
      <c r="FWX3" s="145"/>
      <c r="FWY3" s="145"/>
      <c r="FWZ3" s="145"/>
      <c r="FXA3" s="145"/>
      <c r="FXB3" s="145"/>
      <c r="FXC3" s="145"/>
      <c r="FXD3" s="145"/>
      <c r="FXE3" s="145"/>
      <c r="FXF3" s="145"/>
      <c r="FXG3" s="145"/>
      <c r="FXH3" s="145"/>
      <c r="FXI3" s="145"/>
      <c r="FXJ3" s="145"/>
      <c r="FXK3" s="145"/>
      <c r="FXL3" s="145"/>
      <c r="FXM3" s="145"/>
      <c r="FXN3" s="145"/>
      <c r="FXO3" s="145"/>
      <c r="FXP3" s="145"/>
      <c r="FXQ3" s="145"/>
      <c r="FXR3" s="145"/>
      <c r="FXS3" s="145"/>
      <c r="FXT3" s="145"/>
      <c r="FXU3" s="145"/>
      <c r="FXV3" s="145"/>
      <c r="FXW3" s="145"/>
      <c r="FXX3" s="145"/>
      <c r="FXY3" s="145"/>
      <c r="FXZ3" s="145"/>
      <c r="FYA3" s="145"/>
      <c r="FYB3" s="145"/>
      <c r="FYC3" s="145"/>
      <c r="FYD3" s="145"/>
      <c r="FYE3" s="145"/>
      <c r="FYF3" s="145"/>
      <c r="FYG3" s="145"/>
      <c r="FYH3" s="145"/>
      <c r="FYI3" s="145"/>
      <c r="FYJ3" s="145"/>
      <c r="FYK3" s="145"/>
      <c r="FYL3" s="145"/>
      <c r="FYM3" s="145"/>
      <c r="FYN3" s="145"/>
      <c r="FYO3" s="145"/>
      <c r="FYP3" s="145"/>
      <c r="FYQ3" s="145"/>
      <c r="FYR3" s="145"/>
      <c r="FYS3" s="145"/>
      <c r="FYT3" s="145"/>
      <c r="FYU3" s="145"/>
      <c r="FYV3" s="145"/>
      <c r="FYW3" s="145"/>
      <c r="FYX3" s="145"/>
      <c r="FYY3" s="145"/>
      <c r="FYZ3" s="145"/>
      <c r="FZA3" s="145"/>
      <c r="FZB3" s="145"/>
      <c r="FZC3" s="145"/>
      <c r="FZD3" s="145"/>
      <c r="FZE3" s="145"/>
      <c r="FZF3" s="145"/>
      <c r="FZG3" s="145"/>
      <c r="FZH3" s="145"/>
      <c r="FZI3" s="145"/>
      <c r="FZJ3" s="145"/>
      <c r="FZK3" s="145"/>
      <c r="FZL3" s="145"/>
      <c r="FZM3" s="145"/>
      <c r="FZN3" s="145"/>
      <c r="FZO3" s="145"/>
      <c r="FZP3" s="145"/>
      <c r="FZQ3" s="145"/>
      <c r="FZR3" s="145"/>
      <c r="FZS3" s="145"/>
      <c r="FZT3" s="145"/>
      <c r="FZU3" s="145"/>
      <c r="FZV3" s="145"/>
      <c r="FZW3" s="145"/>
      <c r="FZX3" s="145"/>
      <c r="FZY3" s="145"/>
      <c r="FZZ3" s="145"/>
      <c r="GAA3" s="145"/>
      <c r="GAB3" s="145"/>
      <c r="GAC3" s="145"/>
      <c r="GAD3" s="145"/>
      <c r="GAE3" s="145"/>
      <c r="GAF3" s="145"/>
      <c r="GAG3" s="145"/>
      <c r="GAH3" s="145"/>
      <c r="GAI3" s="145"/>
      <c r="GAJ3" s="145"/>
      <c r="GAK3" s="145"/>
      <c r="GAL3" s="145"/>
      <c r="GAM3" s="145"/>
      <c r="GAN3" s="145"/>
      <c r="GAO3" s="145"/>
      <c r="GAP3" s="145"/>
      <c r="GAQ3" s="145"/>
      <c r="GAR3" s="145"/>
      <c r="GAS3" s="145"/>
      <c r="GAT3" s="145"/>
      <c r="GAU3" s="145"/>
      <c r="GAV3" s="145"/>
      <c r="GAW3" s="145"/>
      <c r="GAX3" s="145"/>
      <c r="GAY3" s="145"/>
      <c r="GAZ3" s="145"/>
      <c r="GBA3" s="145"/>
      <c r="GBB3" s="145"/>
      <c r="GBC3" s="145"/>
      <c r="GBD3" s="145"/>
      <c r="GBE3" s="145"/>
      <c r="GBF3" s="145"/>
      <c r="GBG3" s="145"/>
      <c r="GBH3" s="145"/>
      <c r="GBI3" s="145"/>
      <c r="GBJ3" s="145"/>
      <c r="GBK3" s="145"/>
      <c r="GBL3" s="145"/>
      <c r="GBM3" s="145"/>
      <c r="GBN3" s="145"/>
      <c r="GBO3" s="145"/>
      <c r="GBP3" s="145"/>
      <c r="GBQ3" s="145"/>
      <c r="GBR3" s="145"/>
      <c r="GBS3" s="145"/>
      <c r="GBT3" s="145"/>
      <c r="GBU3" s="145"/>
      <c r="GBV3" s="145"/>
      <c r="GBW3" s="145"/>
      <c r="GBX3" s="145"/>
      <c r="GBY3" s="145"/>
      <c r="GBZ3" s="145"/>
      <c r="GCA3" s="145"/>
      <c r="GCB3" s="145"/>
      <c r="GCC3" s="145"/>
      <c r="GCD3" s="145"/>
      <c r="GCE3" s="145"/>
      <c r="GCF3" s="145"/>
      <c r="GCG3" s="145"/>
      <c r="GCH3" s="145"/>
      <c r="GCI3" s="145"/>
      <c r="GCJ3" s="145"/>
      <c r="GCK3" s="145"/>
      <c r="GCL3" s="145"/>
      <c r="GCM3" s="145"/>
      <c r="GCN3" s="145"/>
      <c r="GCO3" s="145"/>
      <c r="GCP3" s="145"/>
      <c r="GCQ3" s="145"/>
      <c r="GCR3" s="145"/>
      <c r="GCS3" s="145"/>
      <c r="GCT3" s="145"/>
      <c r="GCU3" s="145"/>
      <c r="GCV3" s="145"/>
      <c r="GCW3" s="145"/>
      <c r="GCX3" s="145"/>
      <c r="GCY3" s="145"/>
      <c r="GCZ3" s="145"/>
      <c r="GDA3" s="145"/>
      <c r="GDB3" s="145"/>
      <c r="GDC3" s="145"/>
      <c r="GDD3" s="145"/>
      <c r="GDE3" s="145"/>
      <c r="GDF3" s="145"/>
      <c r="GDG3" s="145"/>
      <c r="GDH3" s="145"/>
      <c r="GDI3" s="145"/>
      <c r="GDJ3" s="145"/>
      <c r="GDK3" s="145"/>
      <c r="GDL3" s="145"/>
      <c r="GDM3" s="145"/>
      <c r="GDN3" s="145"/>
      <c r="GDO3" s="145"/>
      <c r="GDP3" s="145"/>
      <c r="GDQ3" s="145"/>
      <c r="GDR3" s="145"/>
      <c r="GDS3" s="145"/>
      <c r="GDT3" s="145"/>
      <c r="GDU3" s="145"/>
      <c r="GDV3" s="145"/>
      <c r="GDW3" s="145"/>
      <c r="GDX3" s="145"/>
      <c r="GDY3" s="145"/>
      <c r="GDZ3" s="145"/>
      <c r="GEA3" s="145"/>
      <c r="GEB3" s="145"/>
      <c r="GEC3" s="145"/>
      <c r="GED3" s="145"/>
      <c r="GEE3" s="145"/>
      <c r="GEF3" s="145"/>
      <c r="GEG3" s="145"/>
      <c r="GEH3" s="145"/>
      <c r="GEI3" s="145"/>
      <c r="GEJ3" s="145"/>
      <c r="GEK3" s="145"/>
      <c r="GEL3" s="145"/>
      <c r="GEM3" s="145"/>
      <c r="GEN3" s="145"/>
      <c r="GEO3" s="145"/>
      <c r="GEP3" s="145"/>
      <c r="GEQ3" s="145"/>
      <c r="GER3" s="145"/>
      <c r="GES3" s="145"/>
      <c r="GET3" s="145"/>
      <c r="GEU3" s="145"/>
      <c r="GEV3" s="145"/>
      <c r="GEW3" s="145"/>
      <c r="GEX3" s="145"/>
      <c r="GEY3" s="145"/>
      <c r="GEZ3" s="145"/>
      <c r="GFA3" s="145"/>
      <c r="GFB3" s="145"/>
      <c r="GFC3" s="145"/>
      <c r="GFD3" s="145"/>
      <c r="GFE3" s="145"/>
      <c r="GFF3" s="145"/>
      <c r="GFG3" s="145"/>
      <c r="GFH3" s="145"/>
      <c r="GFI3" s="145"/>
      <c r="GFJ3" s="145"/>
      <c r="GFK3" s="145"/>
      <c r="GFL3" s="145"/>
      <c r="GFM3" s="145"/>
      <c r="GFN3" s="145"/>
      <c r="GFO3" s="145"/>
      <c r="GFP3" s="145"/>
      <c r="GFQ3" s="145"/>
      <c r="GFR3" s="145"/>
      <c r="GFS3" s="145"/>
      <c r="GFT3" s="145"/>
      <c r="GFU3" s="145"/>
      <c r="GFV3" s="145"/>
      <c r="GFW3" s="145"/>
      <c r="GFX3" s="145"/>
      <c r="GFY3" s="145"/>
      <c r="GFZ3" s="145"/>
      <c r="GGA3" s="145"/>
      <c r="GGB3" s="145"/>
      <c r="GGC3" s="145"/>
      <c r="GGD3" s="145"/>
      <c r="GGE3" s="145"/>
      <c r="GGF3" s="145"/>
      <c r="GGG3" s="145"/>
      <c r="GGH3" s="145"/>
      <c r="GGI3" s="145"/>
      <c r="GGJ3" s="145"/>
      <c r="GGK3" s="145"/>
      <c r="GGL3" s="145"/>
      <c r="GGM3" s="145"/>
      <c r="GGN3" s="145"/>
      <c r="GGO3" s="145"/>
      <c r="GGP3" s="145"/>
      <c r="GGQ3" s="145"/>
      <c r="GGR3" s="145"/>
      <c r="GGS3" s="145"/>
      <c r="GGT3" s="145"/>
      <c r="GGU3" s="145"/>
      <c r="GGV3" s="145"/>
      <c r="GGW3" s="145"/>
      <c r="GGX3" s="145"/>
      <c r="GGY3" s="145"/>
      <c r="GGZ3" s="145"/>
      <c r="GHA3" s="145"/>
      <c r="GHB3" s="145"/>
      <c r="GHC3" s="145"/>
      <c r="GHD3" s="145"/>
      <c r="GHE3" s="145"/>
      <c r="GHF3" s="145"/>
      <c r="GHG3" s="145"/>
      <c r="GHH3" s="145"/>
      <c r="GHI3" s="145"/>
      <c r="GHJ3" s="145"/>
      <c r="GHK3" s="145"/>
      <c r="GHL3" s="145"/>
      <c r="GHM3" s="145"/>
      <c r="GHN3" s="145"/>
      <c r="GHO3" s="145"/>
      <c r="GHP3" s="145"/>
      <c r="GHQ3" s="145"/>
      <c r="GHR3" s="145"/>
      <c r="GHS3" s="145"/>
      <c r="GHT3" s="145"/>
      <c r="GHU3" s="145"/>
      <c r="GHV3" s="145"/>
      <c r="GHW3" s="145"/>
      <c r="GHX3" s="145"/>
      <c r="GHY3" s="145"/>
      <c r="GHZ3" s="145"/>
      <c r="GIA3" s="145"/>
      <c r="GIB3" s="145"/>
      <c r="GIC3" s="145"/>
      <c r="GID3" s="145"/>
      <c r="GIE3" s="145"/>
      <c r="GIF3" s="145"/>
      <c r="GIG3" s="145"/>
      <c r="GIH3" s="145"/>
      <c r="GII3" s="145"/>
      <c r="GIJ3" s="145"/>
      <c r="GIK3" s="145"/>
      <c r="GIL3" s="145"/>
      <c r="GIM3" s="145"/>
      <c r="GIN3" s="145"/>
      <c r="GIO3" s="145"/>
      <c r="GIP3" s="145"/>
      <c r="GIQ3" s="145"/>
      <c r="GIR3" s="145"/>
      <c r="GIS3" s="145"/>
      <c r="GIT3" s="145"/>
      <c r="GIU3" s="145"/>
      <c r="GIV3" s="145"/>
      <c r="GIW3" s="145"/>
      <c r="GIX3" s="145"/>
      <c r="GIY3" s="145"/>
      <c r="GIZ3" s="145"/>
      <c r="GJA3" s="145"/>
      <c r="GJB3" s="145"/>
      <c r="GJC3" s="145"/>
      <c r="GJD3" s="145"/>
      <c r="GJE3" s="145"/>
      <c r="GJF3" s="145"/>
      <c r="GJG3" s="145"/>
      <c r="GJH3" s="145"/>
      <c r="GJI3" s="145"/>
      <c r="GJJ3" s="145"/>
      <c r="GJK3" s="145"/>
      <c r="GJL3" s="145"/>
      <c r="GJM3" s="145"/>
      <c r="GJN3" s="145"/>
      <c r="GJO3" s="145"/>
      <c r="GJP3" s="145"/>
      <c r="GJQ3" s="145"/>
      <c r="GJR3" s="145"/>
      <c r="GJS3" s="145"/>
      <c r="GJT3" s="145"/>
      <c r="GJU3" s="145"/>
      <c r="GJV3" s="145"/>
      <c r="GJW3" s="145"/>
      <c r="GJX3" s="145"/>
      <c r="GJY3" s="145"/>
      <c r="GJZ3" s="145"/>
      <c r="GKA3" s="145"/>
      <c r="GKB3" s="145"/>
      <c r="GKC3" s="145"/>
      <c r="GKD3" s="145"/>
      <c r="GKE3" s="145"/>
      <c r="GKF3" s="145"/>
      <c r="GKG3" s="145"/>
      <c r="GKH3" s="145"/>
      <c r="GKI3" s="145"/>
      <c r="GKJ3" s="145"/>
      <c r="GKK3" s="145"/>
      <c r="GKL3" s="145"/>
      <c r="GKM3" s="145"/>
      <c r="GKN3" s="145"/>
      <c r="GKO3" s="145"/>
      <c r="GKP3" s="145"/>
      <c r="GKQ3" s="145"/>
      <c r="GKR3" s="145"/>
      <c r="GKS3" s="145"/>
      <c r="GKT3" s="145"/>
      <c r="GKU3" s="145"/>
      <c r="GKV3" s="145"/>
      <c r="GKW3" s="145"/>
      <c r="GKX3" s="145"/>
      <c r="GKY3" s="145"/>
      <c r="GKZ3" s="145"/>
      <c r="GLA3" s="145"/>
      <c r="GLB3" s="145"/>
      <c r="GLC3" s="145"/>
      <c r="GLD3" s="145"/>
      <c r="GLE3" s="145"/>
      <c r="GLF3" s="145"/>
      <c r="GLG3" s="145"/>
      <c r="GLH3" s="145"/>
      <c r="GLI3" s="145"/>
      <c r="GLJ3" s="145"/>
      <c r="GLK3" s="145"/>
      <c r="GLL3" s="145"/>
      <c r="GLM3" s="145"/>
      <c r="GLN3" s="145"/>
      <c r="GLO3" s="145"/>
      <c r="GLP3" s="145"/>
      <c r="GLQ3" s="145"/>
      <c r="GLR3" s="145"/>
      <c r="GLS3" s="145"/>
      <c r="GLT3" s="145"/>
      <c r="GLU3" s="145"/>
      <c r="GLV3" s="145"/>
      <c r="GLW3" s="145"/>
      <c r="GLX3" s="145"/>
      <c r="GLY3" s="145"/>
      <c r="GLZ3" s="145"/>
      <c r="GMA3" s="145"/>
      <c r="GMB3" s="145"/>
      <c r="GMC3" s="145"/>
      <c r="GMD3" s="145"/>
      <c r="GME3" s="145"/>
      <c r="GMF3" s="145"/>
      <c r="GMG3" s="145"/>
      <c r="GMH3" s="145"/>
      <c r="GMI3" s="145"/>
      <c r="GMJ3" s="145"/>
      <c r="GMK3" s="145"/>
      <c r="GML3" s="145"/>
      <c r="GMM3" s="145"/>
      <c r="GMN3" s="145"/>
      <c r="GMO3" s="145"/>
      <c r="GMP3" s="145"/>
      <c r="GMQ3" s="145"/>
      <c r="GMR3" s="145"/>
      <c r="GMS3" s="145"/>
      <c r="GMT3" s="145"/>
      <c r="GMU3" s="145"/>
      <c r="GMV3" s="145"/>
      <c r="GMW3" s="145"/>
      <c r="GMX3" s="145"/>
      <c r="GMY3" s="145"/>
      <c r="GMZ3" s="145"/>
      <c r="GNA3" s="145"/>
      <c r="GNB3" s="145"/>
      <c r="GNC3" s="145"/>
      <c r="GND3" s="145"/>
      <c r="GNE3" s="145"/>
      <c r="GNF3" s="145"/>
      <c r="GNG3" s="145"/>
      <c r="GNH3" s="145"/>
      <c r="GNI3" s="145"/>
      <c r="GNJ3" s="145"/>
      <c r="GNK3" s="145"/>
      <c r="GNL3" s="145"/>
      <c r="GNM3" s="145"/>
      <c r="GNN3" s="145"/>
      <c r="GNO3" s="145"/>
      <c r="GNP3" s="145"/>
      <c r="GNQ3" s="145"/>
      <c r="GNR3" s="145"/>
      <c r="GNS3" s="145"/>
      <c r="GNT3" s="145"/>
      <c r="GNU3" s="145"/>
      <c r="GNV3" s="145"/>
      <c r="GNW3" s="145"/>
      <c r="GNX3" s="145"/>
      <c r="GNY3" s="145"/>
      <c r="GNZ3" s="145"/>
      <c r="GOA3" s="145"/>
      <c r="GOB3" s="145"/>
      <c r="GOC3" s="145"/>
      <c r="GOD3" s="145"/>
      <c r="GOE3" s="145"/>
      <c r="GOF3" s="145"/>
      <c r="GOG3" s="145"/>
      <c r="GOH3" s="145"/>
      <c r="GOI3" s="145"/>
      <c r="GOJ3" s="145"/>
      <c r="GOK3" s="145"/>
      <c r="GOL3" s="145"/>
      <c r="GOM3" s="145"/>
      <c r="GON3" s="145"/>
      <c r="GOO3" s="145"/>
      <c r="GOP3" s="145"/>
      <c r="GOQ3" s="145"/>
      <c r="GOR3" s="145"/>
      <c r="GOS3" s="145"/>
      <c r="GOT3" s="145"/>
      <c r="GOU3" s="145"/>
      <c r="GOV3" s="145"/>
      <c r="GOW3" s="145"/>
      <c r="GOX3" s="145"/>
      <c r="GOY3" s="145"/>
      <c r="GOZ3" s="145"/>
      <c r="GPA3" s="145"/>
      <c r="GPB3" s="145"/>
      <c r="GPC3" s="145"/>
      <c r="GPD3" s="145"/>
      <c r="GPE3" s="145"/>
      <c r="GPF3" s="145"/>
      <c r="GPG3" s="145"/>
      <c r="GPH3" s="145"/>
      <c r="GPI3" s="145"/>
      <c r="GPJ3" s="145"/>
      <c r="GPK3" s="145"/>
      <c r="GPL3" s="145"/>
      <c r="GPM3" s="145"/>
      <c r="GPN3" s="145"/>
      <c r="GPO3" s="145"/>
      <c r="GPP3" s="145"/>
      <c r="GPQ3" s="145"/>
      <c r="GPR3" s="145"/>
      <c r="GPS3" s="145"/>
      <c r="GPT3" s="145"/>
      <c r="GPU3" s="145"/>
      <c r="GPV3" s="145"/>
      <c r="GPW3" s="145"/>
      <c r="GPX3" s="145"/>
      <c r="GPY3" s="145"/>
      <c r="GPZ3" s="145"/>
      <c r="GQA3" s="145"/>
      <c r="GQB3" s="145"/>
      <c r="GQC3" s="145"/>
      <c r="GQD3" s="145"/>
      <c r="GQE3" s="145"/>
      <c r="GQF3" s="145"/>
      <c r="GQG3" s="145"/>
      <c r="GQH3" s="145"/>
      <c r="GQI3" s="145"/>
      <c r="GQJ3" s="145"/>
      <c r="GQK3" s="145"/>
      <c r="GQL3" s="145"/>
      <c r="GQM3" s="145"/>
      <c r="GQN3" s="145"/>
      <c r="GQO3" s="145"/>
      <c r="GQP3" s="145"/>
      <c r="GQQ3" s="145"/>
      <c r="GQR3" s="145"/>
      <c r="GQS3" s="145"/>
      <c r="GQT3" s="145"/>
      <c r="GQU3" s="145"/>
      <c r="GQV3" s="145"/>
      <c r="GQW3" s="145"/>
      <c r="GQX3" s="145"/>
      <c r="GQY3" s="145"/>
      <c r="GQZ3" s="145"/>
      <c r="GRA3" s="145"/>
      <c r="GRB3" s="145"/>
      <c r="GRC3" s="145"/>
      <c r="GRD3" s="145"/>
      <c r="GRE3" s="145"/>
      <c r="GRF3" s="145"/>
      <c r="GRG3" s="145"/>
      <c r="GRH3" s="145"/>
      <c r="GRI3" s="145"/>
      <c r="GRJ3" s="145"/>
      <c r="GRK3" s="145"/>
      <c r="GRL3" s="145"/>
      <c r="GRM3" s="145"/>
      <c r="GRN3" s="145"/>
      <c r="GRO3" s="145"/>
      <c r="GRP3" s="145"/>
      <c r="GRQ3" s="145"/>
      <c r="GRR3" s="145"/>
      <c r="GRS3" s="145"/>
      <c r="GRT3" s="145"/>
      <c r="GRU3" s="145"/>
      <c r="GRV3" s="145"/>
      <c r="GRW3" s="145"/>
      <c r="GRX3" s="145"/>
      <c r="GRY3" s="145"/>
      <c r="GRZ3" s="145"/>
      <c r="GSA3" s="145"/>
      <c r="GSB3" s="145"/>
      <c r="GSC3" s="145"/>
      <c r="GSD3" s="145"/>
      <c r="GSE3" s="145"/>
      <c r="GSF3" s="145"/>
      <c r="GSG3" s="145"/>
      <c r="GSH3" s="145"/>
      <c r="GSI3" s="145"/>
      <c r="GSJ3" s="145"/>
      <c r="GSK3" s="145"/>
      <c r="GSL3" s="145"/>
      <c r="GSM3" s="145"/>
      <c r="GSN3" s="145"/>
      <c r="GSO3" s="145"/>
      <c r="GSP3" s="145"/>
      <c r="GSQ3" s="145"/>
      <c r="GSR3" s="145"/>
      <c r="GSS3" s="145"/>
      <c r="GST3" s="145"/>
      <c r="GSU3" s="145"/>
      <c r="GSV3" s="145"/>
      <c r="GSW3" s="145"/>
      <c r="GSX3" s="145"/>
      <c r="GSY3" s="145"/>
      <c r="GSZ3" s="145"/>
      <c r="GTA3" s="145"/>
      <c r="GTB3" s="145"/>
      <c r="GTC3" s="145"/>
      <c r="GTD3" s="145"/>
      <c r="GTE3" s="145"/>
      <c r="GTF3" s="145"/>
      <c r="GTG3" s="145"/>
      <c r="GTH3" s="145"/>
      <c r="GTI3" s="145"/>
      <c r="GTJ3" s="145"/>
      <c r="GTK3" s="145"/>
      <c r="GTL3" s="145"/>
      <c r="GTM3" s="145"/>
      <c r="GTN3" s="145"/>
      <c r="GTO3" s="145"/>
      <c r="GTP3" s="145"/>
      <c r="GTQ3" s="145"/>
      <c r="GTR3" s="145"/>
      <c r="GTS3" s="145"/>
      <c r="GTT3" s="145"/>
      <c r="GTU3" s="145"/>
      <c r="GTV3" s="145"/>
      <c r="GTW3" s="145"/>
      <c r="GTX3" s="145"/>
      <c r="GTY3" s="145"/>
      <c r="GTZ3" s="145"/>
      <c r="GUA3" s="145"/>
      <c r="GUB3" s="145"/>
      <c r="GUC3" s="145"/>
      <c r="GUD3" s="145"/>
      <c r="GUE3" s="145"/>
      <c r="GUF3" s="145"/>
      <c r="GUG3" s="145"/>
      <c r="GUH3" s="145"/>
      <c r="GUI3" s="145"/>
      <c r="GUJ3" s="145"/>
      <c r="GUK3" s="145"/>
      <c r="GUL3" s="145"/>
      <c r="GUM3" s="145"/>
      <c r="GUN3" s="145"/>
      <c r="GUO3" s="145"/>
      <c r="GUP3" s="145"/>
      <c r="GUQ3" s="145"/>
      <c r="GUR3" s="145"/>
      <c r="GUS3" s="145"/>
      <c r="GUT3" s="145"/>
      <c r="GUU3" s="145"/>
      <c r="GUV3" s="145"/>
      <c r="GUW3" s="145"/>
      <c r="GUX3" s="145"/>
      <c r="GUY3" s="145"/>
      <c r="GUZ3" s="145"/>
      <c r="GVA3" s="145"/>
      <c r="GVB3" s="145"/>
      <c r="GVC3" s="145"/>
      <c r="GVD3" s="145"/>
      <c r="GVE3" s="145"/>
      <c r="GVF3" s="145"/>
      <c r="GVG3" s="145"/>
      <c r="GVH3" s="145"/>
      <c r="GVI3" s="145"/>
      <c r="GVJ3" s="145"/>
      <c r="GVK3" s="145"/>
      <c r="GVL3" s="145"/>
      <c r="GVM3" s="145"/>
      <c r="GVN3" s="145"/>
      <c r="GVO3" s="145"/>
      <c r="GVP3" s="145"/>
      <c r="GVQ3" s="145"/>
      <c r="GVR3" s="145"/>
      <c r="GVS3" s="145"/>
      <c r="GVT3" s="145"/>
      <c r="GVU3" s="145"/>
      <c r="GVV3" s="145"/>
      <c r="GVW3" s="145"/>
      <c r="GVX3" s="145"/>
      <c r="GVY3" s="145"/>
      <c r="GVZ3" s="145"/>
      <c r="GWA3" s="145"/>
      <c r="GWB3" s="145"/>
      <c r="GWC3" s="145"/>
      <c r="GWD3" s="145"/>
      <c r="GWE3" s="145"/>
      <c r="GWF3" s="145"/>
      <c r="GWG3" s="145"/>
      <c r="GWH3" s="145"/>
      <c r="GWI3" s="145"/>
      <c r="GWJ3" s="145"/>
      <c r="GWK3" s="145"/>
      <c r="GWL3" s="145"/>
      <c r="GWM3" s="145"/>
      <c r="GWN3" s="145"/>
      <c r="GWO3" s="145"/>
      <c r="GWP3" s="145"/>
      <c r="GWQ3" s="145"/>
      <c r="GWR3" s="145"/>
      <c r="GWS3" s="145"/>
      <c r="GWT3" s="145"/>
      <c r="GWU3" s="145"/>
      <c r="GWV3" s="145"/>
      <c r="GWW3" s="145"/>
      <c r="GWX3" s="145"/>
      <c r="GWY3" s="145"/>
      <c r="GWZ3" s="145"/>
      <c r="GXA3" s="145"/>
      <c r="GXB3" s="145"/>
      <c r="GXC3" s="145"/>
      <c r="GXD3" s="145"/>
      <c r="GXE3" s="145"/>
      <c r="GXF3" s="145"/>
      <c r="GXG3" s="145"/>
      <c r="GXH3" s="145"/>
      <c r="GXI3" s="145"/>
      <c r="GXJ3" s="145"/>
      <c r="GXK3" s="145"/>
      <c r="GXL3" s="145"/>
      <c r="GXM3" s="145"/>
      <c r="GXN3" s="145"/>
      <c r="GXO3" s="145"/>
      <c r="GXP3" s="145"/>
      <c r="GXQ3" s="145"/>
      <c r="GXR3" s="145"/>
      <c r="GXS3" s="145"/>
      <c r="GXT3" s="145"/>
      <c r="GXU3" s="145"/>
      <c r="GXV3" s="145"/>
      <c r="GXW3" s="145"/>
      <c r="GXX3" s="145"/>
      <c r="GXY3" s="145"/>
      <c r="GXZ3" s="145"/>
      <c r="GYA3" s="145"/>
      <c r="GYB3" s="145"/>
      <c r="GYC3" s="145"/>
      <c r="GYD3" s="145"/>
      <c r="GYE3" s="145"/>
      <c r="GYF3" s="145"/>
      <c r="GYG3" s="145"/>
      <c r="GYH3" s="145"/>
      <c r="GYI3" s="145"/>
      <c r="GYJ3" s="145"/>
      <c r="GYK3" s="145"/>
      <c r="GYL3" s="145"/>
      <c r="GYM3" s="145"/>
      <c r="GYN3" s="145"/>
      <c r="GYO3" s="145"/>
      <c r="GYP3" s="145"/>
      <c r="GYQ3" s="145"/>
      <c r="GYR3" s="145"/>
      <c r="GYS3" s="145"/>
      <c r="GYT3" s="145"/>
      <c r="GYU3" s="145"/>
      <c r="GYV3" s="145"/>
      <c r="GYW3" s="145"/>
      <c r="GYX3" s="145"/>
      <c r="GYY3" s="145"/>
      <c r="GYZ3" s="145"/>
      <c r="GZA3" s="145"/>
      <c r="GZB3" s="145"/>
      <c r="GZC3" s="145"/>
      <c r="GZD3" s="145"/>
      <c r="GZE3" s="145"/>
      <c r="GZF3" s="145"/>
      <c r="GZG3" s="145"/>
      <c r="GZH3" s="145"/>
      <c r="GZI3" s="145"/>
      <c r="GZJ3" s="145"/>
      <c r="GZK3" s="145"/>
      <c r="GZL3" s="145"/>
      <c r="GZM3" s="145"/>
      <c r="GZN3" s="145"/>
      <c r="GZO3" s="145"/>
      <c r="GZP3" s="145"/>
      <c r="GZQ3" s="145"/>
      <c r="GZR3" s="145"/>
      <c r="GZS3" s="145"/>
      <c r="GZT3" s="145"/>
      <c r="GZU3" s="145"/>
      <c r="GZV3" s="145"/>
      <c r="GZW3" s="145"/>
      <c r="GZX3" s="145"/>
      <c r="GZY3" s="145"/>
      <c r="GZZ3" s="145"/>
      <c r="HAA3" s="145"/>
      <c r="HAB3" s="145"/>
      <c r="HAC3" s="145"/>
      <c r="HAD3" s="145"/>
      <c r="HAE3" s="145"/>
      <c r="HAF3" s="145"/>
      <c r="HAG3" s="145"/>
      <c r="HAH3" s="145"/>
      <c r="HAI3" s="145"/>
      <c r="HAJ3" s="145"/>
      <c r="HAK3" s="145"/>
      <c r="HAL3" s="145"/>
      <c r="HAM3" s="145"/>
      <c r="HAN3" s="145"/>
      <c r="HAO3" s="145"/>
      <c r="HAP3" s="145"/>
      <c r="HAQ3" s="145"/>
      <c r="HAR3" s="145"/>
      <c r="HAS3" s="145"/>
      <c r="HAT3" s="145"/>
      <c r="HAU3" s="145"/>
      <c r="HAV3" s="145"/>
      <c r="HAW3" s="145"/>
      <c r="HAX3" s="145"/>
      <c r="HAY3" s="145"/>
      <c r="HAZ3" s="145"/>
      <c r="HBA3" s="145"/>
      <c r="HBB3" s="145"/>
      <c r="HBC3" s="145"/>
      <c r="HBD3" s="145"/>
      <c r="HBE3" s="145"/>
      <c r="HBF3" s="145"/>
      <c r="HBG3" s="145"/>
      <c r="HBH3" s="145"/>
      <c r="HBI3" s="145"/>
      <c r="HBJ3" s="145"/>
      <c r="HBK3" s="145"/>
      <c r="HBL3" s="145"/>
      <c r="HBM3" s="145"/>
      <c r="HBN3" s="145"/>
      <c r="HBO3" s="145"/>
      <c r="HBP3" s="145"/>
      <c r="HBQ3" s="145"/>
      <c r="HBR3" s="145"/>
      <c r="HBS3" s="145"/>
      <c r="HBT3" s="145"/>
      <c r="HBU3" s="145"/>
      <c r="HBV3" s="145"/>
      <c r="HBW3" s="145"/>
      <c r="HBX3" s="145"/>
      <c r="HBY3" s="145"/>
      <c r="HBZ3" s="145"/>
      <c r="HCA3" s="145"/>
      <c r="HCB3" s="145"/>
      <c r="HCC3" s="145"/>
      <c r="HCD3" s="145"/>
      <c r="HCE3" s="145"/>
      <c r="HCF3" s="145"/>
      <c r="HCG3" s="145"/>
      <c r="HCH3" s="145"/>
      <c r="HCI3" s="145"/>
      <c r="HCJ3" s="145"/>
      <c r="HCK3" s="145"/>
      <c r="HCL3" s="145"/>
      <c r="HCM3" s="145"/>
      <c r="HCN3" s="145"/>
      <c r="HCO3" s="145"/>
      <c r="HCP3" s="145"/>
      <c r="HCQ3" s="145"/>
      <c r="HCR3" s="145"/>
      <c r="HCS3" s="145"/>
      <c r="HCT3" s="145"/>
      <c r="HCU3" s="145"/>
      <c r="HCV3" s="145"/>
      <c r="HCW3" s="145"/>
      <c r="HCX3" s="145"/>
      <c r="HCY3" s="145"/>
      <c r="HCZ3" s="145"/>
      <c r="HDA3" s="145"/>
      <c r="HDB3" s="145"/>
      <c r="HDC3" s="145"/>
      <c r="HDD3" s="145"/>
      <c r="HDE3" s="145"/>
      <c r="HDF3" s="145"/>
      <c r="HDG3" s="145"/>
      <c r="HDH3" s="145"/>
      <c r="HDI3" s="145"/>
      <c r="HDJ3" s="145"/>
      <c r="HDK3" s="145"/>
      <c r="HDL3" s="145"/>
      <c r="HDM3" s="145"/>
      <c r="HDN3" s="145"/>
      <c r="HDO3" s="145"/>
      <c r="HDP3" s="145"/>
      <c r="HDQ3" s="145"/>
      <c r="HDR3" s="145"/>
      <c r="HDS3" s="145"/>
      <c r="HDT3" s="145"/>
      <c r="HDU3" s="145"/>
      <c r="HDV3" s="145"/>
      <c r="HDW3" s="145"/>
      <c r="HDX3" s="145"/>
      <c r="HDY3" s="145"/>
      <c r="HDZ3" s="145"/>
      <c r="HEA3" s="145"/>
      <c r="HEB3" s="145"/>
      <c r="HEC3" s="145"/>
      <c r="HED3" s="145"/>
      <c r="HEE3" s="145"/>
      <c r="HEF3" s="145"/>
      <c r="HEG3" s="145"/>
      <c r="HEH3" s="145"/>
      <c r="HEI3" s="145"/>
      <c r="HEJ3" s="145"/>
      <c r="HEK3" s="145"/>
      <c r="HEL3" s="145"/>
      <c r="HEM3" s="145"/>
      <c r="HEN3" s="145"/>
      <c r="HEO3" s="145"/>
      <c r="HEP3" s="145"/>
      <c r="HEQ3" s="145"/>
      <c r="HER3" s="145"/>
      <c r="HES3" s="145"/>
      <c r="HET3" s="145"/>
      <c r="HEU3" s="145"/>
      <c r="HEV3" s="145"/>
      <c r="HEW3" s="145"/>
      <c r="HEX3" s="145"/>
      <c r="HEY3" s="145"/>
      <c r="HEZ3" s="145"/>
      <c r="HFA3" s="145"/>
      <c r="HFB3" s="145"/>
      <c r="HFC3" s="145"/>
      <c r="HFD3" s="145"/>
      <c r="HFE3" s="145"/>
      <c r="HFF3" s="145"/>
      <c r="HFG3" s="145"/>
      <c r="HFH3" s="145"/>
      <c r="HFI3" s="145"/>
      <c r="HFJ3" s="145"/>
      <c r="HFK3" s="145"/>
      <c r="HFL3" s="145"/>
      <c r="HFM3" s="145"/>
      <c r="HFN3" s="145"/>
      <c r="HFO3" s="145"/>
      <c r="HFP3" s="145"/>
      <c r="HFQ3" s="145"/>
      <c r="HFR3" s="145"/>
      <c r="HFS3" s="145"/>
      <c r="HFT3" s="145"/>
      <c r="HFU3" s="145"/>
      <c r="HFV3" s="145"/>
      <c r="HFW3" s="145"/>
      <c r="HFX3" s="145"/>
      <c r="HFY3" s="145"/>
      <c r="HFZ3" s="145"/>
      <c r="HGA3" s="145"/>
      <c r="HGB3" s="145"/>
      <c r="HGC3" s="145"/>
      <c r="HGD3" s="145"/>
      <c r="HGE3" s="145"/>
      <c r="HGF3" s="145"/>
      <c r="HGG3" s="145"/>
      <c r="HGH3" s="145"/>
      <c r="HGI3" s="145"/>
      <c r="HGJ3" s="145"/>
      <c r="HGK3" s="145"/>
      <c r="HGL3" s="145"/>
      <c r="HGM3" s="145"/>
      <c r="HGN3" s="145"/>
      <c r="HGO3" s="145"/>
      <c r="HGP3" s="145"/>
      <c r="HGQ3" s="145"/>
      <c r="HGR3" s="145"/>
      <c r="HGS3" s="145"/>
      <c r="HGT3" s="145"/>
      <c r="HGU3" s="145"/>
      <c r="HGV3" s="145"/>
      <c r="HGW3" s="145"/>
      <c r="HGX3" s="145"/>
      <c r="HGY3" s="145"/>
      <c r="HGZ3" s="145"/>
      <c r="HHA3" s="145"/>
      <c r="HHB3" s="145"/>
      <c r="HHC3" s="145"/>
      <c r="HHD3" s="145"/>
      <c r="HHE3" s="145"/>
      <c r="HHF3" s="145"/>
      <c r="HHG3" s="145"/>
      <c r="HHH3" s="145"/>
      <c r="HHI3" s="145"/>
      <c r="HHJ3" s="145"/>
      <c r="HHK3" s="145"/>
      <c r="HHL3" s="145"/>
      <c r="HHM3" s="145"/>
      <c r="HHN3" s="145"/>
      <c r="HHO3" s="145"/>
      <c r="HHP3" s="145"/>
      <c r="HHQ3" s="145"/>
      <c r="HHR3" s="145"/>
      <c r="HHS3" s="145"/>
      <c r="HHT3" s="145"/>
      <c r="HHU3" s="145"/>
      <c r="HHV3" s="145"/>
      <c r="HHW3" s="145"/>
      <c r="HHX3" s="145"/>
      <c r="HHY3" s="145"/>
      <c r="HHZ3" s="145"/>
      <c r="HIA3" s="145"/>
      <c r="HIB3" s="145"/>
      <c r="HIC3" s="145"/>
      <c r="HID3" s="145"/>
      <c r="HIE3" s="145"/>
      <c r="HIF3" s="145"/>
      <c r="HIG3" s="145"/>
      <c r="HIH3" s="145"/>
      <c r="HII3" s="145"/>
      <c r="HIJ3" s="145"/>
      <c r="HIK3" s="145"/>
      <c r="HIL3" s="145"/>
      <c r="HIM3" s="145"/>
      <c r="HIN3" s="145"/>
      <c r="HIO3" s="145"/>
      <c r="HIP3" s="145"/>
      <c r="HIQ3" s="145"/>
      <c r="HIR3" s="145"/>
      <c r="HIS3" s="145"/>
      <c r="HIT3" s="145"/>
      <c r="HIU3" s="145"/>
      <c r="HIV3" s="145"/>
      <c r="HIW3" s="145"/>
      <c r="HIX3" s="145"/>
      <c r="HIY3" s="145"/>
      <c r="HIZ3" s="145"/>
      <c r="HJA3" s="145"/>
      <c r="HJB3" s="145"/>
      <c r="HJC3" s="145"/>
      <c r="HJD3" s="145"/>
      <c r="HJE3" s="145"/>
      <c r="HJF3" s="145"/>
      <c r="HJG3" s="145"/>
      <c r="HJH3" s="145"/>
      <c r="HJI3" s="145"/>
      <c r="HJJ3" s="145"/>
      <c r="HJK3" s="145"/>
      <c r="HJL3" s="145"/>
      <c r="HJM3" s="145"/>
      <c r="HJN3" s="145"/>
      <c r="HJO3" s="145"/>
      <c r="HJP3" s="145"/>
      <c r="HJQ3" s="145"/>
      <c r="HJR3" s="145"/>
      <c r="HJS3" s="145"/>
      <c r="HJT3" s="145"/>
      <c r="HJU3" s="145"/>
      <c r="HJV3" s="145"/>
      <c r="HJW3" s="145"/>
      <c r="HJX3" s="145"/>
      <c r="HJY3" s="145"/>
      <c r="HJZ3" s="145"/>
      <c r="HKA3" s="145"/>
      <c r="HKB3" s="145"/>
      <c r="HKC3" s="145"/>
      <c r="HKD3" s="145"/>
      <c r="HKE3" s="145"/>
      <c r="HKF3" s="145"/>
      <c r="HKG3" s="145"/>
      <c r="HKH3" s="145"/>
      <c r="HKI3" s="145"/>
      <c r="HKJ3" s="145"/>
      <c r="HKK3" s="145"/>
      <c r="HKL3" s="145"/>
      <c r="HKM3" s="145"/>
      <c r="HKN3" s="145"/>
      <c r="HKO3" s="145"/>
      <c r="HKP3" s="145"/>
      <c r="HKQ3" s="145"/>
      <c r="HKR3" s="145"/>
      <c r="HKS3" s="145"/>
      <c r="HKT3" s="145"/>
      <c r="HKU3" s="145"/>
      <c r="HKV3" s="145"/>
      <c r="HKW3" s="145"/>
      <c r="HKX3" s="145"/>
      <c r="HKY3" s="145"/>
      <c r="HKZ3" s="145"/>
      <c r="HLA3" s="145"/>
      <c r="HLB3" s="145"/>
      <c r="HLC3" s="145"/>
      <c r="HLD3" s="145"/>
      <c r="HLE3" s="145"/>
      <c r="HLF3" s="145"/>
      <c r="HLG3" s="145"/>
      <c r="HLH3" s="145"/>
      <c r="HLI3" s="145"/>
      <c r="HLJ3" s="145"/>
      <c r="HLK3" s="145"/>
      <c r="HLL3" s="145"/>
      <c r="HLM3" s="145"/>
      <c r="HLN3" s="145"/>
      <c r="HLO3" s="145"/>
      <c r="HLP3" s="145"/>
      <c r="HLQ3" s="145"/>
      <c r="HLR3" s="145"/>
      <c r="HLS3" s="145"/>
      <c r="HLT3" s="145"/>
      <c r="HLU3" s="145"/>
      <c r="HLV3" s="145"/>
      <c r="HLW3" s="145"/>
      <c r="HLX3" s="145"/>
      <c r="HLY3" s="145"/>
      <c r="HLZ3" s="145"/>
      <c r="HMA3" s="145"/>
      <c r="HMB3" s="145"/>
      <c r="HMC3" s="145"/>
      <c r="HMD3" s="145"/>
      <c r="HME3" s="145"/>
      <c r="HMF3" s="145"/>
      <c r="HMG3" s="145"/>
      <c r="HMH3" s="145"/>
      <c r="HMI3" s="145"/>
      <c r="HMJ3" s="145"/>
      <c r="HMK3" s="145"/>
      <c r="HML3" s="145"/>
      <c r="HMM3" s="145"/>
      <c r="HMN3" s="145"/>
      <c r="HMO3" s="145"/>
      <c r="HMP3" s="145"/>
      <c r="HMQ3" s="145"/>
      <c r="HMR3" s="145"/>
      <c r="HMS3" s="145"/>
      <c r="HMT3" s="145"/>
      <c r="HMU3" s="145"/>
      <c r="HMV3" s="145"/>
      <c r="HMW3" s="145"/>
      <c r="HMX3" s="145"/>
      <c r="HMY3" s="145"/>
      <c r="HMZ3" s="145"/>
      <c r="HNA3" s="145"/>
      <c r="HNB3" s="145"/>
      <c r="HNC3" s="145"/>
      <c r="HND3" s="145"/>
      <c r="HNE3" s="145"/>
      <c r="HNF3" s="145"/>
      <c r="HNG3" s="145"/>
      <c r="HNH3" s="145"/>
      <c r="HNI3" s="145"/>
      <c r="HNJ3" s="145"/>
      <c r="HNK3" s="145"/>
      <c r="HNL3" s="145"/>
      <c r="HNM3" s="145"/>
      <c r="HNN3" s="145"/>
      <c r="HNO3" s="145"/>
      <c r="HNP3" s="145"/>
      <c r="HNQ3" s="145"/>
      <c r="HNR3" s="145"/>
      <c r="HNS3" s="145"/>
      <c r="HNT3" s="145"/>
      <c r="HNU3" s="145"/>
      <c r="HNV3" s="145"/>
      <c r="HNW3" s="145"/>
      <c r="HNX3" s="145"/>
      <c r="HNY3" s="145"/>
      <c r="HNZ3" s="145"/>
      <c r="HOA3" s="145"/>
      <c r="HOB3" s="145"/>
      <c r="HOC3" s="145"/>
      <c r="HOD3" s="145"/>
      <c r="HOE3" s="145"/>
      <c r="HOF3" s="145"/>
      <c r="HOG3" s="145"/>
      <c r="HOH3" s="145"/>
      <c r="HOI3" s="145"/>
      <c r="HOJ3" s="145"/>
      <c r="HOK3" s="145"/>
      <c r="HOL3" s="145"/>
      <c r="HOM3" s="145"/>
      <c r="HON3" s="145"/>
      <c r="HOO3" s="145"/>
      <c r="HOP3" s="145"/>
      <c r="HOQ3" s="145"/>
      <c r="HOR3" s="145"/>
      <c r="HOS3" s="145"/>
      <c r="HOT3" s="145"/>
      <c r="HOU3" s="145"/>
      <c r="HOV3" s="145"/>
      <c r="HOW3" s="145"/>
      <c r="HOX3" s="145"/>
      <c r="HOY3" s="145"/>
      <c r="HOZ3" s="145"/>
      <c r="HPA3" s="145"/>
      <c r="HPB3" s="145"/>
      <c r="HPC3" s="145"/>
      <c r="HPD3" s="145"/>
      <c r="HPE3" s="145"/>
      <c r="HPF3" s="145"/>
      <c r="HPG3" s="145"/>
      <c r="HPH3" s="145"/>
      <c r="HPI3" s="145"/>
      <c r="HPJ3" s="145"/>
      <c r="HPK3" s="145"/>
      <c r="HPL3" s="145"/>
      <c r="HPM3" s="145"/>
      <c r="HPN3" s="145"/>
      <c r="HPO3" s="145"/>
      <c r="HPP3" s="145"/>
      <c r="HPQ3" s="145"/>
      <c r="HPR3" s="145"/>
      <c r="HPS3" s="145"/>
      <c r="HPT3" s="145"/>
      <c r="HPU3" s="145"/>
      <c r="HPV3" s="145"/>
      <c r="HPW3" s="145"/>
      <c r="HPX3" s="145"/>
      <c r="HPY3" s="145"/>
      <c r="HPZ3" s="145"/>
      <c r="HQA3" s="145"/>
      <c r="HQB3" s="145"/>
      <c r="HQC3" s="145"/>
      <c r="HQD3" s="145"/>
      <c r="HQE3" s="145"/>
      <c r="HQF3" s="145"/>
      <c r="HQG3" s="145"/>
      <c r="HQH3" s="145"/>
      <c r="HQI3" s="145"/>
      <c r="HQJ3" s="145"/>
      <c r="HQK3" s="145"/>
      <c r="HQL3" s="145"/>
      <c r="HQM3" s="145"/>
      <c r="HQN3" s="145"/>
      <c r="HQO3" s="145"/>
      <c r="HQP3" s="145"/>
      <c r="HQQ3" s="145"/>
      <c r="HQR3" s="145"/>
      <c r="HQS3" s="145"/>
      <c r="HQT3" s="145"/>
      <c r="HQU3" s="145"/>
      <c r="HQV3" s="145"/>
      <c r="HQW3" s="145"/>
      <c r="HQX3" s="145"/>
      <c r="HQY3" s="145"/>
      <c r="HQZ3" s="145"/>
      <c r="HRA3" s="145"/>
      <c r="HRB3" s="145"/>
      <c r="HRC3" s="145"/>
      <c r="HRD3" s="145"/>
      <c r="HRE3" s="145"/>
      <c r="HRF3" s="145"/>
      <c r="HRG3" s="145"/>
      <c r="HRH3" s="145"/>
      <c r="HRI3" s="145"/>
      <c r="HRJ3" s="145"/>
      <c r="HRK3" s="145"/>
      <c r="HRL3" s="145"/>
      <c r="HRM3" s="145"/>
      <c r="HRN3" s="145"/>
      <c r="HRO3" s="145"/>
      <c r="HRP3" s="145"/>
      <c r="HRQ3" s="145"/>
      <c r="HRR3" s="145"/>
      <c r="HRS3" s="145"/>
      <c r="HRT3" s="145"/>
      <c r="HRU3" s="145"/>
      <c r="HRV3" s="145"/>
      <c r="HRW3" s="145"/>
      <c r="HRX3" s="145"/>
      <c r="HRY3" s="145"/>
      <c r="HRZ3" s="145"/>
      <c r="HSA3" s="145"/>
      <c r="HSB3" s="145"/>
      <c r="HSC3" s="145"/>
      <c r="HSD3" s="145"/>
      <c r="HSE3" s="145"/>
      <c r="HSF3" s="145"/>
      <c r="HSG3" s="145"/>
      <c r="HSH3" s="145"/>
      <c r="HSI3" s="145"/>
      <c r="HSJ3" s="145"/>
      <c r="HSK3" s="145"/>
      <c r="HSL3" s="145"/>
      <c r="HSM3" s="145"/>
      <c r="HSN3" s="145"/>
      <c r="HSO3" s="145"/>
      <c r="HSP3" s="145"/>
      <c r="HSQ3" s="145"/>
      <c r="HSR3" s="145"/>
      <c r="HSS3" s="145"/>
      <c r="HST3" s="145"/>
      <c r="HSU3" s="145"/>
      <c r="HSV3" s="145"/>
      <c r="HSW3" s="145"/>
      <c r="HSX3" s="145"/>
      <c r="HSY3" s="145"/>
      <c r="HSZ3" s="145"/>
      <c r="HTA3" s="145"/>
      <c r="HTB3" s="145"/>
      <c r="HTC3" s="145"/>
      <c r="HTD3" s="145"/>
      <c r="HTE3" s="145"/>
      <c r="HTF3" s="145"/>
      <c r="HTG3" s="145"/>
      <c r="HTH3" s="145"/>
      <c r="HTI3" s="145"/>
      <c r="HTJ3" s="145"/>
      <c r="HTK3" s="145"/>
      <c r="HTL3" s="145"/>
      <c r="HTM3" s="145"/>
      <c r="HTN3" s="145"/>
      <c r="HTO3" s="145"/>
      <c r="HTP3" s="145"/>
      <c r="HTQ3" s="145"/>
      <c r="HTR3" s="145"/>
      <c r="HTS3" s="145"/>
      <c r="HTT3" s="145"/>
      <c r="HTU3" s="145"/>
      <c r="HTV3" s="145"/>
      <c r="HTW3" s="145"/>
      <c r="HTX3" s="145"/>
      <c r="HTY3" s="145"/>
      <c r="HTZ3" s="145"/>
      <c r="HUA3" s="145"/>
      <c r="HUB3" s="145"/>
      <c r="HUC3" s="145"/>
      <c r="HUD3" s="145"/>
      <c r="HUE3" s="145"/>
      <c r="HUF3" s="145"/>
      <c r="HUG3" s="145"/>
      <c r="HUH3" s="145"/>
      <c r="HUI3" s="145"/>
      <c r="HUJ3" s="145"/>
      <c r="HUK3" s="145"/>
      <c r="HUL3" s="145"/>
      <c r="HUM3" s="145"/>
      <c r="HUN3" s="145"/>
      <c r="HUO3" s="145"/>
      <c r="HUP3" s="145"/>
      <c r="HUQ3" s="145"/>
      <c r="HUR3" s="145"/>
      <c r="HUS3" s="145"/>
      <c r="HUT3" s="145"/>
      <c r="HUU3" s="145"/>
      <c r="HUV3" s="145"/>
      <c r="HUW3" s="145"/>
      <c r="HUX3" s="145"/>
      <c r="HUY3" s="145"/>
      <c r="HUZ3" s="145"/>
      <c r="HVA3" s="145"/>
      <c r="HVB3" s="145"/>
      <c r="HVC3" s="145"/>
      <c r="HVD3" s="145"/>
      <c r="HVE3" s="145"/>
      <c r="HVF3" s="145"/>
      <c r="HVG3" s="145"/>
      <c r="HVH3" s="145"/>
      <c r="HVI3" s="145"/>
      <c r="HVJ3" s="145"/>
      <c r="HVK3" s="145"/>
      <c r="HVL3" s="145"/>
      <c r="HVM3" s="145"/>
      <c r="HVN3" s="145"/>
      <c r="HVO3" s="145"/>
      <c r="HVP3" s="145"/>
      <c r="HVQ3" s="145"/>
      <c r="HVR3" s="145"/>
      <c r="HVS3" s="145"/>
      <c r="HVT3" s="145"/>
      <c r="HVU3" s="145"/>
      <c r="HVV3" s="145"/>
      <c r="HVW3" s="145"/>
      <c r="HVX3" s="145"/>
      <c r="HVY3" s="145"/>
      <c r="HVZ3" s="145"/>
      <c r="HWA3" s="145"/>
      <c r="HWB3" s="145"/>
      <c r="HWC3" s="145"/>
      <c r="HWD3" s="145"/>
      <c r="HWE3" s="145"/>
      <c r="HWF3" s="145"/>
      <c r="HWG3" s="145"/>
      <c r="HWH3" s="145"/>
      <c r="HWI3" s="145"/>
      <c r="HWJ3" s="145"/>
      <c r="HWK3" s="145"/>
      <c r="HWL3" s="145"/>
      <c r="HWM3" s="145"/>
      <c r="HWN3" s="145"/>
      <c r="HWO3" s="145"/>
      <c r="HWP3" s="145"/>
      <c r="HWQ3" s="145"/>
      <c r="HWR3" s="145"/>
      <c r="HWS3" s="145"/>
      <c r="HWT3" s="145"/>
      <c r="HWU3" s="145"/>
      <c r="HWV3" s="145"/>
      <c r="HWW3" s="145"/>
      <c r="HWX3" s="145"/>
      <c r="HWY3" s="145"/>
      <c r="HWZ3" s="145"/>
      <c r="HXA3" s="145"/>
      <c r="HXB3" s="145"/>
      <c r="HXC3" s="145"/>
      <c r="HXD3" s="145"/>
      <c r="HXE3" s="145"/>
      <c r="HXF3" s="145"/>
      <c r="HXG3" s="145"/>
      <c r="HXH3" s="145"/>
      <c r="HXI3" s="145"/>
      <c r="HXJ3" s="145"/>
      <c r="HXK3" s="145"/>
      <c r="HXL3" s="145"/>
      <c r="HXM3" s="145"/>
      <c r="HXN3" s="145"/>
      <c r="HXO3" s="145"/>
      <c r="HXP3" s="145"/>
      <c r="HXQ3" s="145"/>
      <c r="HXR3" s="145"/>
      <c r="HXS3" s="145"/>
      <c r="HXT3" s="145"/>
      <c r="HXU3" s="145"/>
      <c r="HXV3" s="145"/>
      <c r="HXW3" s="145"/>
      <c r="HXX3" s="145"/>
      <c r="HXY3" s="145"/>
      <c r="HXZ3" s="145"/>
      <c r="HYA3" s="145"/>
      <c r="HYB3" s="145"/>
      <c r="HYC3" s="145"/>
      <c r="HYD3" s="145"/>
      <c r="HYE3" s="145"/>
      <c r="HYF3" s="145"/>
      <c r="HYG3" s="145"/>
      <c r="HYH3" s="145"/>
      <c r="HYI3" s="145"/>
      <c r="HYJ3" s="145"/>
      <c r="HYK3" s="145"/>
      <c r="HYL3" s="145"/>
      <c r="HYM3" s="145"/>
      <c r="HYN3" s="145"/>
      <c r="HYO3" s="145"/>
      <c r="HYP3" s="145"/>
      <c r="HYQ3" s="145"/>
      <c r="HYR3" s="145"/>
      <c r="HYS3" s="145"/>
      <c r="HYT3" s="145"/>
      <c r="HYU3" s="145"/>
      <c r="HYV3" s="145"/>
      <c r="HYW3" s="145"/>
      <c r="HYX3" s="145"/>
      <c r="HYY3" s="145"/>
      <c r="HYZ3" s="145"/>
      <c r="HZA3" s="145"/>
      <c r="HZB3" s="145"/>
      <c r="HZC3" s="145"/>
      <c r="HZD3" s="145"/>
      <c r="HZE3" s="145"/>
      <c r="HZF3" s="145"/>
      <c r="HZG3" s="145"/>
      <c r="HZH3" s="145"/>
      <c r="HZI3" s="145"/>
      <c r="HZJ3" s="145"/>
      <c r="HZK3" s="145"/>
      <c r="HZL3" s="145"/>
      <c r="HZM3" s="145"/>
      <c r="HZN3" s="145"/>
      <c r="HZO3" s="145"/>
      <c r="HZP3" s="145"/>
      <c r="HZQ3" s="145"/>
      <c r="HZR3" s="145"/>
      <c r="HZS3" s="145"/>
      <c r="HZT3" s="145"/>
      <c r="HZU3" s="145"/>
      <c r="HZV3" s="145"/>
      <c r="HZW3" s="145"/>
      <c r="HZX3" s="145"/>
      <c r="HZY3" s="145"/>
      <c r="HZZ3" s="145"/>
      <c r="IAA3" s="145"/>
      <c r="IAB3" s="145"/>
      <c r="IAC3" s="145"/>
      <c r="IAD3" s="145"/>
      <c r="IAE3" s="145"/>
      <c r="IAF3" s="145"/>
      <c r="IAG3" s="145"/>
      <c r="IAH3" s="145"/>
      <c r="IAI3" s="145"/>
      <c r="IAJ3" s="145"/>
      <c r="IAK3" s="145"/>
      <c r="IAL3" s="145"/>
      <c r="IAM3" s="145"/>
      <c r="IAN3" s="145"/>
      <c r="IAO3" s="145"/>
      <c r="IAP3" s="145"/>
      <c r="IAQ3" s="145"/>
      <c r="IAR3" s="145"/>
      <c r="IAS3" s="145"/>
      <c r="IAT3" s="145"/>
      <c r="IAU3" s="145"/>
      <c r="IAV3" s="145"/>
      <c r="IAW3" s="145"/>
      <c r="IAX3" s="145"/>
      <c r="IAY3" s="145"/>
      <c r="IAZ3" s="145"/>
      <c r="IBA3" s="145"/>
      <c r="IBB3" s="145"/>
      <c r="IBC3" s="145"/>
      <c r="IBD3" s="145"/>
      <c r="IBE3" s="145"/>
      <c r="IBF3" s="145"/>
      <c r="IBG3" s="145"/>
      <c r="IBH3" s="145"/>
      <c r="IBI3" s="145"/>
      <c r="IBJ3" s="145"/>
      <c r="IBK3" s="145"/>
      <c r="IBL3" s="145"/>
      <c r="IBM3" s="145"/>
      <c r="IBN3" s="145"/>
      <c r="IBO3" s="145"/>
      <c r="IBP3" s="145"/>
      <c r="IBQ3" s="145"/>
      <c r="IBR3" s="145"/>
      <c r="IBS3" s="145"/>
      <c r="IBT3" s="145"/>
      <c r="IBU3" s="145"/>
      <c r="IBV3" s="145"/>
      <c r="IBW3" s="145"/>
      <c r="IBX3" s="145"/>
      <c r="IBY3" s="145"/>
      <c r="IBZ3" s="145"/>
      <c r="ICA3" s="145"/>
      <c r="ICB3" s="145"/>
      <c r="ICC3" s="145"/>
      <c r="ICD3" s="145"/>
      <c r="ICE3" s="145"/>
      <c r="ICF3" s="145"/>
      <c r="ICG3" s="145"/>
      <c r="ICH3" s="145"/>
      <c r="ICI3" s="145"/>
      <c r="ICJ3" s="145"/>
      <c r="ICK3" s="145"/>
      <c r="ICL3" s="145"/>
      <c r="ICM3" s="145"/>
      <c r="ICN3" s="145"/>
      <c r="ICO3" s="145"/>
      <c r="ICP3" s="145"/>
      <c r="ICQ3" s="145"/>
      <c r="ICR3" s="145"/>
      <c r="ICS3" s="145"/>
      <c r="ICT3" s="145"/>
      <c r="ICU3" s="145"/>
      <c r="ICV3" s="145"/>
      <c r="ICW3" s="145"/>
      <c r="ICX3" s="145"/>
      <c r="ICY3" s="145"/>
      <c r="ICZ3" s="145"/>
      <c r="IDA3" s="145"/>
      <c r="IDB3" s="145"/>
      <c r="IDC3" s="145"/>
      <c r="IDD3" s="145"/>
      <c r="IDE3" s="145"/>
      <c r="IDF3" s="145"/>
      <c r="IDG3" s="145"/>
      <c r="IDH3" s="145"/>
      <c r="IDI3" s="145"/>
      <c r="IDJ3" s="145"/>
      <c r="IDK3" s="145"/>
      <c r="IDL3" s="145"/>
      <c r="IDM3" s="145"/>
      <c r="IDN3" s="145"/>
      <c r="IDO3" s="145"/>
      <c r="IDP3" s="145"/>
      <c r="IDQ3" s="145"/>
      <c r="IDR3" s="145"/>
      <c r="IDS3" s="145"/>
      <c r="IDT3" s="145"/>
      <c r="IDU3" s="145"/>
      <c r="IDV3" s="145"/>
      <c r="IDW3" s="145"/>
      <c r="IDX3" s="145"/>
      <c r="IDY3" s="145"/>
      <c r="IDZ3" s="145"/>
      <c r="IEA3" s="145"/>
      <c r="IEB3" s="145"/>
      <c r="IEC3" s="145"/>
      <c r="IED3" s="145"/>
      <c r="IEE3" s="145"/>
      <c r="IEF3" s="145"/>
      <c r="IEG3" s="145"/>
      <c r="IEH3" s="145"/>
      <c r="IEI3" s="145"/>
      <c r="IEJ3" s="145"/>
      <c r="IEK3" s="145"/>
      <c r="IEL3" s="145"/>
      <c r="IEM3" s="145"/>
      <c r="IEN3" s="145"/>
      <c r="IEO3" s="145"/>
      <c r="IEP3" s="145"/>
      <c r="IEQ3" s="145"/>
      <c r="IER3" s="145"/>
      <c r="IES3" s="145"/>
      <c r="IET3" s="145"/>
      <c r="IEU3" s="145"/>
      <c r="IEV3" s="145"/>
      <c r="IEW3" s="145"/>
      <c r="IEX3" s="145"/>
      <c r="IEY3" s="145"/>
      <c r="IEZ3" s="145"/>
      <c r="IFA3" s="145"/>
      <c r="IFB3" s="145"/>
      <c r="IFC3" s="145"/>
      <c r="IFD3" s="145"/>
      <c r="IFE3" s="145"/>
      <c r="IFF3" s="145"/>
      <c r="IFG3" s="145"/>
      <c r="IFH3" s="145"/>
      <c r="IFI3" s="145"/>
      <c r="IFJ3" s="145"/>
      <c r="IFK3" s="145"/>
      <c r="IFL3" s="145"/>
      <c r="IFM3" s="145"/>
      <c r="IFN3" s="145"/>
      <c r="IFO3" s="145"/>
      <c r="IFP3" s="145"/>
      <c r="IFQ3" s="145"/>
      <c r="IFR3" s="145"/>
      <c r="IFS3" s="145"/>
      <c r="IFT3" s="145"/>
      <c r="IFU3" s="145"/>
      <c r="IFV3" s="145"/>
      <c r="IFW3" s="145"/>
      <c r="IFX3" s="145"/>
      <c r="IFY3" s="145"/>
      <c r="IFZ3" s="145"/>
      <c r="IGA3" s="145"/>
      <c r="IGB3" s="145"/>
      <c r="IGC3" s="145"/>
      <c r="IGD3" s="145"/>
      <c r="IGE3" s="145"/>
      <c r="IGF3" s="145"/>
      <c r="IGG3" s="145"/>
      <c r="IGH3" s="145"/>
      <c r="IGI3" s="145"/>
      <c r="IGJ3" s="145"/>
      <c r="IGK3" s="145"/>
      <c r="IGL3" s="145"/>
      <c r="IGM3" s="145"/>
      <c r="IGN3" s="145"/>
      <c r="IGO3" s="145"/>
      <c r="IGP3" s="145"/>
      <c r="IGQ3" s="145"/>
      <c r="IGR3" s="145"/>
      <c r="IGS3" s="145"/>
      <c r="IGT3" s="145"/>
      <c r="IGU3" s="145"/>
      <c r="IGV3" s="145"/>
      <c r="IGW3" s="145"/>
      <c r="IGX3" s="145"/>
      <c r="IGY3" s="145"/>
      <c r="IGZ3" s="145"/>
      <c r="IHA3" s="145"/>
      <c r="IHB3" s="145"/>
      <c r="IHC3" s="145"/>
      <c r="IHD3" s="145"/>
      <c r="IHE3" s="145"/>
      <c r="IHF3" s="145"/>
      <c r="IHG3" s="145"/>
      <c r="IHH3" s="145"/>
      <c r="IHI3" s="145"/>
      <c r="IHJ3" s="145"/>
      <c r="IHK3" s="145"/>
      <c r="IHL3" s="145"/>
      <c r="IHM3" s="145"/>
      <c r="IHN3" s="145"/>
      <c r="IHO3" s="145"/>
      <c r="IHP3" s="145"/>
      <c r="IHQ3" s="145"/>
      <c r="IHR3" s="145"/>
      <c r="IHS3" s="145"/>
      <c r="IHT3" s="145"/>
      <c r="IHU3" s="145"/>
      <c r="IHV3" s="145"/>
      <c r="IHW3" s="145"/>
      <c r="IHX3" s="145"/>
      <c r="IHY3" s="145"/>
      <c r="IHZ3" s="145"/>
      <c r="IIA3" s="145"/>
      <c r="IIB3" s="145"/>
      <c r="IIC3" s="145"/>
      <c r="IID3" s="145"/>
      <c r="IIE3" s="145"/>
      <c r="IIF3" s="145"/>
      <c r="IIG3" s="145"/>
      <c r="IIH3" s="145"/>
      <c r="III3" s="145"/>
      <c r="IIJ3" s="145"/>
      <c r="IIK3" s="145"/>
      <c r="IIL3" s="145"/>
      <c r="IIM3" s="145"/>
      <c r="IIN3" s="145"/>
      <c r="IIO3" s="145"/>
      <c r="IIP3" s="145"/>
      <c r="IIQ3" s="145"/>
      <c r="IIR3" s="145"/>
      <c r="IIS3" s="145"/>
      <c r="IIT3" s="145"/>
      <c r="IIU3" s="145"/>
      <c r="IIV3" s="145"/>
      <c r="IIW3" s="145"/>
      <c r="IIX3" s="145"/>
      <c r="IIY3" s="145"/>
      <c r="IIZ3" s="145"/>
      <c r="IJA3" s="145"/>
      <c r="IJB3" s="145"/>
      <c r="IJC3" s="145"/>
      <c r="IJD3" s="145"/>
      <c r="IJE3" s="145"/>
      <c r="IJF3" s="145"/>
      <c r="IJG3" s="145"/>
      <c r="IJH3" s="145"/>
      <c r="IJI3" s="145"/>
      <c r="IJJ3" s="145"/>
      <c r="IJK3" s="145"/>
      <c r="IJL3" s="145"/>
      <c r="IJM3" s="145"/>
      <c r="IJN3" s="145"/>
      <c r="IJO3" s="145"/>
      <c r="IJP3" s="145"/>
      <c r="IJQ3" s="145"/>
      <c r="IJR3" s="145"/>
      <c r="IJS3" s="145"/>
      <c r="IJT3" s="145"/>
      <c r="IJU3" s="145"/>
      <c r="IJV3" s="145"/>
      <c r="IJW3" s="145"/>
      <c r="IJX3" s="145"/>
      <c r="IJY3" s="145"/>
      <c r="IJZ3" s="145"/>
      <c r="IKA3" s="145"/>
      <c r="IKB3" s="145"/>
      <c r="IKC3" s="145"/>
      <c r="IKD3" s="145"/>
      <c r="IKE3" s="145"/>
      <c r="IKF3" s="145"/>
      <c r="IKG3" s="145"/>
      <c r="IKH3" s="145"/>
      <c r="IKI3" s="145"/>
      <c r="IKJ3" s="145"/>
      <c r="IKK3" s="145"/>
      <c r="IKL3" s="145"/>
      <c r="IKM3" s="145"/>
      <c r="IKN3" s="145"/>
      <c r="IKO3" s="145"/>
      <c r="IKP3" s="145"/>
      <c r="IKQ3" s="145"/>
      <c r="IKR3" s="145"/>
      <c r="IKS3" s="145"/>
      <c r="IKT3" s="145"/>
      <c r="IKU3" s="145"/>
      <c r="IKV3" s="145"/>
      <c r="IKW3" s="145"/>
      <c r="IKX3" s="145"/>
      <c r="IKY3" s="145"/>
      <c r="IKZ3" s="145"/>
      <c r="ILA3" s="145"/>
      <c r="ILB3" s="145"/>
      <c r="ILC3" s="145"/>
      <c r="ILD3" s="145"/>
      <c r="ILE3" s="145"/>
      <c r="ILF3" s="145"/>
      <c r="ILG3" s="145"/>
      <c r="ILH3" s="145"/>
      <c r="ILI3" s="145"/>
      <c r="ILJ3" s="145"/>
      <c r="ILK3" s="145"/>
      <c r="ILL3" s="145"/>
      <c r="ILM3" s="145"/>
      <c r="ILN3" s="145"/>
      <c r="ILO3" s="145"/>
      <c r="ILP3" s="145"/>
      <c r="ILQ3" s="145"/>
      <c r="ILR3" s="145"/>
      <c r="ILS3" s="145"/>
      <c r="ILT3" s="145"/>
      <c r="ILU3" s="145"/>
      <c r="ILV3" s="145"/>
      <c r="ILW3" s="145"/>
      <c r="ILX3" s="145"/>
      <c r="ILY3" s="145"/>
      <c r="ILZ3" s="145"/>
      <c r="IMA3" s="145"/>
      <c r="IMB3" s="145"/>
      <c r="IMC3" s="145"/>
      <c r="IMD3" s="145"/>
      <c r="IME3" s="145"/>
      <c r="IMF3" s="145"/>
      <c r="IMG3" s="145"/>
      <c r="IMH3" s="145"/>
      <c r="IMI3" s="145"/>
      <c r="IMJ3" s="145"/>
      <c r="IMK3" s="145"/>
      <c r="IML3" s="145"/>
      <c r="IMM3" s="145"/>
      <c r="IMN3" s="145"/>
      <c r="IMO3" s="145"/>
      <c r="IMP3" s="145"/>
      <c r="IMQ3" s="145"/>
      <c r="IMR3" s="145"/>
      <c r="IMS3" s="145"/>
      <c r="IMT3" s="145"/>
      <c r="IMU3" s="145"/>
      <c r="IMV3" s="145"/>
      <c r="IMW3" s="145"/>
      <c r="IMX3" s="145"/>
      <c r="IMY3" s="145"/>
      <c r="IMZ3" s="145"/>
      <c r="INA3" s="145"/>
      <c r="INB3" s="145"/>
      <c r="INC3" s="145"/>
      <c r="IND3" s="145"/>
      <c r="INE3" s="145"/>
      <c r="INF3" s="145"/>
      <c r="ING3" s="145"/>
      <c r="INH3" s="145"/>
      <c r="INI3" s="145"/>
      <c r="INJ3" s="145"/>
      <c r="INK3" s="145"/>
      <c r="INL3" s="145"/>
      <c r="INM3" s="145"/>
      <c r="INN3" s="145"/>
      <c r="INO3" s="145"/>
      <c r="INP3" s="145"/>
      <c r="INQ3" s="145"/>
      <c r="INR3" s="145"/>
      <c r="INS3" s="145"/>
      <c r="INT3" s="145"/>
      <c r="INU3" s="145"/>
      <c r="INV3" s="145"/>
      <c r="INW3" s="145"/>
      <c r="INX3" s="145"/>
      <c r="INY3" s="145"/>
      <c r="INZ3" s="145"/>
      <c r="IOA3" s="145"/>
      <c r="IOB3" s="145"/>
      <c r="IOC3" s="145"/>
      <c r="IOD3" s="145"/>
      <c r="IOE3" s="145"/>
      <c r="IOF3" s="145"/>
      <c r="IOG3" s="145"/>
      <c r="IOH3" s="145"/>
      <c r="IOI3" s="145"/>
      <c r="IOJ3" s="145"/>
      <c r="IOK3" s="145"/>
      <c r="IOL3" s="145"/>
      <c r="IOM3" s="145"/>
      <c r="ION3" s="145"/>
      <c r="IOO3" s="145"/>
      <c r="IOP3" s="145"/>
      <c r="IOQ3" s="145"/>
      <c r="IOR3" s="145"/>
      <c r="IOS3" s="145"/>
      <c r="IOT3" s="145"/>
      <c r="IOU3" s="145"/>
      <c r="IOV3" s="145"/>
      <c r="IOW3" s="145"/>
      <c r="IOX3" s="145"/>
      <c r="IOY3" s="145"/>
      <c r="IOZ3" s="145"/>
      <c r="IPA3" s="145"/>
      <c r="IPB3" s="145"/>
      <c r="IPC3" s="145"/>
      <c r="IPD3" s="145"/>
      <c r="IPE3" s="145"/>
      <c r="IPF3" s="145"/>
      <c r="IPG3" s="145"/>
      <c r="IPH3" s="145"/>
      <c r="IPI3" s="145"/>
      <c r="IPJ3" s="145"/>
      <c r="IPK3" s="145"/>
      <c r="IPL3" s="145"/>
      <c r="IPM3" s="145"/>
      <c r="IPN3" s="145"/>
      <c r="IPO3" s="145"/>
      <c r="IPP3" s="145"/>
      <c r="IPQ3" s="145"/>
      <c r="IPR3" s="145"/>
      <c r="IPS3" s="145"/>
      <c r="IPT3" s="145"/>
      <c r="IPU3" s="145"/>
      <c r="IPV3" s="145"/>
      <c r="IPW3" s="145"/>
      <c r="IPX3" s="145"/>
      <c r="IPY3" s="145"/>
      <c r="IPZ3" s="145"/>
      <c r="IQA3" s="145"/>
      <c r="IQB3" s="145"/>
      <c r="IQC3" s="145"/>
      <c r="IQD3" s="145"/>
      <c r="IQE3" s="145"/>
      <c r="IQF3" s="145"/>
      <c r="IQG3" s="145"/>
      <c r="IQH3" s="145"/>
      <c r="IQI3" s="145"/>
      <c r="IQJ3" s="145"/>
      <c r="IQK3" s="145"/>
      <c r="IQL3" s="145"/>
      <c r="IQM3" s="145"/>
      <c r="IQN3" s="145"/>
      <c r="IQO3" s="145"/>
      <c r="IQP3" s="145"/>
      <c r="IQQ3" s="145"/>
      <c r="IQR3" s="145"/>
      <c r="IQS3" s="145"/>
      <c r="IQT3" s="145"/>
      <c r="IQU3" s="145"/>
      <c r="IQV3" s="145"/>
      <c r="IQW3" s="145"/>
      <c r="IQX3" s="145"/>
      <c r="IQY3" s="145"/>
      <c r="IQZ3" s="145"/>
      <c r="IRA3" s="145"/>
      <c r="IRB3" s="145"/>
      <c r="IRC3" s="145"/>
      <c r="IRD3" s="145"/>
      <c r="IRE3" s="145"/>
      <c r="IRF3" s="145"/>
      <c r="IRG3" s="145"/>
      <c r="IRH3" s="145"/>
      <c r="IRI3" s="145"/>
      <c r="IRJ3" s="145"/>
      <c r="IRK3" s="145"/>
      <c r="IRL3" s="145"/>
      <c r="IRM3" s="145"/>
      <c r="IRN3" s="145"/>
      <c r="IRO3" s="145"/>
      <c r="IRP3" s="145"/>
      <c r="IRQ3" s="145"/>
      <c r="IRR3" s="145"/>
      <c r="IRS3" s="145"/>
      <c r="IRT3" s="145"/>
      <c r="IRU3" s="145"/>
      <c r="IRV3" s="145"/>
      <c r="IRW3" s="145"/>
      <c r="IRX3" s="145"/>
      <c r="IRY3" s="145"/>
      <c r="IRZ3" s="145"/>
      <c r="ISA3" s="145"/>
      <c r="ISB3" s="145"/>
      <c r="ISC3" s="145"/>
      <c r="ISD3" s="145"/>
      <c r="ISE3" s="145"/>
      <c r="ISF3" s="145"/>
      <c r="ISG3" s="145"/>
      <c r="ISH3" s="145"/>
      <c r="ISI3" s="145"/>
      <c r="ISJ3" s="145"/>
      <c r="ISK3" s="145"/>
      <c r="ISL3" s="145"/>
      <c r="ISM3" s="145"/>
      <c r="ISN3" s="145"/>
      <c r="ISO3" s="145"/>
      <c r="ISP3" s="145"/>
      <c r="ISQ3" s="145"/>
      <c r="ISR3" s="145"/>
      <c r="ISS3" s="145"/>
      <c r="IST3" s="145"/>
      <c r="ISU3" s="145"/>
      <c r="ISV3" s="145"/>
      <c r="ISW3" s="145"/>
      <c r="ISX3" s="145"/>
      <c r="ISY3" s="145"/>
      <c r="ISZ3" s="145"/>
      <c r="ITA3" s="145"/>
      <c r="ITB3" s="145"/>
      <c r="ITC3" s="145"/>
      <c r="ITD3" s="145"/>
      <c r="ITE3" s="145"/>
      <c r="ITF3" s="145"/>
      <c r="ITG3" s="145"/>
      <c r="ITH3" s="145"/>
      <c r="ITI3" s="145"/>
      <c r="ITJ3" s="145"/>
      <c r="ITK3" s="145"/>
      <c r="ITL3" s="145"/>
      <c r="ITM3" s="145"/>
      <c r="ITN3" s="145"/>
      <c r="ITO3" s="145"/>
      <c r="ITP3" s="145"/>
      <c r="ITQ3" s="145"/>
      <c r="ITR3" s="145"/>
      <c r="ITS3" s="145"/>
      <c r="ITT3" s="145"/>
      <c r="ITU3" s="145"/>
      <c r="ITV3" s="145"/>
      <c r="ITW3" s="145"/>
      <c r="ITX3" s="145"/>
      <c r="ITY3" s="145"/>
      <c r="ITZ3" s="145"/>
      <c r="IUA3" s="145"/>
      <c r="IUB3" s="145"/>
      <c r="IUC3" s="145"/>
      <c r="IUD3" s="145"/>
      <c r="IUE3" s="145"/>
      <c r="IUF3" s="145"/>
      <c r="IUG3" s="145"/>
      <c r="IUH3" s="145"/>
      <c r="IUI3" s="145"/>
      <c r="IUJ3" s="145"/>
      <c r="IUK3" s="145"/>
      <c r="IUL3" s="145"/>
      <c r="IUM3" s="145"/>
      <c r="IUN3" s="145"/>
      <c r="IUO3" s="145"/>
      <c r="IUP3" s="145"/>
      <c r="IUQ3" s="145"/>
      <c r="IUR3" s="145"/>
      <c r="IUS3" s="145"/>
      <c r="IUT3" s="145"/>
      <c r="IUU3" s="145"/>
      <c r="IUV3" s="145"/>
      <c r="IUW3" s="145"/>
      <c r="IUX3" s="145"/>
      <c r="IUY3" s="145"/>
      <c r="IUZ3" s="145"/>
      <c r="IVA3" s="145"/>
      <c r="IVB3" s="145"/>
      <c r="IVC3" s="145"/>
      <c r="IVD3" s="145"/>
      <c r="IVE3" s="145"/>
      <c r="IVF3" s="145"/>
      <c r="IVG3" s="145"/>
      <c r="IVH3" s="145"/>
      <c r="IVI3" s="145"/>
      <c r="IVJ3" s="145"/>
      <c r="IVK3" s="145"/>
      <c r="IVL3" s="145"/>
      <c r="IVM3" s="145"/>
      <c r="IVN3" s="145"/>
      <c r="IVO3" s="145"/>
      <c r="IVP3" s="145"/>
      <c r="IVQ3" s="145"/>
      <c r="IVR3" s="145"/>
      <c r="IVS3" s="145"/>
      <c r="IVT3" s="145"/>
      <c r="IVU3" s="145"/>
      <c r="IVV3" s="145"/>
      <c r="IVW3" s="145"/>
      <c r="IVX3" s="145"/>
      <c r="IVY3" s="145"/>
      <c r="IVZ3" s="145"/>
      <c r="IWA3" s="145"/>
      <c r="IWB3" s="145"/>
      <c r="IWC3" s="145"/>
      <c r="IWD3" s="145"/>
      <c r="IWE3" s="145"/>
      <c r="IWF3" s="145"/>
      <c r="IWG3" s="145"/>
      <c r="IWH3" s="145"/>
      <c r="IWI3" s="145"/>
      <c r="IWJ3" s="145"/>
      <c r="IWK3" s="145"/>
      <c r="IWL3" s="145"/>
      <c r="IWM3" s="145"/>
      <c r="IWN3" s="145"/>
      <c r="IWO3" s="145"/>
      <c r="IWP3" s="145"/>
      <c r="IWQ3" s="145"/>
      <c r="IWR3" s="145"/>
      <c r="IWS3" s="145"/>
      <c r="IWT3" s="145"/>
      <c r="IWU3" s="145"/>
      <c r="IWV3" s="145"/>
      <c r="IWW3" s="145"/>
      <c r="IWX3" s="145"/>
      <c r="IWY3" s="145"/>
      <c r="IWZ3" s="145"/>
      <c r="IXA3" s="145"/>
      <c r="IXB3" s="145"/>
      <c r="IXC3" s="145"/>
      <c r="IXD3" s="145"/>
      <c r="IXE3" s="145"/>
      <c r="IXF3" s="145"/>
      <c r="IXG3" s="145"/>
      <c r="IXH3" s="145"/>
      <c r="IXI3" s="145"/>
      <c r="IXJ3" s="145"/>
      <c r="IXK3" s="145"/>
      <c r="IXL3" s="145"/>
      <c r="IXM3" s="145"/>
      <c r="IXN3" s="145"/>
      <c r="IXO3" s="145"/>
      <c r="IXP3" s="145"/>
      <c r="IXQ3" s="145"/>
      <c r="IXR3" s="145"/>
      <c r="IXS3" s="145"/>
      <c r="IXT3" s="145"/>
      <c r="IXU3" s="145"/>
      <c r="IXV3" s="145"/>
      <c r="IXW3" s="145"/>
      <c r="IXX3" s="145"/>
      <c r="IXY3" s="145"/>
      <c r="IXZ3" s="145"/>
      <c r="IYA3" s="145"/>
      <c r="IYB3" s="145"/>
      <c r="IYC3" s="145"/>
      <c r="IYD3" s="145"/>
      <c r="IYE3" s="145"/>
      <c r="IYF3" s="145"/>
      <c r="IYG3" s="145"/>
      <c r="IYH3" s="145"/>
      <c r="IYI3" s="145"/>
      <c r="IYJ3" s="145"/>
      <c r="IYK3" s="145"/>
      <c r="IYL3" s="145"/>
      <c r="IYM3" s="145"/>
      <c r="IYN3" s="145"/>
      <c r="IYO3" s="145"/>
      <c r="IYP3" s="145"/>
      <c r="IYQ3" s="145"/>
      <c r="IYR3" s="145"/>
      <c r="IYS3" s="145"/>
      <c r="IYT3" s="145"/>
      <c r="IYU3" s="145"/>
      <c r="IYV3" s="145"/>
      <c r="IYW3" s="145"/>
      <c r="IYX3" s="145"/>
      <c r="IYY3" s="145"/>
      <c r="IYZ3" s="145"/>
      <c r="IZA3" s="145"/>
      <c r="IZB3" s="145"/>
      <c r="IZC3" s="145"/>
      <c r="IZD3" s="145"/>
      <c r="IZE3" s="145"/>
      <c r="IZF3" s="145"/>
      <c r="IZG3" s="145"/>
      <c r="IZH3" s="145"/>
      <c r="IZI3" s="145"/>
      <c r="IZJ3" s="145"/>
      <c r="IZK3" s="145"/>
      <c r="IZL3" s="145"/>
      <c r="IZM3" s="145"/>
      <c r="IZN3" s="145"/>
      <c r="IZO3" s="145"/>
      <c r="IZP3" s="145"/>
      <c r="IZQ3" s="145"/>
      <c r="IZR3" s="145"/>
      <c r="IZS3" s="145"/>
      <c r="IZT3" s="145"/>
      <c r="IZU3" s="145"/>
      <c r="IZV3" s="145"/>
      <c r="IZW3" s="145"/>
      <c r="IZX3" s="145"/>
      <c r="IZY3" s="145"/>
      <c r="IZZ3" s="145"/>
      <c r="JAA3" s="145"/>
      <c r="JAB3" s="145"/>
      <c r="JAC3" s="145"/>
      <c r="JAD3" s="145"/>
      <c r="JAE3" s="145"/>
      <c r="JAF3" s="145"/>
      <c r="JAG3" s="145"/>
      <c r="JAH3" s="145"/>
      <c r="JAI3" s="145"/>
      <c r="JAJ3" s="145"/>
      <c r="JAK3" s="145"/>
      <c r="JAL3" s="145"/>
      <c r="JAM3" s="145"/>
      <c r="JAN3" s="145"/>
      <c r="JAO3" s="145"/>
      <c r="JAP3" s="145"/>
      <c r="JAQ3" s="145"/>
      <c r="JAR3" s="145"/>
      <c r="JAS3" s="145"/>
      <c r="JAT3" s="145"/>
      <c r="JAU3" s="145"/>
      <c r="JAV3" s="145"/>
      <c r="JAW3" s="145"/>
      <c r="JAX3" s="145"/>
      <c r="JAY3" s="145"/>
      <c r="JAZ3" s="145"/>
      <c r="JBA3" s="145"/>
      <c r="JBB3" s="145"/>
      <c r="JBC3" s="145"/>
      <c r="JBD3" s="145"/>
      <c r="JBE3" s="145"/>
      <c r="JBF3" s="145"/>
      <c r="JBG3" s="145"/>
      <c r="JBH3" s="145"/>
      <c r="JBI3" s="145"/>
      <c r="JBJ3" s="145"/>
      <c r="JBK3" s="145"/>
      <c r="JBL3" s="145"/>
      <c r="JBM3" s="145"/>
      <c r="JBN3" s="145"/>
      <c r="JBO3" s="145"/>
      <c r="JBP3" s="145"/>
      <c r="JBQ3" s="145"/>
      <c r="JBR3" s="145"/>
      <c r="JBS3" s="145"/>
      <c r="JBT3" s="145"/>
      <c r="JBU3" s="145"/>
      <c r="JBV3" s="145"/>
      <c r="JBW3" s="145"/>
      <c r="JBX3" s="145"/>
      <c r="JBY3" s="145"/>
      <c r="JBZ3" s="145"/>
      <c r="JCA3" s="145"/>
      <c r="JCB3" s="145"/>
      <c r="JCC3" s="145"/>
      <c r="JCD3" s="145"/>
      <c r="JCE3" s="145"/>
      <c r="JCF3" s="145"/>
      <c r="JCG3" s="145"/>
      <c r="JCH3" s="145"/>
      <c r="JCI3" s="145"/>
      <c r="JCJ3" s="145"/>
      <c r="JCK3" s="145"/>
      <c r="JCL3" s="145"/>
      <c r="JCM3" s="145"/>
      <c r="JCN3" s="145"/>
      <c r="JCO3" s="145"/>
      <c r="JCP3" s="145"/>
      <c r="JCQ3" s="145"/>
      <c r="JCR3" s="145"/>
      <c r="JCS3" s="145"/>
      <c r="JCT3" s="145"/>
      <c r="JCU3" s="145"/>
      <c r="JCV3" s="145"/>
      <c r="JCW3" s="145"/>
      <c r="JCX3" s="145"/>
      <c r="JCY3" s="145"/>
      <c r="JCZ3" s="145"/>
      <c r="JDA3" s="145"/>
      <c r="JDB3" s="145"/>
      <c r="JDC3" s="145"/>
      <c r="JDD3" s="145"/>
      <c r="JDE3" s="145"/>
      <c r="JDF3" s="145"/>
      <c r="JDG3" s="145"/>
      <c r="JDH3" s="145"/>
      <c r="JDI3" s="145"/>
      <c r="JDJ3" s="145"/>
      <c r="JDK3" s="145"/>
      <c r="JDL3" s="145"/>
      <c r="JDM3" s="145"/>
      <c r="JDN3" s="145"/>
      <c r="JDO3" s="145"/>
      <c r="JDP3" s="145"/>
      <c r="JDQ3" s="145"/>
      <c r="JDR3" s="145"/>
      <c r="JDS3" s="145"/>
      <c r="JDT3" s="145"/>
      <c r="JDU3" s="145"/>
      <c r="JDV3" s="145"/>
      <c r="JDW3" s="145"/>
      <c r="JDX3" s="145"/>
      <c r="JDY3" s="145"/>
      <c r="JDZ3" s="145"/>
      <c r="JEA3" s="145"/>
      <c r="JEB3" s="145"/>
      <c r="JEC3" s="145"/>
      <c r="JED3" s="145"/>
      <c r="JEE3" s="145"/>
      <c r="JEF3" s="145"/>
      <c r="JEG3" s="145"/>
      <c r="JEH3" s="145"/>
      <c r="JEI3" s="145"/>
      <c r="JEJ3" s="145"/>
      <c r="JEK3" s="145"/>
      <c r="JEL3" s="145"/>
      <c r="JEM3" s="145"/>
      <c r="JEN3" s="145"/>
      <c r="JEO3" s="145"/>
      <c r="JEP3" s="145"/>
      <c r="JEQ3" s="145"/>
      <c r="JER3" s="145"/>
      <c r="JES3" s="145"/>
      <c r="JET3" s="145"/>
      <c r="JEU3" s="145"/>
      <c r="JEV3" s="145"/>
      <c r="JEW3" s="145"/>
      <c r="JEX3" s="145"/>
      <c r="JEY3" s="145"/>
      <c r="JEZ3" s="145"/>
      <c r="JFA3" s="145"/>
      <c r="JFB3" s="145"/>
      <c r="JFC3" s="145"/>
      <c r="JFD3" s="145"/>
      <c r="JFE3" s="145"/>
      <c r="JFF3" s="145"/>
      <c r="JFG3" s="145"/>
      <c r="JFH3" s="145"/>
      <c r="JFI3" s="145"/>
      <c r="JFJ3" s="145"/>
      <c r="JFK3" s="145"/>
      <c r="JFL3" s="145"/>
      <c r="JFM3" s="145"/>
      <c r="JFN3" s="145"/>
      <c r="JFO3" s="145"/>
      <c r="JFP3" s="145"/>
      <c r="JFQ3" s="145"/>
      <c r="JFR3" s="145"/>
      <c r="JFS3" s="145"/>
      <c r="JFT3" s="145"/>
      <c r="JFU3" s="145"/>
      <c r="JFV3" s="145"/>
      <c r="JFW3" s="145"/>
      <c r="JFX3" s="145"/>
      <c r="JFY3" s="145"/>
      <c r="JFZ3" s="145"/>
      <c r="JGA3" s="145"/>
      <c r="JGB3" s="145"/>
      <c r="JGC3" s="145"/>
      <c r="JGD3" s="145"/>
      <c r="JGE3" s="145"/>
      <c r="JGF3" s="145"/>
      <c r="JGG3" s="145"/>
      <c r="JGH3" s="145"/>
      <c r="JGI3" s="145"/>
      <c r="JGJ3" s="145"/>
      <c r="JGK3" s="145"/>
      <c r="JGL3" s="145"/>
      <c r="JGM3" s="145"/>
      <c r="JGN3" s="145"/>
      <c r="JGO3" s="145"/>
      <c r="JGP3" s="145"/>
      <c r="JGQ3" s="145"/>
      <c r="JGR3" s="145"/>
      <c r="JGS3" s="145"/>
      <c r="JGT3" s="145"/>
      <c r="JGU3" s="145"/>
      <c r="JGV3" s="145"/>
      <c r="JGW3" s="145"/>
      <c r="JGX3" s="145"/>
      <c r="JGY3" s="145"/>
      <c r="JGZ3" s="145"/>
      <c r="JHA3" s="145"/>
      <c r="JHB3" s="145"/>
      <c r="JHC3" s="145"/>
      <c r="JHD3" s="145"/>
      <c r="JHE3" s="145"/>
      <c r="JHF3" s="145"/>
      <c r="JHG3" s="145"/>
      <c r="JHH3" s="145"/>
      <c r="JHI3" s="145"/>
      <c r="JHJ3" s="145"/>
      <c r="JHK3" s="145"/>
      <c r="JHL3" s="145"/>
      <c r="JHM3" s="145"/>
      <c r="JHN3" s="145"/>
      <c r="JHO3" s="145"/>
      <c r="JHP3" s="145"/>
      <c r="JHQ3" s="145"/>
      <c r="JHR3" s="145"/>
      <c r="JHS3" s="145"/>
      <c r="JHT3" s="145"/>
      <c r="JHU3" s="145"/>
      <c r="JHV3" s="145"/>
      <c r="JHW3" s="145"/>
      <c r="JHX3" s="145"/>
      <c r="JHY3" s="145"/>
      <c r="JHZ3" s="145"/>
      <c r="JIA3" s="145"/>
      <c r="JIB3" s="145"/>
      <c r="JIC3" s="145"/>
      <c r="JID3" s="145"/>
      <c r="JIE3" s="145"/>
      <c r="JIF3" s="145"/>
      <c r="JIG3" s="145"/>
      <c r="JIH3" s="145"/>
      <c r="JII3" s="145"/>
      <c r="JIJ3" s="145"/>
      <c r="JIK3" s="145"/>
      <c r="JIL3" s="145"/>
      <c r="JIM3" s="145"/>
      <c r="JIN3" s="145"/>
      <c r="JIO3" s="145"/>
      <c r="JIP3" s="145"/>
      <c r="JIQ3" s="145"/>
      <c r="JIR3" s="145"/>
      <c r="JIS3" s="145"/>
      <c r="JIT3" s="145"/>
      <c r="JIU3" s="145"/>
      <c r="JIV3" s="145"/>
      <c r="JIW3" s="145"/>
      <c r="JIX3" s="145"/>
      <c r="JIY3" s="145"/>
      <c r="JIZ3" s="145"/>
      <c r="JJA3" s="145"/>
      <c r="JJB3" s="145"/>
      <c r="JJC3" s="145"/>
      <c r="JJD3" s="145"/>
      <c r="JJE3" s="145"/>
      <c r="JJF3" s="145"/>
      <c r="JJG3" s="145"/>
      <c r="JJH3" s="145"/>
      <c r="JJI3" s="145"/>
      <c r="JJJ3" s="145"/>
      <c r="JJK3" s="145"/>
      <c r="JJL3" s="145"/>
      <c r="JJM3" s="145"/>
      <c r="JJN3" s="145"/>
      <c r="JJO3" s="145"/>
      <c r="JJP3" s="145"/>
      <c r="JJQ3" s="145"/>
      <c r="JJR3" s="145"/>
      <c r="JJS3" s="145"/>
      <c r="JJT3" s="145"/>
      <c r="JJU3" s="145"/>
      <c r="JJV3" s="145"/>
      <c r="JJW3" s="145"/>
      <c r="JJX3" s="145"/>
      <c r="JJY3" s="145"/>
      <c r="JJZ3" s="145"/>
      <c r="JKA3" s="145"/>
      <c r="JKB3" s="145"/>
      <c r="JKC3" s="145"/>
      <c r="JKD3" s="145"/>
      <c r="JKE3" s="145"/>
      <c r="JKF3" s="145"/>
      <c r="JKG3" s="145"/>
      <c r="JKH3" s="145"/>
      <c r="JKI3" s="145"/>
      <c r="JKJ3" s="145"/>
      <c r="JKK3" s="145"/>
      <c r="JKL3" s="145"/>
      <c r="JKM3" s="145"/>
      <c r="JKN3" s="145"/>
      <c r="JKO3" s="145"/>
      <c r="JKP3" s="145"/>
      <c r="JKQ3" s="145"/>
      <c r="JKR3" s="145"/>
      <c r="JKS3" s="145"/>
      <c r="JKT3" s="145"/>
      <c r="JKU3" s="145"/>
      <c r="JKV3" s="145"/>
      <c r="JKW3" s="145"/>
      <c r="JKX3" s="145"/>
      <c r="JKY3" s="145"/>
      <c r="JKZ3" s="145"/>
      <c r="JLA3" s="145"/>
      <c r="JLB3" s="145"/>
      <c r="JLC3" s="145"/>
      <c r="JLD3" s="145"/>
      <c r="JLE3" s="145"/>
      <c r="JLF3" s="145"/>
      <c r="JLG3" s="145"/>
      <c r="JLH3" s="145"/>
      <c r="JLI3" s="145"/>
      <c r="JLJ3" s="145"/>
      <c r="JLK3" s="145"/>
      <c r="JLL3" s="145"/>
      <c r="JLM3" s="145"/>
      <c r="JLN3" s="145"/>
      <c r="JLO3" s="145"/>
      <c r="JLP3" s="145"/>
      <c r="JLQ3" s="145"/>
      <c r="JLR3" s="145"/>
      <c r="JLS3" s="145"/>
      <c r="JLT3" s="145"/>
      <c r="JLU3" s="145"/>
      <c r="JLV3" s="145"/>
      <c r="JLW3" s="145"/>
      <c r="JLX3" s="145"/>
      <c r="JLY3" s="145"/>
      <c r="JLZ3" s="145"/>
      <c r="JMA3" s="145"/>
      <c r="JMB3" s="145"/>
      <c r="JMC3" s="145"/>
      <c r="JMD3" s="145"/>
      <c r="JME3" s="145"/>
      <c r="JMF3" s="145"/>
      <c r="JMG3" s="145"/>
      <c r="JMH3" s="145"/>
      <c r="JMI3" s="145"/>
      <c r="JMJ3" s="145"/>
      <c r="JMK3" s="145"/>
      <c r="JML3" s="145"/>
      <c r="JMM3" s="145"/>
      <c r="JMN3" s="145"/>
      <c r="JMO3" s="145"/>
      <c r="JMP3" s="145"/>
      <c r="JMQ3" s="145"/>
      <c r="JMR3" s="145"/>
      <c r="JMS3" s="145"/>
      <c r="JMT3" s="145"/>
      <c r="JMU3" s="145"/>
      <c r="JMV3" s="145"/>
      <c r="JMW3" s="145"/>
      <c r="JMX3" s="145"/>
      <c r="JMY3" s="145"/>
      <c r="JMZ3" s="145"/>
      <c r="JNA3" s="145"/>
      <c r="JNB3" s="145"/>
      <c r="JNC3" s="145"/>
      <c r="JND3" s="145"/>
      <c r="JNE3" s="145"/>
      <c r="JNF3" s="145"/>
      <c r="JNG3" s="145"/>
      <c r="JNH3" s="145"/>
      <c r="JNI3" s="145"/>
      <c r="JNJ3" s="145"/>
      <c r="JNK3" s="145"/>
      <c r="JNL3" s="145"/>
      <c r="JNM3" s="145"/>
      <c r="JNN3" s="145"/>
      <c r="JNO3" s="145"/>
      <c r="JNP3" s="145"/>
      <c r="JNQ3" s="145"/>
      <c r="JNR3" s="145"/>
      <c r="JNS3" s="145"/>
      <c r="JNT3" s="145"/>
      <c r="JNU3" s="145"/>
      <c r="JNV3" s="145"/>
      <c r="JNW3" s="145"/>
      <c r="JNX3" s="145"/>
      <c r="JNY3" s="145"/>
      <c r="JNZ3" s="145"/>
      <c r="JOA3" s="145"/>
      <c r="JOB3" s="145"/>
      <c r="JOC3" s="145"/>
      <c r="JOD3" s="145"/>
      <c r="JOE3" s="145"/>
      <c r="JOF3" s="145"/>
      <c r="JOG3" s="145"/>
      <c r="JOH3" s="145"/>
      <c r="JOI3" s="145"/>
      <c r="JOJ3" s="145"/>
      <c r="JOK3" s="145"/>
      <c r="JOL3" s="145"/>
      <c r="JOM3" s="145"/>
      <c r="JON3" s="145"/>
      <c r="JOO3" s="145"/>
      <c r="JOP3" s="145"/>
      <c r="JOQ3" s="145"/>
      <c r="JOR3" s="145"/>
      <c r="JOS3" s="145"/>
      <c r="JOT3" s="145"/>
      <c r="JOU3" s="145"/>
      <c r="JOV3" s="145"/>
      <c r="JOW3" s="145"/>
      <c r="JOX3" s="145"/>
      <c r="JOY3" s="145"/>
      <c r="JOZ3" s="145"/>
      <c r="JPA3" s="145"/>
      <c r="JPB3" s="145"/>
      <c r="JPC3" s="145"/>
      <c r="JPD3" s="145"/>
      <c r="JPE3" s="145"/>
      <c r="JPF3" s="145"/>
      <c r="JPG3" s="145"/>
      <c r="JPH3" s="145"/>
      <c r="JPI3" s="145"/>
      <c r="JPJ3" s="145"/>
      <c r="JPK3" s="145"/>
      <c r="JPL3" s="145"/>
      <c r="JPM3" s="145"/>
      <c r="JPN3" s="145"/>
      <c r="JPO3" s="145"/>
      <c r="JPP3" s="145"/>
      <c r="JPQ3" s="145"/>
      <c r="JPR3" s="145"/>
      <c r="JPS3" s="145"/>
      <c r="JPT3" s="145"/>
      <c r="JPU3" s="145"/>
      <c r="JPV3" s="145"/>
      <c r="JPW3" s="145"/>
      <c r="JPX3" s="145"/>
      <c r="JPY3" s="145"/>
      <c r="JPZ3" s="145"/>
      <c r="JQA3" s="145"/>
      <c r="JQB3" s="145"/>
      <c r="JQC3" s="145"/>
      <c r="JQD3" s="145"/>
      <c r="JQE3" s="145"/>
      <c r="JQF3" s="145"/>
      <c r="JQG3" s="145"/>
      <c r="JQH3" s="145"/>
      <c r="JQI3" s="145"/>
      <c r="JQJ3" s="145"/>
      <c r="JQK3" s="145"/>
      <c r="JQL3" s="145"/>
      <c r="JQM3" s="145"/>
      <c r="JQN3" s="145"/>
      <c r="JQO3" s="145"/>
      <c r="JQP3" s="145"/>
      <c r="JQQ3" s="145"/>
      <c r="JQR3" s="145"/>
      <c r="JQS3" s="145"/>
      <c r="JQT3" s="145"/>
      <c r="JQU3" s="145"/>
      <c r="JQV3" s="145"/>
      <c r="JQW3" s="145"/>
      <c r="JQX3" s="145"/>
      <c r="JQY3" s="145"/>
      <c r="JQZ3" s="145"/>
      <c r="JRA3" s="145"/>
      <c r="JRB3" s="145"/>
      <c r="JRC3" s="145"/>
      <c r="JRD3" s="145"/>
      <c r="JRE3" s="145"/>
      <c r="JRF3" s="145"/>
      <c r="JRG3" s="145"/>
      <c r="JRH3" s="145"/>
      <c r="JRI3" s="145"/>
      <c r="JRJ3" s="145"/>
      <c r="JRK3" s="145"/>
      <c r="JRL3" s="145"/>
      <c r="JRM3" s="145"/>
      <c r="JRN3" s="145"/>
      <c r="JRO3" s="145"/>
      <c r="JRP3" s="145"/>
      <c r="JRQ3" s="145"/>
      <c r="JRR3" s="145"/>
      <c r="JRS3" s="145"/>
      <c r="JRT3" s="145"/>
      <c r="JRU3" s="145"/>
      <c r="JRV3" s="145"/>
      <c r="JRW3" s="145"/>
      <c r="JRX3" s="145"/>
      <c r="JRY3" s="145"/>
      <c r="JRZ3" s="145"/>
      <c r="JSA3" s="145"/>
      <c r="JSB3" s="145"/>
      <c r="JSC3" s="145"/>
      <c r="JSD3" s="145"/>
      <c r="JSE3" s="145"/>
      <c r="JSF3" s="145"/>
      <c r="JSG3" s="145"/>
      <c r="JSH3" s="145"/>
      <c r="JSI3" s="145"/>
      <c r="JSJ3" s="145"/>
      <c r="JSK3" s="145"/>
      <c r="JSL3" s="145"/>
      <c r="JSM3" s="145"/>
      <c r="JSN3" s="145"/>
      <c r="JSO3" s="145"/>
      <c r="JSP3" s="145"/>
      <c r="JSQ3" s="145"/>
      <c r="JSR3" s="145"/>
      <c r="JSS3" s="145"/>
      <c r="JST3" s="145"/>
      <c r="JSU3" s="145"/>
      <c r="JSV3" s="145"/>
      <c r="JSW3" s="145"/>
      <c r="JSX3" s="145"/>
      <c r="JSY3" s="145"/>
      <c r="JSZ3" s="145"/>
      <c r="JTA3" s="145"/>
      <c r="JTB3" s="145"/>
      <c r="JTC3" s="145"/>
      <c r="JTD3" s="145"/>
      <c r="JTE3" s="145"/>
      <c r="JTF3" s="145"/>
      <c r="JTG3" s="145"/>
      <c r="JTH3" s="145"/>
      <c r="JTI3" s="145"/>
      <c r="JTJ3" s="145"/>
      <c r="JTK3" s="145"/>
      <c r="JTL3" s="145"/>
      <c r="JTM3" s="145"/>
      <c r="JTN3" s="145"/>
      <c r="JTO3" s="145"/>
      <c r="JTP3" s="145"/>
      <c r="JTQ3" s="145"/>
      <c r="JTR3" s="145"/>
      <c r="JTS3" s="145"/>
      <c r="JTT3" s="145"/>
      <c r="JTU3" s="145"/>
      <c r="JTV3" s="145"/>
      <c r="JTW3" s="145"/>
      <c r="JTX3" s="145"/>
      <c r="JTY3" s="145"/>
      <c r="JTZ3" s="145"/>
      <c r="JUA3" s="145"/>
      <c r="JUB3" s="145"/>
      <c r="JUC3" s="145"/>
      <c r="JUD3" s="145"/>
      <c r="JUE3" s="145"/>
      <c r="JUF3" s="145"/>
      <c r="JUG3" s="145"/>
      <c r="JUH3" s="145"/>
      <c r="JUI3" s="145"/>
      <c r="JUJ3" s="145"/>
      <c r="JUK3" s="145"/>
      <c r="JUL3" s="145"/>
      <c r="JUM3" s="145"/>
      <c r="JUN3" s="145"/>
      <c r="JUO3" s="145"/>
      <c r="JUP3" s="145"/>
      <c r="JUQ3" s="145"/>
      <c r="JUR3" s="145"/>
      <c r="JUS3" s="145"/>
      <c r="JUT3" s="145"/>
      <c r="JUU3" s="145"/>
      <c r="JUV3" s="145"/>
      <c r="JUW3" s="145"/>
      <c r="JUX3" s="145"/>
      <c r="JUY3" s="145"/>
      <c r="JUZ3" s="145"/>
      <c r="JVA3" s="145"/>
      <c r="JVB3" s="145"/>
      <c r="JVC3" s="145"/>
      <c r="JVD3" s="145"/>
      <c r="JVE3" s="145"/>
      <c r="JVF3" s="145"/>
      <c r="JVG3" s="145"/>
      <c r="JVH3" s="145"/>
      <c r="JVI3" s="145"/>
      <c r="JVJ3" s="145"/>
      <c r="JVK3" s="145"/>
      <c r="JVL3" s="145"/>
      <c r="JVM3" s="145"/>
      <c r="JVN3" s="145"/>
      <c r="JVO3" s="145"/>
      <c r="JVP3" s="145"/>
      <c r="JVQ3" s="145"/>
      <c r="JVR3" s="145"/>
      <c r="JVS3" s="145"/>
      <c r="JVT3" s="145"/>
      <c r="JVU3" s="145"/>
      <c r="JVV3" s="145"/>
      <c r="JVW3" s="145"/>
      <c r="JVX3" s="145"/>
      <c r="JVY3" s="145"/>
      <c r="JVZ3" s="145"/>
      <c r="JWA3" s="145"/>
      <c r="JWB3" s="145"/>
      <c r="JWC3" s="145"/>
      <c r="JWD3" s="145"/>
      <c r="JWE3" s="145"/>
      <c r="JWF3" s="145"/>
      <c r="JWG3" s="145"/>
      <c r="JWH3" s="145"/>
      <c r="JWI3" s="145"/>
      <c r="JWJ3" s="145"/>
      <c r="JWK3" s="145"/>
      <c r="JWL3" s="145"/>
      <c r="JWM3" s="145"/>
      <c r="JWN3" s="145"/>
      <c r="JWO3" s="145"/>
      <c r="JWP3" s="145"/>
      <c r="JWQ3" s="145"/>
      <c r="JWR3" s="145"/>
      <c r="JWS3" s="145"/>
      <c r="JWT3" s="145"/>
      <c r="JWU3" s="145"/>
      <c r="JWV3" s="145"/>
      <c r="JWW3" s="145"/>
      <c r="JWX3" s="145"/>
      <c r="JWY3" s="145"/>
      <c r="JWZ3" s="145"/>
      <c r="JXA3" s="145"/>
      <c r="JXB3" s="145"/>
      <c r="JXC3" s="145"/>
      <c r="JXD3" s="145"/>
      <c r="JXE3" s="145"/>
      <c r="JXF3" s="145"/>
      <c r="JXG3" s="145"/>
      <c r="JXH3" s="145"/>
      <c r="JXI3" s="145"/>
      <c r="JXJ3" s="145"/>
      <c r="JXK3" s="145"/>
      <c r="JXL3" s="145"/>
      <c r="JXM3" s="145"/>
      <c r="JXN3" s="145"/>
      <c r="JXO3" s="145"/>
      <c r="JXP3" s="145"/>
      <c r="JXQ3" s="145"/>
      <c r="JXR3" s="145"/>
      <c r="JXS3" s="145"/>
      <c r="JXT3" s="145"/>
      <c r="JXU3" s="145"/>
      <c r="JXV3" s="145"/>
      <c r="JXW3" s="145"/>
      <c r="JXX3" s="145"/>
      <c r="JXY3" s="145"/>
      <c r="JXZ3" s="145"/>
      <c r="JYA3" s="145"/>
      <c r="JYB3" s="145"/>
      <c r="JYC3" s="145"/>
      <c r="JYD3" s="145"/>
      <c r="JYE3" s="145"/>
      <c r="JYF3" s="145"/>
      <c r="JYG3" s="145"/>
      <c r="JYH3" s="145"/>
      <c r="JYI3" s="145"/>
      <c r="JYJ3" s="145"/>
      <c r="JYK3" s="145"/>
      <c r="JYL3" s="145"/>
      <c r="JYM3" s="145"/>
      <c r="JYN3" s="145"/>
      <c r="JYO3" s="145"/>
      <c r="JYP3" s="145"/>
      <c r="JYQ3" s="145"/>
      <c r="JYR3" s="145"/>
      <c r="JYS3" s="145"/>
      <c r="JYT3" s="145"/>
      <c r="JYU3" s="145"/>
      <c r="JYV3" s="145"/>
      <c r="JYW3" s="145"/>
      <c r="JYX3" s="145"/>
      <c r="JYY3" s="145"/>
      <c r="JYZ3" s="145"/>
      <c r="JZA3" s="145"/>
      <c r="JZB3" s="145"/>
      <c r="JZC3" s="145"/>
      <c r="JZD3" s="145"/>
      <c r="JZE3" s="145"/>
      <c r="JZF3" s="145"/>
      <c r="JZG3" s="145"/>
      <c r="JZH3" s="145"/>
      <c r="JZI3" s="145"/>
      <c r="JZJ3" s="145"/>
      <c r="JZK3" s="145"/>
      <c r="JZL3" s="145"/>
      <c r="JZM3" s="145"/>
      <c r="JZN3" s="145"/>
      <c r="JZO3" s="145"/>
      <c r="JZP3" s="145"/>
      <c r="JZQ3" s="145"/>
      <c r="JZR3" s="145"/>
      <c r="JZS3" s="145"/>
      <c r="JZT3" s="145"/>
      <c r="JZU3" s="145"/>
      <c r="JZV3" s="145"/>
      <c r="JZW3" s="145"/>
      <c r="JZX3" s="145"/>
      <c r="JZY3" s="145"/>
      <c r="JZZ3" s="145"/>
      <c r="KAA3" s="145"/>
      <c r="KAB3" s="145"/>
      <c r="KAC3" s="145"/>
      <c r="KAD3" s="145"/>
      <c r="KAE3" s="145"/>
      <c r="KAF3" s="145"/>
      <c r="KAG3" s="145"/>
      <c r="KAH3" s="145"/>
      <c r="KAI3" s="145"/>
      <c r="KAJ3" s="145"/>
      <c r="KAK3" s="145"/>
      <c r="KAL3" s="145"/>
      <c r="KAM3" s="145"/>
      <c r="KAN3" s="145"/>
      <c r="KAO3" s="145"/>
      <c r="KAP3" s="145"/>
      <c r="KAQ3" s="145"/>
      <c r="KAR3" s="145"/>
      <c r="KAS3" s="145"/>
      <c r="KAT3" s="145"/>
      <c r="KAU3" s="145"/>
      <c r="KAV3" s="145"/>
      <c r="KAW3" s="145"/>
      <c r="KAX3" s="145"/>
      <c r="KAY3" s="145"/>
      <c r="KAZ3" s="145"/>
      <c r="KBA3" s="145"/>
      <c r="KBB3" s="145"/>
      <c r="KBC3" s="145"/>
      <c r="KBD3" s="145"/>
      <c r="KBE3" s="145"/>
      <c r="KBF3" s="145"/>
      <c r="KBG3" s="145"/>
      <c r="KBH3" s="145"/>
      <c r="KBI3" s="145"/>
      <c r="KBJ3" s="145"/>
      <c r="KBK3" s="145"/>
      <c r="KBL3" s="145"/>
      <c r="KBM3" s="145"/>
      <c r="KBN3" s="145"/>
      <c r="KBO3" s="145"/>
      <c r="KBP3" s="145"/>
      <c r="KBQ3" s="145"/>
      <c r="KBR3" s="145"/>
      <c r="KBS3" s="145"/>
      <c r="KBT3" s="145"/>
      <c r="KBU3" s="145"/>
      <c r="KBV3" s="145"/>
      <c r="KBW3" s="145"/>
      <c r="KBX3" s="145"/>
      <c r="KBY3" s="145"/>
      <c r="KBZ3" s="145"/>
      <c r="KCA3" s="145"/>
      <c r="KCB3" s="145"/>
      <c r="KCC3" s="145"/>
      <c r="KCD3" s="145"/>
      <c r="KCE3" s="145"/>
      <c r="KCF3" s="145"/>
      <c r="KCG3" s="145"/>
      <c r="KCH3" s="145"/>
      <c r="KCI3" s="145"/>
      <c r="KCJ3" s="145"/>
      <c r="KCK3" s="145"/>
      <c r="KCL3" s="145"/>
      <c r="KCM3" s="145"/>
      <c r="KCN3" s="145"/>
      <c r="KCO3" s="145"/>
      <c r="KCP3" s="145"/>
      <c r="KCQ3" s="145"/>
      <c r="KCR3" s="145"/>
      <c r="KCS3" s="145"/>
      <c r="KCT3" s="145"/>
      <c r="KCU3" s="145"/>
      <c r="KCV3" s="145"/>
      <c r="KCW3" s="145"/>
      <c r="KCX3" s="145"/>
      <c r="KCY3" s="145"/>
      <c r="KCZ3" s="145"/>
      <c r="KDA3" s="145"/>
      <c r="KDB3" s="145"/>
      <c r="KDC3" s="145"/>
      <c r="KDD3" s="145"/>
      <c r="KDE3" s="145"/>
      <c r="KDF3" s="145"/>
      <c r="KDG3" s="145"/>
      <c r="KDH3" s="145"/>
      <c r="KDI3" s="145"/>
      <c r="KDJ3" s="145"/>
      <c r="KDK3" s="145"/>
      <c r="KDL3" s="145"/>
      <c r="KDM3" s="145"/>
      <c r="KDN3" s="145"/>
      <c r="KDO3" s="145"/>
      <c r="KDP3" s="145"/>
      <c r="KDQ3" s="145"/>
      <c r="KDR3" s="145"/>
      <c r="KDS3" s="145"/>
      <c r="KDT3" s="145"/>
      <c r="KDU3" s="145"/>
      <c r="KDV3" s="145"/>
      <c r="KDW3" s="145"/>
      <c r="KDX3" s="145"/>
      <c r="KDY3" s="145"/>
      <c r="KDZ3" s="145"/>
      <c r="KEA3" s="145"/>
      <c r="KEB3" s="145"/>
      <c r="KEC3" s="145"/>
      <c r="KED3" s="145"/>
      <c r="KEE3" s="145"/>
      <c r="KEF3" s="145"/>
      <c r="KEG3" s="145"/>
      <c r="KEH3" s="145"/>
      <c r="KEI3" s="145"/>
      <c r="KEJ3" s="145"/>
      <c r="KEK3" s="145"/>
      <c r="KEL3" s="145"/>
      <c r="KEM3" s="145"/>
      <c r="KEN3" s="145"/>
      <c r="KEO3" s="145"/>
      <c r="KEP3" s="145"/>
      <c r="KEQ3" s="145"/>
      <c r="KER3" s="145"/>
      <c r="KES3" s="145"/>
      <c r="KET3" s="145"/>
      <c r="KEU3" s="145"/>
      <c r="KEV3" s="145"/>
      <c r="KEW3" s="145"/>
      <c r="KEX3" s="145"/>
      <c r="KEY3" s="145"/>
      <c r="KEZ3" s="145"/>
      <c r="KFA3" s="145"/>
      <c r="KFB3" s="145"/>
      <c r="KFC3" s="145"/>
      <c r="KFD3" s="145"/>
      <c r="KFE3" s="145"/>
      <c r="KFF3" s="145"/>
      <c r="KFG3" s="145"/>
      <c r="KFH3" s="145"/>
      <c r="KFI3" s="145"/>
      <c r="KFJ3" s="145"/>
      <c r="KFK3" s="145"/>
      <c r="KFL3" s="145"/>
      <c r="KFM3" s="145"/>
      <c r="KFN3" s="145"/>
      <c r="KFO3" s="145"/>
      <c r="KFP3" s="145"/>
      <c r="KFQ3" s="145"/>
      <c r="KFR3" s="145"/>
      <c r="KFS3" s="145"/>
      <c r="KFT3" s="145"/>
      <c r="KFU3" s="145"/>
      <c r="KFV3" s="145"/>
      <c r="KFW3" s="145"/>
      <c r="KFX3" s="145"/>
      <c r="KFY3" s="145"/>
      <c r="KFZ3" s="145"/>
      <c r="KGA3" s="145"/>
      <c r="KGB3" s="145"/>
      <c r="KGC3" s="145"/>
      <c r="KGD3" s="145"/>
      <c r="KGE3" s="145"/>
      <c r="KGF3" s="145"/>
      <c r="KGG3" s="145"/>
      <c r="KGH3" s="145"/>
      <c r="KGI3" s="145"/>
      <c r="KGJ3" s="145"/>
      <c r="KGK3" s="145"/>
      <c r="KGL3" s="145"/>
      <c r="KGM3" s="145"/>
      <c r="KGN3" s="145"/>
      <c r="KGO3" s="145"/>
      <c r="KGP3" s="145"/>
      <c r="KGQ3" s="145"/>
      <c r="KGR3" s="145"/>
      <c r="KGS3" s="145"/>
      <c r="KGT3" s="145"/>
      <c r="KGU3" s="145"/>
      <c r="KGV3" s="145"/>
      <c r="KGW3" s="145"/>
      <c r="KGX3" s="145"/>
      <c r="KGY3" s="145"/>
      <c r="KGZ3" s="145"/>
      <c r="KHA3" s="145"/>
      <c r="KHB3" s="145"/>
      <c r="KHC3" s="145"/>
      <c r="KHD3" s="145"/>
      <c r="KHE3" s="145"/>
      <c r="KHF3" s="145"/>
      <c r="KHG3" s="145"/>
      <c r="KHH3" s="145"/>
      <c r="KHI3" s="145"/>
      <c r="KHJ3" s="145"/>
      <c r="KHK3" s="145"/>
      <c r="KHL3" s="145"/>
      <c r="KHM3" s="145"/>
      <c r="KHN3" s="145"/>
      <c r="KHO3" s="145"/>
      <c r="KHP3" s="145"/>
      <c r="KHQ3" s="145"/>
      <c r="KHR3" s="145"/>
      <c r="KHS3" s="145"/>
      <c r="KHT3" s="145"/>
      <c r="KHU3" s="145"/>
      <c r="KHV3" s="145"/>
      <c r="KHW3" s="145"/>
      <c r="KHX3" s="145"/>
      <c r="KHY3" s="145"/>
      <c r="KHZ3" s="145"/>
      <c r="KIA3" s="145"/>
      <c r="KIB3" s="145"/>
      <c r="KIC3" s="145"/>
      <c r="KID3" s="145"/>
      <c r="KIE3" s="145"/>
      <c r="KIF3" s="145"/>
      <c r="KIG3" s="145"/>
      <c r="KIH3" s="145"/>
      <c r="KII3" s="145"/>
      <c r="KIJ3" s="145"/>
      <c r="KIK3" s="145"/>
      <c r="KIL3" s="145"/>
      <c r="KIM3" s="145"/>
      <c r="KIN3" s="145"/>
      <c r="KIO3" s="145"/>
      <c r="KIP3" s="145"/>
      <c r="KIQ3" s="145"/>
      <c r="KIR3" s="145"/>
      <c r="KIS3" s="145"/>
      <c r="KIT3" s="145"/>
      <c r="KIU3" s="145"/>
      <c r="KIV3" s="145"/>
      <c r="KIW3" s="145"/>
      <c r="KIX3" s="145"/>
      <c r="KIY3" s="145"/>
      <c r="KIZ3" s="145"/>
      <c r="KJA3" s="145"/>
      <c r="KJB3" s="145"/>
      <c r="KJC3" s="145"/>
      <c r="KJD3" s="145"/>
      <c r="KJE3" s="145"/>
      <c r="KJF3" s="145"/>
      <c r="KJG3" s="145"/>
      <c r="KJH3" s="145"/>
      <c r="KJI3" s="145"/>
      <c r="KJJ3" s="145"/>
      <c r="KJK3" s="145"/>
      <c r="KJL3" s="145"/>
      <c r="KJM3" s="145"/>
      <c r="KJN3" s="145"/>
      <c r="KJO3" s="145"/>
      <c r="KJP3" s="145"/>
      <c r="KJQ3" s="145"/>
      <c r="KJR3" s="145"/>
      <c r="KJS3" s="145"/>
      <c r="KJT3" s="145"/>
      <c r="KJU3" s="145"/>
      <c r="KJV3" s="145"/>
      <c r="KJW3" s="145"/>
      <c r="KJX3" s="145"/>
      <c r="KJY3" s="145"/>
      <c r="KJZ3" s="145"/>
      <c r="KKA3" s="145"/>
      <c r="KKB3" s="145"/>
      <c r="KKC3" s="145"/>
      <c r="KKD3" s="145"/>
      <c r="KKE3" s="145"/>
      <c r="KKF3" s="145"/>
      <c r="KKG3" s="145"/>
      <c r="KKH3" s="145"/>
      <c r="KKI3" s="145"/>
      <c r="KKJ3" s="145"/>
      <c r="KKK3" s="145"/>
      <c r="KKL3" s="145"/>
      <c r="KKM3" s="145"/>
      <c r="KKN3" s="145"/>
      <c r="KKO3" s="145"/>
      <c r="KKP3" s="145"/>
      <c r="KKQ3" s="145"/>
      <c r="KKR3" s="145"/>
      <c r="KKS3" s="145"/>
      <c r="KKT3" s="145"/>
      <c r="KKU3" s="145"/>
      <c r="KKV3" s="145"/>
      <c r="KKW3" s="145"/>
      <c r="KKX3" s="145"/>
      <c r="KKY3" s="145"/>
      <c r="KKZ3" s="145"/>
      <c r="KLA3" s="145"/>
      <c r="KLB3" s="145"/>
      <c r="KLC3" s="145"/>
      <c r="KLD3" s="145"/>
      <c r="KLE3" s="145"/>
      <c r="KLF3" s="145"/>
      <c r="KLG3" s="145"/>
      <c r="KLH3" s="145"/>
      <c r="KLI3" s="145"/>
      <c r="KLJ3" s="145"/>
      <c r="KLK3" s="145"/>
      <c r="KLL3" s="145"/>
      <c r="KLM3" s="145"/>
      <c r="KLN3" s="145"/>
      <c r="KLO3" s="145"/>
      <c r="KLP3" s="145"/>
      <c r="KLQ3" s="145"/>
      <c r="KLR3" s="145"/>
      <c r="KLS3" s="145"/>
      <c r="KLT3" s="145"/>
      <c r="KLU3" s="145"/>
      <c r="KLV3" s="145"/>
      <c r="KLW3" s="145"/>
      <c r="KLX3" s="145"/>
      <c r="KLY3" s="145"/>
      <c r="KLZ3" s="145"/>
      <c r="KMA3" s="145"/>
      <c r="KMB3" s="145"/>
      <c r="KMC3" s="145"/>
      <c r="KMD3" s="145"/>
      <c r="KME3" s="145"/>
      <c r="KMF3" s="145"/>
      <c r="KMG3" s="145"/>
      <c r="KMH3" s="145"/>
      <c r="KMI3" s="145"/>
      <c r="KMJ3" s="145"/>
      <c r="KMK3" s="145"/>
      <c r="KML3" s="145"/>
      <c r="KMM3" s="145"/>
      <c r="KMN3" s="145"/>
      <c r="KMO3" s="145"/>
      <c r="KMP3" s="145"/>
      <c r="KMQ3" s="145"/>
      <c r="KMR3" s="145"/>
      <c r="KMS3" s="145"/>
      <c r="KMT3" s="145"/>
      <c r="KMU3" s="145"/>
      <c r="KMV3" s="145"/>
      <c r="KMW3" s="145"/>
      <c r="KMX3" s="145"/>
      <c r="KMY3" s="145"/>
      <c r="KMZ3" s="145"/>
      <c r="KNA3" s="145"/>
      <c r="KNB3" s="145"/>
      <c r="KNC3" s="145"/>
      <c r="KND3" s="145"/>
      <c r="KNE3" s="145"/>
      <c r="KNF3" s="145"/>
      <c r="KNG3" s="145"/>
      <c r="KNH3" s="145"/>
      <c r="KNI3" s="145"/>
      <c r="KNJ3" s="145"/>
      <c r="KNK3" s="145"/>
      <c r="KNL3" s="145"/>
      <c r="KNM3" s="145"/>
      <c r="KNN3" s="145"/>
      <c r="KNO3" s="145"/>
      <c r="KNP3" s="145"/>
      <c r="KNQ3" s="145"/>
      <c r="KNR3" s="145"/>
      <c r="KNS3" s="145"/>
      <c r="KNT3" s="145"/>
      <c r="KNU3" s="145"/>
      <c r="KNV3" s="145"/>
      <c r="KNW3" s="145"/>
      <c r="KNX3" s="145"/>
      <c r="KNY3" s="145"/>
      <c r="KNZ3" s="145"/>
      <c r="KOA3" s="145"/>
      <c r="KOB3" s="145"/>
      <c r="KOC3" s="145"/>
      <c r="KOD3" s="145"/>
      <c r="KOE3" s="145"/>
      <c r="KOF3" s="145"/>
      <c r="KOG3" s="145"/>
      <c r="KOH3" s="145"/>
      <c r="KOI3" s="145"/>
      <c r="KOJ3" s="145"/>
      <c r="KOK3" s="145"/>
      <c r="KOL3" s="145"/>
      <c r="KOM3" s="145"/>
      <c r="KON3" s="145"/>
      <c r="KOO3" s="145"/>
      <c r="KOP3" s="145"/>
      <c r="KOQ3" s="145"/>
      <c r="KOR3" s="145"/>
      <c r="KOS3" s="145"/>
      <c r="KOT3" s="145"/>
      <c r="KOU3" s="145"/>
      <c r="KOV3" s="145"/>
      <c r="KOW3" s="145"/>
      <c r="KOX3" s="145"/>
      <c r="KOY3" s="145"/>
      <c r="KOZ3" s="145"/>
      <c r="KPA3" s="145"/>
      <c r="KPB3" s="145"/>
      <c r="KPC3" s="145"/>
      <c r="KPD3" s="145"/>
      <c r="KPE3" s="145"/>
      <c r="KPF3" s="145"/>
      <c r="KPG3" s="145"/>
      <c r="KPH3" s="145"/>
      <c r="KPI3" s="145"/>
      <c r="KPJ3" s="145"/>
      <c r="KPK3" s="145"/>
      <c r="KPL3" s="145"/>
      <c r="KPM3" s="145"/>
      <c r="KPN3" s="145"/>
      <c r="KPO3" s="145"/>
      <c r="KPP3" s="145"/>
      <c r="KPQ3" s="145"/>
      <c r="KPR3" s="145"/>
      <c r="KPS3" s="145"/>
      <c r="KPT3" s="145"/>
      <c r="KPU3" s="145"/>
      <c r="KPV3" s="145"/>
      <c r="KPW3" s="145"/>
      <c r="KPX3" s="145"/>
      <c r="KPY3" s="145"/>
      <c r="KPZ3" s="145"/>
      <c r="KQA3" s="145"/>
      <c r="KQB3" s="145"/>
      <c r="KQC3" s="145"/>
      <c r="KQD3" s="145"/>
      <c r="KQE3" s="145"/>
      <c r="KQF3" s="145"/>
      <c r="KQG3" s="145"/>
      <c r="KQH3" s="145"/>
      <c r="KQI3" s="145"/>
      <c r="KQJ3" s="145"/>
      <c r="KQK3" s="145"/>
      <c r="KQL3" s="145"/>
      <c r="KQM3" s="145"/>
      <c r="KQN3" s="145"/>
      <c r="KQO3" s="145"/>
      <c r="KQP3" s="145"/>
      <c r="KQQ3" s="145"/>
      <c r="KQR3" s="145"/>
      <c r="KQS3" s="145"/>
      <c r="KQT3" s="145"/>
      <c r="KQU3" s="145"/>
      <c r="KQV3" s="145"/>
      <c r="KQW3" s="145"/>
      <c r="KQX3" s="145"/>
      <c r="KQY3" s="145"/>
      <c r="KQZ3" s="145"/>
      <c r="KRA3" s="145"/>
      <c r="KRB3" s="145"/>
      <c r="KRC3" s="145"/>
      <c r="KRD3" s="145"/>
      <c r="KRE3" s="145"/>
      <c r="KRF3" s="145"/>
      <c r="KRG3" s="145"/>
      <c r="KRH3" s="145"/>
      <c r="KRI3" s="145"/>
      <c r="KRJ3" s="145"/>
      <c r="KRK3" s="145"/>
      <c r="KRL3" s="145"/>
      <c r="KRM3" s="145"/>
      <c r="KRN3" s="145"/>
      <c r="KRO3" s="145"/>
      <c r="KRP3" s="145"/>
      <c r="KRQ3" s="145"/>
      <c r="KRR3" s="145"/>
      <c r="KRS3" s="145"/>
      <c r="KRT3" s="145"/>
      <c r="KRU3" s="145"/>
      <c r="KRV3" s="145"/>
      <c r="KRW3" s="145"/>
      <c r="KRX3" s="145"/>
      <c r="KRY3" s="145"/>
      <c r="KRZ3" s="145"/>
      <c r="KSA3" s="145"/>
      <c r="KSB3" s="145"/>
      <c r="KSC3" s="145"/>
      <c r="KSD3" s="145"/>
      <c r="KSE3" s="145"/>
      <c r="KSF3" s="145"/>
      <c r="KSG3" s="145"/>
      <c r="KSH3" s="145"/>
      <c r="KSI3" s="145"/>
      <c r="KSJ3" s="145"/>
      <c r="KSK3" s="145"/>
      <c r="KSL3" s="145"/>
      <c r="KSM3" s="145"/>
      <c r="KSN3" s="145"/>
      <c r="KSO3" s="145"/>
      <c r="KSP3" s="145"/>
      <c r="KSQ3" s="145"/>
      <c r="KSR3" s="145"/>
      <c r="KSS3" s="145"/>
      <c r="KST3" s="145"/>
      <c r="KSU3" s="145"/>
      <c r="KSV3" s="145"/>
      <c r="KSW3" s="145"/>
      <c r="KSX3" s="145"/>
      <c r="KSY3" s="145"/>
      <c r="KSZ3" s="145"/>
      <c r="KTA3" s="145"/>
      <c r="KTB3" s="145"/>
      <c r="KTC3" s="145"/>
      <c r="KTD3" s="145"/>
      <c r="KTE3" s="145"/>
      <c r="KTF3" s="145"/>
      <c r="KTG3" s="145"/>
      <c r="KTH3" s="145"/>
      <c r="KTI3" s="145"/>
      <c r="KTJ3" s="145"/>
      <c r="KTK3" s="145"/>
      <c r="KTL3" s="145"/>
      <c r="KTM3" s="145"/>
      <c r="KTN3" s="145"/>
      <c r="KTO3" s="145"/>
      <c r="KTP3" s="145"/>
      <c r="KTQ3" s="145"/>
      <c r="KTR3" s="145"/>
      <c r="KTS3" s="145"/>
      <c r="KTT3" s="145"/>
      <c r="KTU3" s="145"/>
      <c r="KTV3" s="145"/>
      <c r="KTW3" s="145"/>
      <c r="KTX3" s="145"/>
      <c r="KTY3" s="145"/>
      <c r="KTZ3" s="145"/>
      <c r="KUA3" s="145"/>
      <c r="KUB3" s="145"/>
      <c r="KUC3" s="145"/>
      <c r="KUD3" s="145"/>
      <c r="KUE3" s="145"/>
      <c r="KUF3" s="145"/>
      <c r="KUG3" s="145"/>
      <c r="KUH3" s="145"/>
      <c r="KUI3" s="145"/>
      <c r="KUJ3" s="145"/>
      <c r="KUK3" s="145"/>
      <c r="KUL3" s="145"/>
      <c r="KUM3" s="145"/>
      <c r="KUN3" s="145"/>
      <c r="KUO3" s="145"/>
      <c r="KUP3" s="145"/>
      <c r="KUQ3" s="145"/>
      <c r="KUR3" s="145"/>
      <c r="KUS3" s="145"/>
      <c r="KUT3" s="145"/>
      <c r="KUU3" s="145"/>
      <c r="KUV3" s="145"/>
      <c r="KUW3" s="145"/>
      <c r="KUX3" s="145"/>
      <c r="KUY3" s="145"/>
      <c r="KUZ3" s="145"/>
      <c r="KVA3" s="145"/>
      <c r="KVB3" s="145"/>
      <c r="KVC3" s="145"/>
      <c r="KVD3" s="145"/>
      <c r="KVE3" s="145"/>
      <c r="KVF3" s="145"/>
      <c r="KVG3" s="145"/>
      <c r="KVH3" s="145"/>
      <c r="KVI3" s="145"/>
      <c r="KVJ3" s="145"/>
      <c r="KVK3" s="145"/>
      <c r="KVL3" s="145"/>
      <c r="KVM3" s="145"/>
      <c r="KVN3" s="145"/>
      <c r="KVO3" s="145"/>
      <c r="KVP3" s="145"/>
      <c r="KVQ3" s="145"/>
      <c r="KVR3" s="145"/>
      <c r="KVS3" s="145"/>
      <c r="KVT3" s="145"/>
      <c r="KVU3" s="145"/>
      <c r="KVV3" s="145"/>
      <c r="KVW3" s="145"/>
      <c r="KVX3" s="145"/>
      <c r="KVY3" s="145"/>
      <c r="KVZ3" s="145"/>
      <c r="KWA3" s="145"/>
      <c r="KWB3" s="145"/>
      <c r="KWC3" s="145"/>
      <c r="KWD3" s="145"/>
      <c r="KWE3" s="145"/>
      <c r="KWF3" s="145"/>
      <c r="KWG3" s="145"/>
      <c r="KWH3" s="145"/>
      <c r="KWI3" s="145"/>
      <c r="KWJ3" s="145"/>
      <c r="KWK3" s="145"/>
      <c r="KWL3" s="145"/>
      <c r="KWM3" s="145"/>
      <c r="KWN3" s="145"/>
      <c r="KWO3" s="145"/>
      <c r="KWP3" s="145"/>
      <c r="KWQ3" s="145"/>
      <c r="KWR3" s="145"/>
      <c r="KWS3" s="145"/>
      <c r="KWT3" s="145"/>
      <c r="KWU3" s="145"/>
      <c r="KWV3" s="145"/>
      <c r="KWW3" s="145"/>
      <c r="KWX3" s="145"/>
      <c r="KWY3" s="145"/>
      <c r="KWZ3" s="145"/>
      <c r="KXA3" s="145"/>
      <c r="KXB3" s="145"/>
      <c r="KXC3" s="145"/>
      <c r="KXD3" s="145"/>
      <c r="KXE3" s="145"/>
      <c r="KXF3" s="145"/>
      <c r="KXG3" s="145"/>
      <c r="KXH3" s="145"/>
      <c r="KXI3" s="145"/>
      <c r="KXJ3" s="145"/>
      <c r="KXK3" s="145"/>
      <c r="KXL3" s="145"/>
      <c r="KXM3" s="145"/>
      <c r="KXN3" s="145"/>
      <c r="KXO3" s="145"/>
      <c r="KXP3" s="145"/>
      <c r="KXQ3" s="145"/>
      <c r="KXR3" s="145"/>
      <c r="KXS3" s="145"/>
      <c r="KXT3" s="145"/>
      <c r="KXU3" s="145"/>
      <c r="KXV3" s="145"/>
      <c r="KXW3" s="145"/>
      <c r="KXX3" s="145"/>
      <c r="KXY3" s="145"/>
      <c r="KXZ3" s="145"/>
      <c r="KYA3" s="145"/>
      <c r="KYB3" s="145"/>
      <c r="KYC3" s="145"/>
      <c r="KYD3" s="145"/>
      <c r="KYE3" s="145"/>
      <c r="KYF3" s="145"/>
      <c r="KYG3" s="145"/>
      <c r="KYH3" s="145"/>
      <c r="KYI3" s="145"/>
      <c r="KYJ3" s="145"/>
      <c r="KYK3" s="145"/>
      <c r="KYL3" s="145"/>
      <c r="KYM3" s="145"/>
      <c r="KYN3" s="145"/>
      <c r="KYO3" s="145"/>
      <c r="KYP3" s="145"/>
      <c r="KYQ3" s="145"/>
      <c r="KYR3" s="145"/>
      <c r="KYS3" s="145"/>
      <c r="KYT3" s="145"/>
      <c r="KYU3" s="145"/>
      <c r="KYV3" s="145"/>
      <c r="KYW3" s="145"/>
      <c r="KYX3" s="145"/>
      <c r="KYY3" s="145"/>
      <c r="KYZ3" s="145"/>
      <c r="KZA3" s="145"/>
      <c r="KZB3" s="145"/>
      <c r="KZC3" s="145"/>
      <c r="KZD3" s="145"/>
      <c r="KZE3" s="145"/>
      <c r="KZF3" s="145"/>
      <c r="KZG3" s="145"/>
      <c r="KZH3" s="145"/>
      <c r="KZI3" s="145"/>
      <c r="KZJ3" s="145"/>
      <c r="KZK3" s="145"/>
      <c r="KZL3" s="145"/>
      <c r="KZM3" s="145"/>
      <c r="KZN3" s="145"/>
      <c r="KZO3" s="145"/>
      <c r="KZP3" s="145"/>
      <c r="KZQ3" s="145"/>
      <c r="KZR3" s="145"/>
      <c r="KZS3" s="145"/>
      <c r="KZT3" s="145"/>
      <c r="KZU3" s="145"/>
      <c r="KZV3" s="145"/>
      <c r="KZW3" s="145"/>
      <c r="KZX3" s="145"/>
      <c r="KZY3" s="145"/>
      <c r="KZZ3" s="145"/>
      <c r="LAA3" s="145"/>
      <c r="LAB3" s="145"/>
      <c r="LAC3" s="145"/>
      <c r="LAD3" s="145"/>
      <c r="LAE3" s="145"/>
      <c r="LAF3" s="145"/>
      <c r="LAG3" s="145"/>
      <c r="LAH3" s="145"/>
      <c r="LAI3" s="145"/>
      <c r="LAJ3" s="145"/>
      <c r="LAK3" s="145"/>
      <c r="LAL3" s="145"/>
      <c r="LAM3" s="145"/>
      <c r="LAN3" s="145"/>
      <c r="LAO3" s="145"/>
      <c r="LAP3" s="145"/>
      <c r="LAQ3" s="145"/>
      <c r="LAR3" s="145"/>
      <c r="LAS3" s="145"/>
      <c r="LAT3" s="145"/>
      <c r="LAU3" s="145"/>
      <c r="LAV3" s="145"/>
      <c r="LAW3" s="145"/>
      <c r="LAX3" s="145"/>
      <c r="LAY3" s="145"/>
      <c r="LAZ3" s="145"/>
      <c r="LBA3" s="145"/>
      <c r="LBB3" s="145"/>
      <c r="LBC3" s="145"/>
      <c r="LBD3" s="145"/>
      <c r="LBE3" s="145"/>
      <c r="LBF3" s="145"/>
      <c r="LBG3" s="145"/>
      <c r="LBH3" s="145"/>
      <c r="LBI3" s="145"/>
      <c r="LBJ3" s="145"/>
      <c r="LBK3" s="145"/>
      <c r="LBL3" s="145"/>
      <c r="LBM3" s="145"/>
      <c r="LBN3" s="145"/>
      <c r="LBO3" s="145"/>
      <c r="LBP3" s="145"/>
      <c r="LBQ3" s="145"/>
      <c r="LBR3" s="145"/>
      <c r="LBS3" s="145"/>
      <c r="LBT3" s="145"/>
      <c r="LBU3" s="145"/>
      <c r="LBV3" s="145"/>
      <c r="LBW3" s="145"/>
      <c r="LBX3" s="145"/>
      <c r="LBY3" s="145"/>
      <c r="LBZ3" s="145"/>
      <c r="LCA3" s="145"/>
      <c r="LCB3" s="145"/>
      <c r="LCC3" s="145"/>
      <c r="LCD3" s="145"/>
      <c r="LCE3" s="145"/>
      <c r="LCF3" s="145"/>
      <c r="LCG3" s="145"/>
      <c r="LCH3" s="145"/>
      <c r="LCI3" s="145"/>
      <c r="LCJ3" s="145"/>
      <c r="LCK3" s="145"/>
      <c r="LCL3" s="145"/>
      <c r="LCM3" s="145"/>
      <c r="LCN3" s="145"/>
      <c r="LCO3" s="145"/>
      <c r="LCP3" s="145"/>
      <c r="LCQ3" s="145"/>
      <c r="LCR3" s="145"/>
      <c r="LCS3" s="145"/>
      <c r="LCT3" s="145"/>
      <c r="LCU3" s="145"/>
      <c r="LCV3" s="145"/>
      <c r="LCW3" s="145"/>
      <c r="LCX3" s="145"/>
      <c r="LCY3" s="145"/>
      <c r="LCZ3" s="145"/>
      <c r="LDA3" s="145"/>
      <c r="LDB3" s="145"/>
      <c r="LDC3" s="145"/>
      <c r="LDD3" s="145"/>
      <c r="LDE3" s="145"/>
      <c r="LDF3" s="145"/>
      <c r="LDG3" s="145"/>
      <c r="LDH3" s="145"/>
      <c r="LDI3" s="145"/>
      <c r="LDJ3" s="145"/>
      <c r="LDK3" s="145"/>
      <c r="LDL3" s="145"/>
      <c r="LDM3" s="145"/>
      <c r="LDN3" s="145"/>
      <c r="LDO3" s="145"/>
      <c r="LDP3" s="145"/>
      <c r="LDQ3" s="145"/>
      <c r="LDR3" s="145"/>
      <c r="LDS3" s="145"/>
      <c r="LDT3" s="145"/>
      <c r="LDU3" s="145"/>
      <c r="LDV3" s="145"/>
      <c r="LDW3" s="145"/>
      <c r="LDX3" s="145"/>
      <c r="LDY3" s="145"/>
      <c r="LDZ3" s="145"/>
      <c r="LEA3" s="145"/>
      <c r="LEB3" s="145"/>
      <c r="LEC3" s="145"/>
      <c r="LED3" s="145"/>
      <c r="LEE3" s="145"/>
      <c r="LEF3" s="145"/>
      <c r="LEG3" s="145"/>
      <c r="LEH3" s="145"/>
      <c r="LEI3" s="145"/>
      <c r="LEJ3" s="145"/>
      <c r="LEK3" s="145"/>
      <c r="LEL3" s="145"/>
      <c r="LEM3" s="145"/>
      <c r="LEN3" s="145"/>
      <c r="LEO3" s="145"/>
      <c r="LEP3" s="145"/>
      <c r="LEQ3" s="145"/>
      <c r="LER3" s="145"/>
      <c r="LES3" s="145"/>
      <c r="LET3" s="145"/>
      <c r="LEU3" s="145"/>
      <c r="LEV3" s="145"/>
      <c r="LEW3" s="145"/>
      <c r="LEX3" s="145"/>
      <c r="LEY3" s="145"/>
      <c r="LEZ3" s="145"/>
      <c r="LFA3" s="145"/>
      <c r="LFB3" s="145"/>
      <c r="LFC3" s="145"/>
      <c r="LFD3" s="145"/>
      <c r="LFE3" s="145"/>
      <c r="LFF3" s="145"/>
      <c r="LFG3" s="145"/>
      <c r="LFH3" s="145"/>
      <c r="LFI3" s="145"/>
      <c r="LFJ3" s="145"/>
      <c r="LFK3" s="145"/>
      <c r="LFL3" s="145"/>
      <c r="LFM3" s="145"/>
      <c r="LFN3" s="145"/>
      <c r="LFO3" s="145"/>
      <c r="LFP3" s="145"/>
      <c r="LFQ3" s="145"/>
      <c r="LFR3" s="145"/>
      <c r="LFS3" s="145"/>
      <c r="LFT3" s="145"/>
      <c r="LFU3" s="145"/>
      <c r="LFV3" s="145"/>
      <c r="LFW3" s="145"/>
      <c r="LFX3" s="145"/>
      <c r="LFY3" s="145"/>
      <c r="LFZ3" s="145"/>
      <c r="LGA3" s="145"/>
      <c r="LGB3" s="145"/>
      <c r="LGC3" s="145"/>
      <c r="LGD3" s="145"/>
      <c r="LGE3" s="145"/>
      <c r="LGF3" s="145"/>
      <c r="LGG3" s="145"/>
      <c r="LGH3" s="145"/>
      <c r="LGI3" s="145"/>
      <c r="LGJ3" s="145"/>
      <c r="LGK3" s="145"/>
      <c r="LGL3" s="145"/>
      <c r="LGM3" s="145"/>
      <c r="LGN3" s="145"/>
      <c r="LGO3" s="145"/>
      <c r="LGP3" s="145"/>
      <c r="LGQ3" s="145"/>
      <c r="LGR3" s="145"/>
      <c r="LGS3" s="145"/>
      <c r="LGT3" s="145"/>
      <c r="LGU3" s="145"/>
      <c r="LGV3" s="145"/>
      <c r="LGW3" s="145"/>
      <c r="LGX3" s="145"/>
      <c r="LGY3" s="145"/>
      <c r="LGZ3" s="145"/>
      <c r="LHA3" s="145"/>
      <c r="LHB3" s="145"/>
      <c r="LHC3" s="145"/>
      <c r="LHD3" s="145"/>
      <c r="LHE3" s="145"/>
      <c r="LHF3" s="145"/>
      <c r="LHG3" s="145"/>
      <c r="LHH3" s="145"/>
      <c r="LHI3" s="145"/>
      <c r="LHJ3" s="145"/>
      <c r="LHK3" s="145"/>
      <c r="LHL3" s="145"/>
      <c r="LHM3" s="145"/>
      <c r="LHN3" s="145"/>
      <c r="LHO3" s="145"/>
      <c r="LHP3" s="145"/>
      <c r="LHQ3" s="145"/>
      <c r="LHR3" s="145"/>
      <c r="LHS3" s="145"/>
      <c r="LHT3" s="145"/>
      <c r="LHU3" s="145"/>
      <c r="LHV3" s="145"/>
      <c r="LHW3" s="145"/>
      <c r="LHX3" s="145"/>
      <c r="LHY3" s="145"/>
      <c r="LHZ3" s="145"/>
      <c r="LIA3" s="145"/>
      <c r="LIB3" s="145"/>
      <c r="LIC3" s="145"/>
      <c r="LID3" s="145"/>
      <c r="LIE3" s="145"/>
      <c r="LIF3" s="145"/>
      <c r="LIG3" s="145"/>
      <c r="LIH3" s="145"/>
      <c r="LII3" s="145"/>
      <c r="LIJ3" s="145"/>
      <c r="LIK3" s="145"/>
      <c r="LIL3" s="145"/>
      <c r="LIM3" s="145"/>
      <c r="LIN3" s="145"/>
      <c r="LIO3" s="145"/>
      <c r="LIP3" s="145"/>
      <c r="LIQ3" s="145"/>
      <c r="LIR3" s="145"/>
      <c r="LIS3" s="145"/>
      <c r="LIT3" s="145"/>
      <c r="LIU3" s="145"/>
      <c r="LIV3" s="145"/>
      <c r="LIW3" s="145"/>
      <c r="LIX3" s="145"/>
      <c r="LIY3" s="145"/>
      <c r="LIZ3" s="145"/>
      <c r="LJA3" s="145"/>
      <c r="LJB3" s="145"/>
      <c r="LJC3" s="145"/>
      <c r="LJD3" s="145"/>
      <c r="LJE3" s="145"/>
      <c r="LJF3" s="145"/>
      <c r="LJG3" s="145"/>
      <c r="LJH3" s="145"/>
      <c r="LJI3" s="145"/>
      <c r="LJJ3" s="145"/>
      <c r="LJK3" s="145"/>
      <c r="LJL3" s="145"/>
      <c r="LJM3" s="145"/>
      <c r="LJN3" s="145"/>
      <c r="LJO3" s="145"/>
      <c r="LJP3" s="145"/>
      <c r="LJQ3" s="145"/>
      <c r="LJR3" s="145"/>
      <c r="LJS3" s="145"/>
      <c r="LJT3" s="145"/>
      <c r="LJU3" s="145"/>
      <c r="LJV3" s="145"/>
      <c r="LJW3" s="145"/>
      <c r="LJX3" s="145"/>
      <c r="LJY3" s="145"/>
      <c r="LJZ3" s="145"/>
      <c r="LKA3" s="145"/>
      <c r="LKB3" s="145"/>
      <c r="LKC3" s="145"/>
      <c r="LKD3" s="145"/>
      <c r="LKE3" s="145"/>
      <c r="LKF3" s="145"/>
      <c r="LKG3" s="145"/>
      <c r="LKH3" s="145"/>
      <c r="LKI3" s="145"/>
      <c r="LKJ3" s="145"/>
      <c r="LKK3" s="145"/>
      <c r="LKL3" s="145"/>
      <c r="LKM3" s="145"/>
      <c r="LKN3" s="145"/>
      <c r="LKO3" s="145"/>
      <c r="LKP3" s="145"/>
      <c r="LKQ3" s="145"/>
      <c r="LKR3" s="145"/>
      <c r="LKS3" s="145"/>
      <c r="LKT3" s="145"/>
      <c r="LKU3" s="145"/>
      <c r="LKV3" s="145"/>
      <c r="LKW3" s="145"/>
      <c r="LKX3" s="145"/>
      <c r="LKY3" s="145"/>
      <c r="LKZ3" s="145"/>
      <c r="LLA3" s="145"/>
      <c r="LLB3" s="145"/>
      <c r="LLC3" s="145"/>
      <c r="LLD3" s="145"/>
      <c r="LLE3" s="145"/>
      <c r="LLF3" s="145"/>
      <c r="LLG3" s="145"/>
      <c r="LLH3" s="145"/>
      <c r="LLI3" s="145"/>
      <c r="LLJ3" s="145"/>
      <c r="LLK3" s="145"/>
      <c r="LLL3" s="145"/>
      <c r="LLM3" s="145"/>
      <c r="LLN3" s="145"/>
      <c r="LLO3" s="145"/>
      <c r="LLP3" s="145"/>
      <c r="LLQ3" s="145"/>
      <c r="LLR3" s="145"/>
      <c r="LLS3" s="145"/>
      <c r="LLT3" s="145"/>
      <c r="LLU3" s="145"/>
      <c r="LLV3" s="145"/>
      <c r="LLW3" s="145"/>
      <c r="LLX3" s="145"/>
      <c r="LLY3" s="145"/>
      <c r="LLZ3" s="145"/>
      <c r="LMA3" s="145"/>
      <c r="LMB3" s="145"/>
      <c r="LMC3" s="145"/>
      <c r="LMD3" s="145"/>
      <c r="LME3" s="145"/>
      <c r="LMF3" s="145"/>
      <c r="LMG3" s="145"/>
      <c r="LMH3" s="145"/>
      <c r="LMI3" s="145"/>
      <c r="LMJ3" s="145"/>
      <c r="LMK3" s="145"/>
      <c r="LML3" s="145"/>
      <c r="LMM3" s="145"/>
      <c r="LMN3" s="145"/>
      <c r="LMO3" s="145"/>
      <c r="LMP3" s="145"/>
      <c r="LMQ3" s="145"/>
      <c r="LMR3" s="145"/>
      <c r="LMS3" s="145"/>
      <c r="LMT3" s="145"/>
      <c r="LMU3" s="145"/>
      <c r="LMV3" s="145"/>
      <c r="LMW3" s="145"/>
      <c r="LMX3" s="145"/>
      <c r="LMY3" s="145"/>
      <c r="LMZ3" s="145"/>
      <c r="LNA3" s="145"/>
      <c r="LNB3" s="145"/>
      <c r="LNC3" s="145"/>
      <c r="LND3" s="145"/>
      <c r="LNE3" s="145"/>
      <c r="LNF3" s="145"/>
      <c r="LNG3" s="145"/>
      <c r="LNH3" s="145"/>
      <c r="LNI3" s="145"/>
      <c r="LNJ3" s="145"/>
      <c r="LNK3" s="145"/>
      <c r="LNL3" s="145"/>
      <c r="LNM3" s="145"/>
      <c r="LNN3" s="145"/>
      <c r="LNO3" s="145"/>
      <c r="LNP3" s="145"/>
      <c r="LNQ3" s="145"/>
      <c r="LNR3" s="145"/>
      <c r="LNS3" s="145"/>
      <c r="LNT3" s="145"/>
      <c r="LNU3" s="145"/>
      <c r="LNV3" s="145"/>
      <c r="LNW3" s="145"/>
      <c r="LNX3" s="145"/>
      <c r="LNY3" s="145"/>
      <c r="LNZ3" s="145"/>
      <c r="LOA3" s="145"/>
      <c r="LOB3" s="145"/>
      <c r="LOC3" s="145"/>
      <c r="LOD3" s="145"/>
      <c r="LOE3" s="145"/>
      <c r="LOF3" s="145"/>
      <c r="LOG3" s="145"/>
      <c r="LOH3" s="145"/>
      <c r="LOI3" s="145"/>
      <c r="LOJ3" s="145"/>
      <c r="LOK3" s="145"/>
      <c r="LOL3" s="145"/>
      <c r="LOM3" s="145"/>
      <c r="LON3" s="145"/>
      <c r="LOO3" s="145"/>
      <c r="LOP3" s="145"/>
      <c r="LOQ3" s="145"/>
      <c r="LOR3" s="145"/>
      <c r="LOS3" s="145"/>
      <c r="LOT3" s="145"/>
      <c r="LOU3" s="145"/>
      <c r="LOV3" s="145"/>
      <c r="LOW3" s="145"/>
      <c r="LOX3" s="145"/>
      <c r="LOY3" s="145"/>
      <c r="LOZ3" s="145"/>
      <c r="LPA3" s="145"/>
      <c r="LPB3" s="145"/>
      <c r="LPC3" s="145"/>
      <c r="LPD3" s="145"/>
      <c r="LPE3" s="145"/>
      <c r="LPF3" s="145"/>
      <c r="LPG3" s="145"/>
      <c r="LPH3" s="145"/>
      <c r="LPI3" s="145"/>
      <c r="LPJ3" s="145"/>
      <c r="LPK3" s="145"/>
      <c r="LPL3" s="145"/>
      <c r="LPM3" s="145"/>
      <c r="LPN3" s="145"/>
      <c r="LPO3" s="145"/>
      <c r="LPP3" s="145"/>
      <c r="LPQ3" s="145"/>
      <c r="LPR3" s="145"/>
      <c r="LPS3" s="145"/>
      <c r="LPT3" s="145"/>
      <c r="LPU3" s="145"/>
      <c r="LPV3" s="145"/>
      <c r="LPW3" s="145"/>
      <c r="LPX3" s="145"/>
      <c r="LPY3" s="145"/>
      <c r="LPZ3" s="145"/>
      <c r="LQA3" s="145"/>
      <c r="LQB3" s="145"/>
      <c r="LQC3" s="145"/>
      <c r="LQD3" s="145"/>
      <c r="LQE3" s="145"/>
      <c r="LQF3" s="145"/>
      <c r="LQG3" s="145"/>
      <c r="LQH3" s="145"/>
      <c r="LQI3" s="145"/>
      <c r="LQJ3" s="145"/>
      <c r="LQK3" s="145"/>
      <c r="LQL3" s="145"/>
      <c r="LQM3" s="145"/>
      <c r="LQN3" s="145"/>
      <c r="LQO3" s="145"/>
      <c r="LQP3" s="145"/>
      <c r="LQQ3" s="145"/>
      <c r="LQR3" s="145"/>
      <c r="LQS3" s="145"/>
      <c r="LQT3" s="145"/>
      <c r="LQU3" s="145"/>
      <c r="LQV3" s="145"/>
      <c r="LQW3" s="145"/>
      <c r="LQX3" s="145"/>
      <c r="LQY3" s="145"/>
      <c r="LQZ3" s="145"/>
      <c r="LRA3" s="145"/>
      <c r="LRB3" s="145"/>
      <c r="LRC3" s="145"/>
      <c r="LRD3" s="145"/>
      <c r="LRE3" s="145"/>
      <c r="LRF3" s="145"/>
      <c r="LRG3" s="145"/>
      <c r="LRH3" s="145"/>
      <c r="LRI3" s="145"/>
      <c r="LRJ3" s="145"/>
      <c r="LRK3" s="145"/>
      <c r="LRL3" s="145"/>
      <c r="LRM3" s="145"/>
      <c r="LRN3" s="145"/>
      <c r="LRO3" s="145"/>
      <c r="LRP3" s="145"/>
      <c r="LRQ3" s="145"/>
      <c r="LRR3" s="145"/>
      <c r="LRS3" s="145"/>
      <c r="LRT3" s="145"/>
      <c r="LRU3" s="145"/>
      <c r="LRV3" s="145"/>
      <c r="LRW3" s="145"/>
      <c r="LRX3" s="145"/>
      <c r="LRY3" s="145"/>
      <c r="LRZ3" s="145"/>
      <c r="LSA3" s="145"/>
      <c r="LSB3" s="145"/>
      <c r="LSC3" s="145"/>
      <c r="LSD3" s="145"/>
      <c r="LSE3" s="145"/>
      <c r="LSF3" s="145"/>
      <c r="LSG3" s="145"/>
      <c r="LSH3" s="145"/>
      <c r="LSI3" s="145"/>
      <c r="LSJ3" s="145"/>
      <c r="LSK3" s="145"/>
      <c r="LSL3" s="145"/>
      <c r="LSM3" s="145"/>
      <c r="LSN3" s="145"/>
      <c r="LSO3" s="145"/>
      <c r="LSP3" s="145"/>
      <c r="LSQ3" s="145"/>
      <c r="LSR3" s="145"/>
      <c r="LSS3" s="145"/>
      <c r="LST3" s="145"/>
      <c r="LSU3" s="145"/>
      <c r="LSV3" s="145"/>
      <c r="LSW3" s="145"/>
      <c r="LSX3" s="145"/>
      <c r="LSY3" s="145"/>
      <c r="LSZ3" s="145"/>
      <c r="LTA3" s="145"/>
      <c r="LTB3" s="145"/>
      <c r="LTC3" s="145"/>
      <c r="LTD3" s="145"/>
      <c r="LTE3" s="145"/>
      <c r="LTF3" s="145"/>
      <c r="LTG3" s="145"/>
      <c r="LTH3" s="145"/>
      <c r="LTI3" s="145"/>
      <c r="LTJ3" s="145"/>
      <c r="LTK3" s="145"/>
      <c r="LTL3" s="145"/>
      <c r="LTM3" s="145"/>
      <c r="LTN3" s="145"/>
      <c r="LTO3" s="145"/>
      <c r="LTP3" s="145"/>
      <c r="LTQ3" s="145"/>
      <c r="LTR3" s="145"/>
      <c r="LTS3" s="145"/>
      <c r="LTT3" s="145"/>
      <c r="LTU3" s="145"/>
      <c r="LTV3" s="145"/>
      <c r="LTW3" s="145"/>
      <c r="LTX3" s="145"/>
      <c r="LTY3" s="145"/>
      <c r="LTZ3" s="145"/>
      <c r="LUA3" s="145"/>
      <c r="LUB3" s="145"/>
      <c r="LUC3" s="145"/>
      <c r="LUD3" s="145"/>
      <c r="LUE3" s="145"/>
      <c r="LUF3" s="145"/>
      <c r="LUG3" s="145"/>
      <c r="LUH3" s="145"/>
      <c r="LUI3" s="145"/>
      <c r="LUJ3" s="145"/>
      <c r="LUK3" s="145"/>
      <c r="LUL3" s="145"/>
      <c r="LUM3" s="145"/>
      <c r="LUN3" s="145"/>
      <c r="LUO3" s="145"/>
      <c r="LUP3" s="145"/>
      <c r="LUQ3" s="145"/>
      <c r="LUR3" s="145"/>
      <c r="LUS3" s="145"/>
      <c r="LUT3" s="145"/>
      <c r="LUU3" s="145"/>
      <c r="LUV3" s="145"/>
      <c r="LUW3" s="145"/>
      <c r="LUX3" s="145"/>
      <c r="LUY3" s="145"/>
      <c r="LUZ3" s="145"/>
      <c r="LVA3" s="145"/>
      <c r="LVB3" s="145"/>
      <c r="LVC3" s="145"/>
      <c r="LVD3" s="145"/>
      <c r="LVE3" s="145"/>
      <c r="LVF3" s="145"/>
      <c r="LVG3" s="145"/>
      <c r="LVH3" s="145"/>
      <c r="LVI3" s="145"/>
      <c r="LVJ3" s="145"/>
      <c r="LVK3" s="145"/>
      <c r="LVL3" s="145"/>
      <c r="LVM3" s="145"/>
      <c r="LVN3" s="145"/>
      <c r="LVO3" s="145"/>
      <c r="LVP3" s="145"/>
      <c r="LVQ3" s="145"/>
      <c r="LVR3" s="145"/>
      <c r="LVS3" s="145"/>
      <c r="LVT3" s="145"/>
      <c r="LVU3" s="145"/>
      <c r="LVV3" s="145"/>
      <c r="LVW3" s="145"/>
      <c r="LVX3" s="145"/>
      <c r="LVY3" s="145"/>
      <c r="LVZ3" s="145"/>
      <c r="LWA3" s="145"/>
      <c r="LWB3" s="145"/>
      <c r="LWC3" s="145"/>
      <c r="LWD3" s="145"/>
      <c r="LWE3" s="145"/>
      <c r="LWF3" s="145"/>
      <c r="LWG3" s="145"/>
      <c r="LWH3" s="145"/>
      <c r="LWI3" s="145"/>
      <c r="LWJ3" s="145"/>
      <c r="LWK3" s="145"/>
      <c r="LWL3" s="145"/>
      <c r="LWM3" s="145"/>
      <c r="LWN3" s="145"/>
      <c r="LWO3" s="145"/>
      <c r="LWP3" s="145"/>
      <c r="LWQ3" s="145"/>
      <c r="LWR3" s="145"/>
      <c r="LWS3" s="145"/>
      <c r="LWT3" s="145"/>
      <c r="LWU3" s="145"/>
      <c r="LWV3" s="145"/>
      <c r="LWW3" s="145"/>
      <c r="LWX3" s="145"/>
      <c r="LWY3" s="145"/>
      <c r="LWZ3" s="145"/>
      <c r="LXA3" s="145"/>
      <c r="LXB3" s="145"/>
      <c r="LXC3" s="145"/>
      <c r="LXD3" s="145"/>
      <c r="LXE3" s="145"/>
      <c r="LXF3" s="145"/>
      <c r="LXG3" s="145"/>
      <c r="LXH3" s="145"/>
      <c r="LXI3" s="145"/>
      <c r="LXJ3" s="145"/>
      <c r="LXK3" s="145"/>
      <c r="LXL3" s="145"/>
      <c r="LXM3" s="145"/>
      <c r="LXN3" s="145"/>
      <c r="LXO3" s="145"/>
      <c r="LXP3" s="145"/>
      <c r="LXQ3" s="145"/>
      <c r="LXR3" s="145"/>
      <c r="LXS3" s="145"/>
      <c r="LXT3" s="145"/>
      <c r="LXU3" s="145"/>
      <c r="LXV3" s="145"/>
      <c r="LXW3" s="145"/>
      <c r="LXX3" s="145"/>
      <c r="LXY3" s="145"/>
      <c r="LXZ3" s="145"/>
      <c r="LYA3" s="145"/>
      <c r="LYB3" s="145"/>
      <c r="LYC3" s="145"/>
      <c r="LYD3" s="145"/>
      <c r="LYE3" s="145"/>
      <c r="LYF3" s="145"/>
      <c r="LYG3" s="145"/>
      <c r="LYH3" s="145"/>
      <c r="LYI3" s="145"/>
      <c r="LYJ3" s="145"/>
      <c r="LYK3" s="145"/>
      <c r="LYL3" s="145"/>
      <c r="LYM3" s="145"/>
      <c r="LYN3" s="145"/>
      <c r="LYO3" s="145"/>
      <c r="LYP3" s="145"/>
      <c r="LYQ3" s="145"/>
      <c r="LYR3" s="145"/>
      <c r="LYS3" s="145"/>
      <c r="LYT3" s="145"/>
      <c r="LYU3" s="145"/>
      <c r="LYV3" s="145"/>
      <c r="LYW3" s="145"/>
      <c r="LYX3" s="145"/>
      <c r="LYY3" s="145"/>
      <c r="LYZ3" s="145"/>
      <c r="LZA3" s="145"/>
      <c r="LZB3" s="145"/>
      <c r="LZC3" s="145"/>
      <c r="LZD3" s="145"/>
      <c r="LZE3" s="145"/>
      <c r="LZF3" s="145"/>
      <c r="LZG3" s="145"/>
      <c r="LZH3" s="145"/>
      <c r="LZI3" s="145"/>
      <c r="LZJ3" s="145"/>
      <c r="LZK3" s="145"/>
      <c r="LZL3" s="145"/>
      <c r="LZM3" s="145"/>
      <c r="LZN3" s="145"/>
      <c r="LZO3" s="145"/>
      <c r="LZP3" s="145"/>
      <c r="LZQ3" s="145"/>
      <c r="LZR3" s="145"/>
      <c r="LZS3" s="145"/>
      <c r="LZT3" s="145"/>
      <c r="LZU3" s="145"/>
      <c r="LZV3" s="145"/>
      <c r="LZW3" s="145"/>
      <c r="LZX3" s="145"/>
      <c r="LZY3" s="145"/>
      <c r="LZZ3" s="145"/>
      <c r="MAA3" s="145"/>
      <c r="MAB3" s="145"/>
      <c r="MAC3" s="145"/>
      <c r="MAD3" s="145"/>
      <c r="MAE3" s="145"/>
      <c r="MAF3" s="145"/>
      <c r="MAG3" s="145"/>
      <c r="MAH3" s="145"/>
      <c r="MAI3" s="145"/>
      <c r="MAJ3" s="145"/>
      <c r="MAK3" s="145"/>
      <c r="MAL3" s="145"/>
      <c r="MAM3" s="145"/>
      <c r="MAN3" s="145"/>
      <c r="MAO3" s="145"/>
      <c r="MAP3" s="145"/>
      <c r="MAQ3" s="145"/>
      <c r="MAR3" s="145"/>
      <c r="MAS3" s="145"/>
      <c r="MAT3" s="145"/>
      <c r="MAU3" s="145"/>
      <c r="MAV3" s="145"/>
      <c r="MAW3" s="145"/>
      <c r="MAX3" s="145"/>
      <c r="MAY3" s="145"/>
      <c r="MAZ3" s="145"/>
      <c r="MBA3" s="145"/>
      <c r="MBB3" s="145"/>
      <c r="MBC3" s="145"/>
      <c r="MBD3" s="145"/>
      <c r="MBE3" s="145"/>
      <c r="MBF3" s="145"/>
      <c r="MBG3" s="145"/>
      <c r="MBH3" s="145"/>
      <c r="MBI3" s="145"/>
      <c r="MBJ3" s="145"/>
      <c r="MBK3" s="145"/>
      <c r="MBL3" s="145"/>
      <c r="MBM3" s="145"/>
      <c r="MBN3" s="145"/>
      <c r="MBO3" s="145"/>
      <c r="MBP3" s="145"/>
      <c r="MBQ3" s="145"/>
      <c r="MBR3" s="145"/>
      <c r="MBS3" s="145"/>
      <c r="MBT3" s="145"/>
      <c r="MBU3" s="145"/>
      <c r="MBV3" s="145"/>
      <c r="MBW3" s="145"/>
      <c r="MBX3" s="145"/>
      <c r="MBY3" s="145"/>
      <c r="MBZ3" s="145"/>
      <c r="MCA3" s="145"/>
      <c r="MCB3" s="145"/>
      <c r="MCC3" s="145"/>
      <c r="MCD3" s="145"/>
      <c r="MCE3" s="145"/>
      <c r="MCF3" s="145"/>
      <c r="MCG3" s="145"/>
      <c r="MCH3" s="145"/>
      <c r="MCI3" s="145"/>
      <c r="MCJ3" s="145"/>
      <c r="MCK3" s="145"/>
      <c r="MCL3" s="145"/>
      <c r="MCM3" s="145"/>
      <c r="MCN3" s="145"/>
      <c r="MCO3" s="145"/>
      <c r="MCP3" s="145"/>
      <c r="MCQ3" s="145"/>
      <c r="MCR3" s="145"/>
      <c r="MCS3" s="145"/>
      <c r="MCT3" s="145"/>
      <c r="MCU3" s="145"/>
      <c r="MCV3" s="145"/>
      <c r="MCW3" s="145"/>
      <c r="MCX3" s="145"/>
      <c r="MCY3" s="145"/>
      <c r="MCZ3" s="145"/>
      <c r="MDA3" s="145"/>
      <c r="MDB3" s="145"/>
      <c r="MDC3" s="145"/>
      <c r="MDD3" s="145"/>
      <c r="MDE3" s="145"/>
      <c r="MDF3" s="145"/>
      <c r="MDG3" s="145"/>
      <c r="MDH3" s="145"/>
      <c r="MDI3" s="145"/>
      <c r="MDJ3" s="145"/>
      <c r="MDK3" s="145"/>
      <c r="MDL3" s="145"/>
      <c r="MDM3" s="145"/>
      <c r="MDN3" s="145"/>
      <c r="MDO3" s="145"/>
      <c r="MDP3" s="145"/>
      <c r="MDQ3" s="145"/>
      <c r="MDR3" s="145"/>
      <c r="MDS3" s="145"/>
      <c r="MDT3" s="145"/>
      <c r="MDU3" s="145"/>
      <c r="MDV3" s="145"/>
      <c r="MDW3" s="145"/>
      <c r="MDX3" s="145"/>
      <c r="MDY3" s="145"/>
      <c r="MDZ3" s="145"/>
      <c r="MEA3" s="145"/>
      <c r="MEB3" s="145"/>
      <c r="MEC3" s="145"/>
      <c r="MED3" s="145"/>
      <c r="MEE3" s="145"/>
      <c r="MEF3" s="145"/>
      <c r="MEG3" s="145"/>
      <c r="MEH3" s="145"/>
      <c r="MEI3" s="145"/>
      <c r="MEJ3" s="145"/>
      <c r="MEK3" s="145"/>
      <c r="MEL3" s="145"/>
      <c r="MEM3" s="145"/>
      <c r="MEN3" s="145"/>
      <c r="MEO3" s="145"/>
      <c r="MEP3" s="145"/>
      <c r="MEQ3" s="145"/>
      <c r="MER3" s="145"/>
      <c r="MES3" s="145"/>
      <c r="MET3" s="145"/>
      <c r="MEU3" s="145"/>
      <c r="MEV3" s="145"/>
      <c r="MEW3" s="145"/>
      <c r="MEX3" s="145"/>
      <c r="MEY3" s="145"/>
      <c r="MEZ3" s="145"/>
      <c r="MFA3" s="145"/>
      <c r="MFB3" s="145"/>
      <c r="MFC3" s="145"/>
      <c r="MFD3" s="145"/>
      <c r="MFE3" s="145"/>
      <c r="MFF3" s="145"/>
      <c r="MFG3" s="145"/>
      <c r="MFH3" s="145"/>
      <c r="MFI3" s="145"/>
      <c r="MFJ3" s="145"/>
      <c r="MFK3" s="145"/>
      <c r="MFL3" s="145"/>
      <c r="MFM3" s="145"/>
      <c r="MFN3" s="145"/>
      <c r="MFO3" s="145"/>
      <c r="MFP3" s="145"/>
      <c r="MFQ3" s="145"/>
      <c r="MFR3" s="145"/>
      <c r="MFS3" s="145"/>
      <c r="MFT3" s="145"/>
      <c r="MFU3" s="145"/>
      <c r="MFV3" s="145"/>
      <c r="MFW3" s="145"/>
      <c r="MFX3" s="145"/>
      <c r="MFY3" s="145"/>
      <c r="MFZ3" s="145"/>
      <c r="MGA3" s="145"/>
      <c r="MGB3" s="145"/>
      <c r="MGC3" s="145"/>
      <c r="MGD3" s="145"/>
      <c r="MGE3" s="145"/>
      <c r="MGF3" s="145"/>
      <c r="MGG3" s="145"/>
      <c r="MGH3" s="145"/>
      <c r="MGI3" s="145"/>
      <c r="MGJ3" s="145"/>
      <c r="MGK3" s="145"/>
      <c r="MGL3" s="145"/>
      <c r="MGM3" s="145"/>
      <c r="MGN3" s="145"/>
      <c r="MGO3" s="145"/>
      <c r="MGP3" s="145"/>
      <c r="MGQ3" s="145"/>
      <c r="MGR3" s="145"/>
      <c r="MGS3" s="145"/>
      <c r="MGT3" s="145"/>
      <c r="MGU3" s="145"/>
      <c r="MGV3" s="145"/>
      <c r="MGW3" s="145"/>
      <c r="MGX3" s="145"/>
      <c r="MGY3" s="145"/>
      <c r="MGZ3" s="145"/>
      <c r="MHA3" s="145"/>
      <c r="MHB3" s="145"/>
      <c r="MHC3" s="145"/>
      <c r="MHD3" s="145"/>
      <c r="MHE3" s="145"/>
      <c r="MHF3" s="145"/>
      <c r="MHG3" s="145"/>
      <c r="MHH3" s="145"/>
      <c r="MHI3" s="145"/>
      <c r="MHJ3" s="145"/>
      <c r="MHK3" s="145"/>
      <c r="MHL3" s="145"/>
      <c r="MHM3" s="145"/>
      <c r="MHN3" s="145"/>
      <c r="MHO3" s="145"/>
      <c r="MHP3" s="145"/>
      <c r="MHQ3" s="145"/>
      <c r="MHR3" s="145"/>
      <c r="MHS3" s="145"/>
      <c r="MHT3" s="145"/>
      <c r="MHU3" s="145"/>
      <c r="MHV3" s="145"/>
      <c r="MHW3" s="145"/>
      <c r="MHX3" s="145"/>
      <c r="MHY3" s="145"/>
      <c r="MHZ3" s="145"/>
      <c r="MIA3" s="145"/>
      <c r="MIB3" s="145"/>
      <c r="MIC3" s="145"/>
      <c r="MID3" s="145"/>
      <c r="MIE3" s="145"/>
      <c r="MIF3" s="145"/>
      <c r="MIG3" s="145"/>
      <c r="MIH3" s="145"/>
      <c r="MII3" s="145"/>
      <c r="MIJ3" s="145"/>
      <c r="MIK3" s="145"/>
      <c r="MIL3" s="145"/>
      <c r="MIM3" s="145"/>
      <c r="MIN3" s="145"/>
      <c r="MIO3" s="145"/>
      <c r="MIP3" s="145"/>
      <c r="MIQ3" s="145"/>
      <c r="MIR3" s="145"/>
      <c r="MIS3" s="145"/>
      <c r="MIT3" s="145"/>
      <c r="MIU3" s="145"/>
      <c r="MIV3" s="145"/>
      <c r="MIW3" s="145"/>
      <c r="MIX3" s="145"/>
      <c r="MIY3" s="145"/>
      <c r="MIZ3" s="145"/>
      <c r="MJA3" s="145"/>
      <c r="MJB3" s="145"/>
      <c r="MJC3" s="145"/>
      <c r="MJD3" s="145"/>
      <c r="MJE3" s="145"/>
      <c r="MJF3" s="145"/>
      <c r="MJG3" s="145"/>
      <c r="MJH3" s="145"/>
      <c r="MJI3" s="145"/>
      <c r="MJJ3" s="145"/>
      <c r="MJK3" s="145"/>
      <c r="MJL3" s="145"/>
      <c r="MJM3" s="145"/>
      <c r="MJN3" s="145"/>
      <c r="MJO3" s="145"/>
      <c r="MJP3" s="145"/>
      <c r="MJQ3" s="145"/>
      <c r="MJR3" s="145"/>
      <c r="MJS3" s="145"/>
      <c r="MJT3" s="145"/>
      <c r="MJU3" s="145"/>
      <c r="MJV3" s="145"/>
      <c r="MJW3" s="145"/>
      <c r="MJX3" s="145"/>
      <c r="MJY3" s="145"/>
      <c r="MJZ3" s="145"/>
      <c r="MKA3" s="145"/>
      <c r="MKB3" s="145"/>
      <c r="MKC3" s="145"/>
      <c r="MKD3" s="145"/>
      <c r="MKE3" s="145"/>
      <c r="MKF3" s="145"/>
      <c r="MKG3" s="145"/>
      <c r="MKH3" s="145"/>
      <c r="MKI3" s="145"/>
      <c r="MKJ3" s="145"/>
      <c r="MKK3" s="145"/>
      <c r="MKL3" s="145"/>
      <c r="MKM3" s="145"/>
      <c r="MKN3" s="145"/>
      <c r="MKO3" s="145"/>
      <c r="MKP3" s="145"/>
      <c r="MKQ3" s="145"/>
      <c r="MKR3" s="145"/>
      <c r="MKS3" s="145"/>
      <c r="MKT3" s="145"/>
      <c r="MKU3" s="145"/>
      <c r="MKV3" s="145"/>
      <c r="MKW3" s="145"/>
      <c r="MKX3" s="145"/>
      <c r="MKY3" s="145"/>
      <c r="MKZ3" s="145"/>
      <c r="MLA3" s="145"/>
      <c r="MLB3" s="145"/>
      <c r="MLC3" s="145"/>
      <c r="MLD3" s="145"/>
      <c r="MLE3" s="145"/>
      <c r="MLF3" s="145"/>
      <c r="MLG3" s="145"/>
      <c r="MLH3" s="145"/>
      <c r="MLI3" s="145"/>
      <c r="MLJ3" s="145"/>
      <c r="MLK3" s="145"/>
      <c r="MLL3" s="145"/>
      <c r="MLM3" s="145"/>
      <c r="MLN3" s="145"/>
      <c r="MLO3" s="145"/>
      <c r="MLP3" s="145"/>
      <c r="MLQ3" s="145"/>
      <c r="MLR3" s="145"/>
      <c r="MLS3" s="145"/>
      <c r="MLT3" s="145"/>
      <c r="MLU3" s="145"/>
      <c r="MLV3" s="145"/>
      <c r="MLW3" s="145"/>
      <c r="MLX3" s="145"/>
      <c r="MLY3" s="145"/>
      <c r="MLZ3" s="145"/>
      <c r="MMA3" s="145"/>
      <c r="MMB3" s="145"/>
      <c r="MMC3" s="145"/>
      <c r="MMD3" s="145"/>
      <c r="MME3" s="145"/>
      <c r="MMF3" s="145"/>
      <c r="MMG3" s="145"/>
      <c r="MMH3" s="145"/>
      <c r="MMI3" s="145"/>
      <c r="MMJ3" s="145"/>
      <c r="MMK3" s="145"/>
      <c r="MML3" s="145"/>
      <c r="MMM3" s="145"/>
      <c r="MMN3" s="145"/>
      <c r="MMO3" s="145"/>
      <c r="MMP3" s="145"/>
      <c r="MMQ3" s="145"/>
      <c r="MMR3" s="145"/>
      <c r="MMS3" s="145"/>
      <c r="MMT3" s="145"/>
      <c r="MMU3" s="145"/>
      <c r="MMV3" s="145"/>
      <c r="MMW3" s="145"/>
      <c r="MMX3" s="145"/>
      <c r="MMY3" s="145"/>
      <c r="MMZ3" s="145"/>
      <c r="MNA3" s="145"/>
      <c r="MNB3" s="145"/>
      <c r="MNC3" s="145"/>
      <c r="MND3" s="145"/>
      <c r="MNE3" s="145"/>
      <c r="MNF3" s="145"/>
      <c r="MNG3" s="145"/>
      <c r="MNH3" s="145"/>
      <c r="MNI3" s="145"/>
      <c r="MNJ3" s="145"/>
      <c r="MNK3" s="145"/>
      <c r="MNL3" s="145"/>
      <c r="MNM3" s="145"/>
      <c r="MNN3" s="145"/>
      <c r="MNO3" s="145"/>
      <c r="MNP3" s="145"/>
      <c r="MNQ3" s="145"/>
      <c r="MNR3" s="145"/>
      <c r="MNS3" s="145"/>
      <c r="MNT3" s="145"/>
      <c r="MNU3" s="145"/>
      <c r="MNV3" s="145"/>
      <c r="MNW3" s="145"/>
      <c r="MNX3" s="145"/>
      <c r="MNY3" s="145"/>
      <c r="MNZ3" s="145"/>
      <c r="MOA3" s="145"/>
      <c r="MOB3" s="145"/>
      <c r="MOC3" s="145"/>
      <c r="MOD3" s="145"/>
      <c r="MOE3" s="145"/>
      <c r="MOF3" s="145"/>
      <c r="MOG3" s="145"/>
      <c r="MOH3" s="145"/>
      <c r="MOI3" s="145"/>
      <c r="MOJ3" s="145"/>
      <c r="MOK3" s="145"/>
      <c r="MOL3" s="145"/>
      <c r="MOM3" s="145"/>
      <c r="MON3" s="145"/>
      <c r="MOO3" s="145"/>
      <c r="MOP3" s="145"/>
      <c r="MOQ3" s="145"/>
      <c r="MOR3" s="145"/>
      <c r="MOS3" s="145"/>
      <c r="MOT3" s="145"/>
      <c r="MOU3" s="145"/>
      <c r="MOV3" s="145"/>
      <c r="MOW3" s="145"/>
      <c r="MOX3" s="145"/>
      <c r="MOY3" s="145"/>
      <c r="MOZ3" s="145"/>
      <c r="MPA3" s="145"/>
      <c r="MPB3" s="145"/>
      <c r="MPC3" s="145"/>
      <c r="MPD3" s="145"/>
      <c r="MPE3" s="145"/>
      <c r="MPF3" s="145"/>
      <c r="MPG3" s="145"/>
      <c r="MPH3" s="145"/>
      <c r="MPI3" s="145"/>
      <c r="MPJ3" s="145"/>
      <c r="MPK3" s="145"/>
      <c r="MPL3" s="145"/>
      <c r="MPM3" s="145"/>
      <c r="MPN3" s="145"/>
      <c r="MPO3" s="145"/>
      <c r="MPP3" s="145"/>
      <c r="MPQ3" s="145"/>
      <c r="MPR3" s="145"/>
      <c r="MPS3" s="145"/>
      <c r="MPT3" s="145"/>
      <c r="MPU3" s="145"/>
      <c r="MPV3" s="145"/>
      <c r="MPW3" s="145"/>
      <c r="MPX3" s="145"/>
      <c r="MPY3" s="145"/>
      <c r="MPZ3" s="145"/>
      <c r="MQA3" s="145"/>
      <c r="MQB3" s="145"/>
      <c r="MQC3" s="145"/>
      <c r="MQD3" s="145"/>
      <c r="MQE3" s="145"/>
      <c r="MQF3" s="145"/>
      <c r="MQG3" s="145"/>
      <c r="MQH3" s="145"/>
      <c r="MQI3" s="145"/>
      <c r="MQJ3" s="145"/>
      <c r="MQK3" s="145"/>
      <c r="MQL3" s="145"/>
      <c r="MQM3" s="145"/>
      <c r="MQN3" s="145"/>
      <c r="MQO3" s="145"/>
      <c r="MQP3" s="145"/>
      <c r="MQQ3" s="145"/>
      <c r="MQR3" s="145"/>
      <c r="MQS3" s="145"/>
      <c r="MQT3" s="145"/>
      <c r="MQU3" s="145"/>
      <c r="MQV3" s="145"/>
      <c r="MQW3" s="145"/>
      <c r="MQX3" s="145"/>
      <c r="MQY3" s="145"/>
      <c r="MQZ3" s="145"/>
      <c r="MRA3" s="145"/>
      <c r="MRB3" s="145"/>
      <c r="MRC3" s="145"/>
      <c r="MRD3" s="145"/>
      <c r="MRE3" s="145"/>
      <c r="MRF3" s="145"/>
      <c r="MRG3" s="145"/>
      <c r="MRH3" s="145"/>
      <c r="MRI3" s="145"/>
      <c r="MRJ3" s="145"/>
      <c r="MRK3" s="145"/>
      <c r="MRL3" s="145"/>
      <c r="MRM3" s="145"/>
      <c r="MRN3" s="145"/>
      <c r="MRO3" s="145"/>
      <c r="MRP3" s="145"/>
      <c r="MRQ3" s="145"/>
      <c r="MRR3" s="145"/>
      <c r="MRS3" s="145"/>
      <c r="MRT3" s="145"/>
      <c r="MRU3" s="145"/>
      <c r="MRV3" s="145"/>
      <c r="MRW3" s="145"/>
      <c r="MRX3" s="145"/>
      <c r="MRY3" s="145"/>
      <c r="MRZ3" s="145"/>
      <c r="MSA3" s="145"/>
      <c r="MSB3" s="145"/>
      <c r="MSC3" s="145"/>
      <c r="MSD3" s="145"/>
      <c r="MSE3" s="145"/>
      <c r="MSF3" s="145"/>
      <c r="MSG3" s="145"/>
      <c r="MSH3" s="145"/>
      <c r="MSI3" s="145"/>
      <c r="MSJ3" s="145"/>
      <c r="MSK3" s="145"/>
      <c r="MSL3" s="145"/>
      <c r="MSM3" s="145"/>
      <c r="MSN3" s="145"/>
      <c r="MSO3" s="145"/>
      <c r="MSP3" s="145"/>
      <c r="MSQ3" s="145"/>
      <c r="MSR3" s="145"/>
      <c r="MSS3" s="145"/>
      <c r="MST3" s="145"/>
      <c r="MSU3" s="145"/>
      <c r="MSV3" s="145"/>
      <c r="MSW3" s="145"/>
      <c r="MSX3" s="145"/>
      <c r="MSY3" s="145"/>
      <c r="MSZ3" s="145"/>
      <c r="MTA3" s="145"/>
      <c r="MTB3" s="145"/>
      <c r="MTC3" s="145"/>
      <c r="MTD3" s="145"/>
      <c r="MTE3" s="145"/>
      <c r="MTF3" s="145"/>
      <c r="MTG3" s="145"/>
      <c r="MTH3" s="145"/>
      <c r="MTI3" s="145"/>
      <c r="MTJ3" s="145"/>
      <c r="MTK3" s="145"/>
      <c r="MTL3" s="145"/>
      <c r="MTM3" s="145"/>
      <c r="MTN3" s="145"/>
      <c r="MTO3" s="145"/>
      <c r="MTP3" s="145"/>
      <c r="MTQ3" s="145"/>
      <c r="MTR3" s="145"/>
      <c r="MTS3" s="145"/>
      <c r="MTT3" s="145"/>
      <c r="MTU3" s="145"/>
      <c r="MTV3" s="145"/>
      <c r="MTW3" s="145"/>
      <c r="MTX3" s="145"/>
      <c r="MTY3" s="145"/>
      <c r="MTZ3" s="145"/>
      <c r="MUA3" s="145"/>
      <c r="MUB3" s="145"/>
      <c r="MUC3" s="145"/>
      <c r="MUD3" s="145"/>
      <c r="MUE3" s="145"/>
      <c r="MUF3" s="145"/>
      <c r="MUG3" s="145"/>
      <c r="MUH3" s="145"/>
      <c r="MUI3" s="145"/>
      <c r="MUJ3" s="145"/>
      <c r="MUK3" s="145"/>
      <c r="MUL3" s="145"/>
      <c r="MUM3" s="145"/>
      <c r="MUN3" s="145"/>
      <c r="MUO3" s="145"/>
      <c r="MUP3" s="145"/>
      <c r="MUQ3" s="145"/>
      <c r="MUR3" s="145"/>
      <c r="MUS3" s="145"/>
      <c r="MUT3" s="145"/>
      <c r="MUU3" s="145"/>
      <c r="MUV3" s="145"/>
      <c r="MUW3" s="145"/>
      <c r="MUX3" s="145"/>
      <c r="MUY3" s="145"/>
      <c r="MUZ3" s="145"/>
      <c r="MVA3" s="145"/>
      <c r="MVB3" s="145"/>
      <c r="MVC3" s="145"/>
      <c r="MVD3" s="145"/>
      <c r="MVE3" s="145"/>
      <c r="MVF3" s="145"/>
      <c r="MVG3" s="145"/>
      <c r="MVH3" s="145"/>
      <c r="MVI3" s="145"/>
      <c r="MVJ3" s="145"/>
      <c r="MVK3" s="145"/>
      <c r="MVL3" s="145"/>
      <c r="MVM3" s="145"/>
      <c r="MVN3" s="145"/>
      <c r="MVO3" s="145"/>
      <c r="MVP3" s="145"/>
      <c r="MVQ3" s="145"/>
      <c r="MVR3" s="145"/>
      <c r="MVS3" s="145"/>
      <c r="MVT3" s="145"/>
      <c r="MVU3" s="145"/>
      <c r="MVV3" s="145"/>
      <c r="MVW3" s="145"/>
      <c r="MVX3" s="145"/>
      <c r="MVY3" s="145"/>
      <c r="MVZ3" s="145"/>
      <c r="MWA3" s="145"/>
      <c r="MWB3" s="145"/>
      <c r="MWC3" s="145"/>
      <c r="MWD3" s="145"/>
      <c r="MWE3" s="145"/>
      <c r="MWF3" s="145"/>
      <c r="MWG3" s="145"/>
      <c r="MWH3" s="145"/>
      <c r="MWI3" s="145"/>
      <c r="MWJ3" s="145"/>
      <c r="MWK3" s="145"/>
      <c r="MWL3" s="145"/>
      <c r="MWM3" s="145"/>
      <c r="MWN3" s="145"/>
      <c r="MWO3" s="145"/>
      <c r="MWP3" s="145"/>
      <c r="MWQ3" s="145"/>
      <c r="MWR3" s="145"/>
      <c r="MWS3" s="145"/>
      <c r="MWT3" s="145"/>
      <c r="MWU3" s="145"/>
      <c r="MWV3" s="145"/>
      <c r="MWW3" s="145"/>
      <c r="MWX3" s="145"/>
      <c r="MWY3" s="145"/>
      <c r="MWZ3" s="145"/>
      <c r="MXA3" s="145"/>
      <c r="MXB3" s="145"/>
      <c r="MXC3" s="145"/>
      <c r="MXD3" s="145"/>
      <c r="MXE3" s="145"/>
      <c r="MXF3" s="145"/>
      <c r="MXG3" s="145"/>
      <c r="MXH3" s="145"/>
      <c r="MXI3" s="145"/>
      <c r="MXJ3" s="145"/>
      <c r="MXK3" s="145"/>
      <c r="MXL3" s="145"/>
      <c r="MXM3" s="145"/>
      <c r="MXN3" s="145"/>
      <c r="MXO3" s="145"/>
      <c r="MXP3" s="145"/>
      <c r="MXQ3" s="145"/>
      <c r="MXR3" s="145"/>
      <c r="MXS3" s="145"/>
      <c r="MXT3" s="145"/>
      <c r="MXU3" s="145"/>
      <c r="MXV3" s="145"/>
      <c r="MXW3" s="145"/>
      <c r="MXX3" s="145"/>
      <c r="MXY3" s="145"/>
      <c r="MXZ3" s="145"/>
      <c r="MYA3" s="145"/>
      <c r="MYB3" s="145"/>
      <c r="MYC3" s="145"/>
      <c r="MYD3" s="145"/>
      <c r="MYE3" s="145"/>
      <c r="MYF3" s="145"/>
      <c r="MYG3" s="145"/>
      <c r="MYH3" s="145"/>
      <c r="MYI3" s="145"/>
      <c r="MYJ3" s="145"/>
      <c r="MYK3" s="145"/>
      <c r="MYL3" s="145"/>
      <c r="MYM3" s="145"/>
      <c r="MYN3" s="145"/>
      <c r="MYO3" s="145"/>
      <c r="MYP3" s="145"/>
      <c r="MYQ3" s="145"/>
      <c r="MYR3" s="145"/>
      <c r="MYS3" s="145"/>
      <c r="MYT3" s="145"/>
      <c r="MYU3" s="145"/>
      <c r="MYV3" s="145"/>
      <c r="MYW3" s="145"/>
      <c r="MYX3" s="145"/>
      <c r="MYY3" s="145"/>
      <c r="MYZ3" s="145"/>
      <c r="MZA3" s="145"/>
      <c r="MZB3" s="145"/>
      <c r="MZC3" s="145"/>
      <c r="MZD3" s="145"/>
      <c r="MZE3" s="145"/>
      <c r="MZF3" s="145"/>
      <c r="MZG3" s="145"/>
      <c r="MZH3" s="145"/>
      <c r="MZI3" s="145"/>
      <c r="MZJ3" s="145"/>
      <c r="MZK3" s="145"/>
      <c r="MZL3" s="145"/>
      <c r="MZM3" s="145"/>
      <c r="MZN3" s="145"/>
      <c r="MZO3" s="145"/>
      <c r="MZP3" s="145"/>
      <c r="MZQ3" s="145"/>
      <c r="MZR3" s="145"/>
      <c r="MZS3" s="145"/>
      <c r="MZT3" s="145"/>
      <c r="MZU3" s="145"/>
      <c r="MZV3" s="145"/>
      <c r="MZW3" s="145"/>
      <c r="MZX3" s="145"/>
      <c r="MZY3" s="145"/>
      <c r="MZZ3" s="145"/>
      <c r="NAA3" s="145"/>
      <c r="NAB3" s="145"/>
      <c r="NAC3" s="145"/>
      <c r="NAD3" s="145"/>
      <c r="NAE3" s="145"/>
      <c r="NAF3" s="145"/>
      <c r="NAG3" s="145"/>
      <c r="NAH3" s="145"/>
      <c r="NAI3" s="145"/>
      <c r="NAJ3" s="145"/>
      <c r="NAK3" s="145"/>
      <c r="NAL3" s="145"/>
      <c r="NAM3" s="145"/>
      <c r="NAN3" s="145"/>
      <c r="NAO3" s="145"/>
      <c r="NAP3" s="145"/>
      <c r="NAQ3" s="145"/>
      <c r="NAR3" s="145"/>
      <c r="NAS3" s="145"/>
      <c r="NAT3" s="145"/>
      <c r="NAU3" s="145"/>
      <c r="NAV3" s="145"/>
      <c r="NAW3" s="145"/>
      <c r="NAX3" s="145"/>
      <c r="NAY3" s="145"/>
      <c r="NAZ3" s="145"/>
      <c r="NBA3" s="145"/>
      <c r="NBB3" s="145"/>
      <c r="NBC3" s="145"/>
      <c r="NBD3" s="145"/>
      <c r="NBE3" s="145"/>
      <c r="NBF3" s="145"/>
      <c r="NBG3" s="145"/>
      <c r="NBH3" s="145"/>
      <c r="NBI3" s="145"/>
      <c r="NBJ3" s="145"/>
      <c r="NBK3" s="145"/>
      <c r="NBL3" s="145"/>
      <c r="NBM3" s="145"/>
      <c r="NBN3" s="145"/>
      <c r="NBO3" s="145"/>
      <c r="NBP3" s="145"/>
      <c r="NBQ3" s="145"/>
      <c r="NBR3" s="145"/>
      <c r="NBS3" s="145"/>
      <c r="NBT3" s="145"/>
      <c r="NBU3" s="145"/>
      <c r="NBV3" s="145"/>
      <c r="NBW3" s="145"/>
      <c r="NBX3" s="145"/>
      <c r="NBY3" s="145"/>
      <c r="NBZ3" s="145"/>
      <c r="NCA3" s="145"/>
      <c r="NCB3" s="145"/>
      <c r="NCC3" s="145"/>
      <c r="NCD3" s="145"/>
      <c r="NCE3" s="145"/>
      <c r="NCF3" s="145"/>
      <c r="NCG3" s="145"/>
      <c r="NCH3" s="145"/>
      <c r="NCI3" s="145"/>
      <c r="NCJ3" s="145"/>
      <c r="NCK3" s="145"/>
      <c r="NCL3" s="145"/>
      <c r="NCM3" s="145"/>
      <c r="NCN3" s="145"/>
      <c r="NCO3" s="145"/>
      <c r="NCP3" s="145"/>
      <c r="NCQ3" s="145"/>
      <c r="NCR3" s="145"/>
      <c r="NCS3" s="145"/>
      <c r="NCT3" s="145"/>
      <c r="NCU3" s="145"/>
      <c r="NCV3" s="145"/>
      <c r="NCW3" s="145"/>
      <c r="NCX3" s="145"/>
      <c r="NCY3" s="145"/>
      <c r="NCZ3" s="145"/>
      <c r="NDA3" s="145"/>
      <c r="NDB3" s="145"/>
      <c r="NDC3" s="145"/>
      <c r="NDD3" s="145"/>
      <c r="NDE3" s="145"/>
      <c r="NDF3" s="145"/>
      <c r="NDG3" s="145"/>
      <c r="NDH3" s="145"/>
      <c r="NDI3" s="145"/>
      <c r="NDJ3" s="145"/>
      <c r="NDK3" s="145"/>
      <c r="NDL3" s="145"/>
      <c r="NDM3" s="145"/>
      <c r="NDN3" s="145"/>
      <c r="NDO3" s="145"/>
      <c r="NDP3" s="145"/>
      <c r="NDQ3" s="145"/>
      <c r="NDR3" s="145"/>
      <c r="NDS3" s="145"/>
      <c r="NDT3" s="145"/>
      <c r="NDU3" s="145"/>
      <c r="NDV3" s="145"/>
      <c r="NDW3" s="145"/>
      <c r="NDX3" s="145"/>
      <c r="NDY3" s="145"/>
      <c r="NDZ3" s="145"/>
      <c r="NEA3" s="145"/>
      <c r="NEB3" s="145"/>
      <c r="NEC3" s="145"/>
      <c r="NED3" s="145"/>
      <c r="NEE3" s="145"/>
      <c r="NEF3" s="145"/>
      <c r="NEG3" s="145"/>
      <c r="NEH3" s="145"/>
      <c r="NEI3" s="145"/>
      <c r="NEJ3" s="145"/>
      <c r="NEK3" s="145"/>
      <c r="NEL3" s="145"/>
      <c r="NEM3" s="145"/>
      <c r="NEN3" s="145"/>
      <c r="NEO3" s="145"/>
      <c r="NEP3" s="145"/>
      <c r="NEQ3" s="145"/>
      <c r="NER3" s="145"/>
      <c r="NES3" s="145"/>
      <c r="NET3" s="145"/>
      <c r="NEU3" s="145"/>
      <c r="NEV3" s="145"/>
      <c r="NEW3" s="145"/>
      <c r="NEX3" s="145"/>
      <c r="NEY3" s="145"/>
      <c r="NEZ3" s="145"/>
      <c r="NFA3" s="145"/>
      <c r="NFB3" s="145"/>
      <c r="NFC3" s="145"/>
      <c r="NFD3" s="145"/>
      <c r="NFE3" s="145"/>
      <c r="NFF3" s="145"/>
      <c r="NFG3" s="145"/>
      <c r="NFH3" s="145"/>
      <c r="NFI3" s="145"/>
      <c r="NFJ3" s="145"/>
      <c r="NFK3" s="145"/>
      <c r="NFL3" s="145"/>
      <c r="NFM3" s="145"/>
      <c r="NFN3" s="145"/>
      <c r="NFO3" s="145"/>
      <c r="NFP3" s="145"/>
      <c r="NFQ3" s="145"/>
      <c r="NFR3" s="145"/>
      <c r="NFS3" s="145"/>
      <c r="NFT3" s="145"/>
      <c r="NFU3" s="145"/>
      <c r="NFV3" s="145"/>
      <c r="NFW3" s="145"/>
      <c r="NFX3" s="145"/>
      <c r="NFY3" s="145"/>
      <c r="NFZ3" s="145"/>
      <c r="NGA3" s="145"/>
      <c r="NGB3" s="145"/>
      <c r="NGC3" s="145"/>
      <c r="NGD3" s="145"/>
      <c r="NGE3" s="145"/>
      <c r="NGF3" s="145"/>
      <c r="NGG3" s="145"/>
      <c r="NGH3" s="145"/>
      <c r="NGI3" s="145"/>
      <c r="NGJ3" s="145"/>
      <c r="NGK3" s="145"/>
      <c r="NGL3" s="145"/>
      <c r="NGM3" s="145"/>
      <c r="NGN3" s="145"/>
      <c r="NGO3" s="145"/>
      <c r="NGP3" s="145"/>
      <c r="NGQ3" s="145"/>
      <c r="NGR3" s="145"/>
      <c r="NGS3" s="145"/>
      <c r="NGT3" s="145"/>
      <c r="NGU3" s="145"/>
      <c r="NGV3" s="145"/>
      <c r="NGW3" s="145"/>
      <c r="NGX3" s="145"/>
      <c r="NGY3" s="145"/>
      <c r="NGZ3" s="145"/>
      <c r="NHA3" s="145"/>
      <c r="NHB3" s="145"/>
      <c r="NHC3" s="145"/>
      <c r="NHD3" s="145"/>
      <c r="NHE3" s="145"/>
      <c r="NHF3" s="145"/>
      <c r="NHG3" s="145"/>
      <c r="NHH3" s="145"/>
      <c r="NHI3" s="145"/>
      <c r="NHJ3" s="145"/>
      <c r="NHK3" s="145"/>
      <c r="NHL3" s="145"/>
      <c r="NHM3" s="145"/>
      <c r="NHN3" s="145"/>
      <c r="NHO3" s="145"/>
      <c r="NHP3" s="145"/>
      <c r="NHQ3" s="145"/>
      <c r="NHR3" s="145"/>
      <c r="NHS3" s="145"/>
      <c r="NHT3" s="145"/>
      <c r="NHU3" s="145"/>
      <c r="NHV3" s="145"/>
      <c r="NHW3" s="145"/>
      <c r="NHX3" s="145"/>
      <c r="NHY3" s="145"/>
      <c r="NHZ3" s="145"/>
      <c r="NIA3" s="145"/>
      <c r="NIB3" s="145"/>
      <c r="NIC3" s="145"/>
      <c r="NID3" s="145"/>
      <c r="NIE3" s="145"/>
      <c r="NIF3" s="145"/>
      <c r="NIG3" s="145"/>
      <c r="NIH3" s="145"/>
      <c r="NII3" s="145"/>
      <c r="NIJ3" s="145"/>
      <c r="NIK3" s="145"/>
      <c r="NIL3" s="145"/>
      <c r="NIM3" s="145"/>
      <c r="NIN3" s="145"/>
      <c r="NIO3" s="145"/>
      <c r="NIP3" s="145"/>
      <c r="NIQ3" s="145"/>
      <c r="NIR3" s="145"/>
      <c r="NIS3" s="145"/>
      <c r="NIT3" s="145"/>
      <c r="NIU3" s="145"/>
      <c r="NIV3" s="145"/>
      <c r="NIW3" s="145"/>
      <c r="NIX3" s="145"/>
      <c r="NIY3" s="145"/>
      <c r="NIZ3" s="145"/>
      <c r="NJA3" s="145"/>
      <c r="NJB3" s="145"/>
      <c r="NJC3" s="145"/>
      <c r="NJD3" s="145"/>
      <c r="NJE3" s="145"/>
      <c r="NJF3" s="145"/>
      <c r="NJG3" s="145"/>
      <c r="NJH3" s="145"/>
      <c r="NJI3" s="145"/>
      <c r="NJJ3" s="145"/>
      <c r="NJK3" s="145"/>
      <c r="NJL3" s="145"/>
      <c r="NJM3" s="145"/>
      <c r="NJN3" s="145"/>
      <c r="NJO3" s="145"/>
      <c r="NJP3" s="145"/>
      <c r="NJQ3" s="145"/>
      <c r="NJR3" s="145"/>
      <c r="NJS3" s="145"/>
      <c r="NJT3" s="145"/>
      <c r="NJU3" s="145"/>
      <c r="NJV3" s="145"/>
      <c r="NJW3" s="145"/>
      <c r="NJX3" s="145"/>
      <c r="NJY3" s="145"/>
      <c r="NJZ3" s="145"/>
      <c r="NKA3" s="145"/>
      <c r="NKB3" s="145"/>
      <c r="NKC3" s="145"/>
      <c r="NKD3" s="145"/>
      <c r="NKE3" s="145"/>
      <c r="NKF3" s="145"/>
      <c r="NKG3" s="145"/>
      <c r="NKH3" s="145"/>
      <c r="NKI3" s="145"/>
      <c r="NKJ3" s="145"/>
      <c r="NKK3" s="145"/>
      <c r="NKL3" s="145"/>
      <c r="NKM3" s="145"/>
      <c r="NKN3" s="145"/>
      <c r="NKO3" s="145"/>
      <c r="NKP3" s="145"/>
      <c r="NKQ3" s="145"/>
      <c r="NKR3" s="145"/>
      <c r="NKS3" s="145"/>
      <c r="NKT3" s="145"/>
      <c r="NKU3" s="145"/>
      <c r="NKV3" s="145"/>
      <c r="NKW3" s="145"/>
      <c r="NKX3" s="145"/>
      <c r="NKY3" s="145"/>
      <c r="NKZ3" s="145"/>
      <c r="NLA3" s="145"/>
      <c r="NLB3" s="145"/>
      <c r="NLC3" s="145"/>
      <c r="NLD3" s="145"/>
      <c r="NLE3" s="145"/>
      <c r="NLF3" s="145"/>
      <c r="NLG3" s="145"/>
      <c r="NLH3" s="145"/>
      <c r="NLI3" s="145"/>
      <c r="NLJ3" s="145"/>
      <c r="NLK3" s="145"/>
      <c r="NLL3" s="145"/>
      <c r="NLM3" s="145"/>
      <c r="NLN3" s="145"/>
      <c r="NLO3" s="145"/>
      <c r="NLP3" s="145"/>
      <c r="NLQ3" s="145"/>
      <c r="NLR3" s="145"/>
      <c r="NLS3" s="145"/>
      <c r="NLT3" s="145"/>
      <c r="NLU3" s="145"/>
      <c r="NLV3" s="145"/>
      <c r="NLW3" s="145"/>
      <c r="NLX3" s="145"/>
      <c r="NLY3" s="145"/>
      <c r="NLZ3" s="145"/>
      <c r="NMA3" s="145"/>
      <c r="NMB3" s="145"/>
      <c r="NMC3" s="145"/>
      <c r="NMD3" s="145"/>
      <c r="NME3" s="145"/>
      <c r="NMF3" s="145"/>
      <c r="NMG3" s="145"/>
      <c r="NMH3" s="145"/>
      <c r="NMI3" s="145"/>
      <c r="NMJ3" s="145"/>
      <c r="NMK3" s="145"/>
      <c r="NML3" s="145"/>
      <c r="NMM3" s="145"/>
      <c r="NMN3" s="145"/>
      <c r="NMO3" s="145"/>
      <c r="NMP3" s="145"/>
      <c r="NMQ3" s="145"/>
      <c r="NMR3" s="145"/>
      <c r="NMS3" s="145"/>
      <c r="NMT3" s="145"/>
      <c r="NMU3" s="145"/>
      <c r="NMV3" s="145"/>
      <c r="NMW3" s="145"/>
      <c r="NMX3" s="145"/>
      <c r="NMY3" s="145"/>
      <c r="NMZ3" s="145"/>
      <c r="NNA3" s="145"/>
      <c r="NNB3" s="145"/>
      <c r="NNC3" s="145"/>
      <c r="NND3" s="145"/>
      <c r="NNE3" s="145"/>
      <c r="NNF3" s="145"/>
      <c r="NNG3" s="145"/>
      <c r="NNH3" s="145"/>
      <c r="NNI3" s="145"/>
      <c r="NNJ3" s="145"/>
      <c r="NNK3" s="145"/>
      <c r="NNL3" s="145"/>
      <c r="NNM3" s="145"/>
      <c r="NNN3" s="145"/>
      <c r="NNO3" s="145"/>
      <c r="NNP3" s="145"/>
      <c r="NNQ3" s="145"/>
      <c r="NNR3" s="145"/>
      <c r="NNS3" s="145"/>
      <c r="NNT3" s="145"/>
      <c r="NNU3" s="145"/>
      <c r="NNV3" s="145"/>
      <c r="NNW3" s="145"/>
      <c r="NNX3" s="145"/>
      <c r="NNY3" s="145"/>
      <c r="NNZ3" s="145"/>
      <c r="NOA3" s="145"/>
      <c r="NOB3" s="145"/>
      <c r="NOC3" s="145"/>
      <c r="NOD3" s="145"/>
      <c r="NOE3" s="145"/>
      <c r="NOF3" s="145"/>
      <c r="NOG3" s="145"/>
      <c r="NOH3" s="145"/>
      <c r="NOI3" s="145"/>
      <c r="NOJ3" s="145"/>
      <c r="NOK3" s="145"/>
      <c r="NOL3" s="145"/>
      <c r="NOM3" s="145"/>
      <c r="NON3" s="145"/>
      <c r="NOO3" s="145"/>
      <c r="NOP3" s="145"/>
      <c r="NOQ3" s="145"/>
      <c r="NOR3" s="145"/>
      <c r="NOS3" s="145"/>
      <c r="NOT3" s="145"/>
      <c r="NOU3" s="145"/>
      <c r="NOV3" s="145"/>
      <c r="NOW3" s="145"/>
      <c r="NOX3" s="145"/>
      <c r="NOY3" s="145"/>
      <c r="NOZ3" s="145"/>
      <c r="NPA3" s="145"/>
      <c r="NPB3" s="145"/>
      <c r="NPC3" s="145"/>
      <c r="NPD3" s="145"/>
      <c r="NPE3" s="145"/>
      <c r="NPF3" s="145"/>
      <c r="NPG3" s="145"/>
      <c r="NPH3" s="145"/>
      <c r="NPI3" s="145"/>
      <c r="NPJ3" s="145"/>
      <c r="NPK3" s="145"/>
      <c r="NPL3" s="145"/>
      <c r="NPM3" s="145"/>
      <c r="NPN3" s="145"/>
      <c r="NPO3" s="145"/>
      <c r="NPP3" s="145"/>
      <c r="NPQ3" s="145"/>
      <c r="NPR3" s="145"/>
      <c r="NPS3" s="145"/>
      <c r="NPT3" s="145"/>
      <c r="NPU3" s="145"/>
      <c r="NPV3" s="145"/>
      <c r="NPW3" s="145"/>
      <c r="NPX3" s="145"/>
      <c r="NPY3" s="145"/>
      <c r="NPZ3" s="145"/>
      <c r="NQA3" s="145"/>
      <c r="NQB3" s="145"/>
      <c r="NQC3" s="145"/>
      <c r="NQD3" s="145"/>
      <c r="NQE3" s="145"/>
      <c r="NQF3" s="145"/>
      <c r="NQG3" s="145"/>
      <c r="NQH3" s="145"/>
      <c r="NQI3" s="145"/>
      <c r="NQJ3" s="145"/>
      <c r="NQK3" s="145"/>
      <c r="NQL3" s="145"/>
      <c r="NQM3" s="145"/>
      <c r="NQN3" s="145"/>
      <c r="NQO3" s="145"/>
      <c r="NQP3" s="145"/>
      <c r="NQQ3" s="145"/>
      <c r="NQR3" s="145"/>
      <c r="NQS3" s="145"/>
      <c r="NQT3" s="145"/>
      <c r="NQU3" s="145"/>
      <c r="NQV3" s="145"/>
      <c r="NQW3" s="145"/>
      <c r="NQX3" s="145"/>
      <c r="NQY3" s="145"/>
      <c r="NQZ3" s="145"/>
      <c r="NRA3" s="145"/>
      <c r="NRB3" s="145"/>
      <c r="NRC3" s="145"/>
      <c r="NRD3" s="145"/>
      <c r="NRE3" s="145"/>
      <c r="NRF3" s="145"/>
      <c r="NRG3" s="145"/>
      <c r="NRH3" s="145"/>
      <c r="NRI3" s="145"/>
      <c r="NRJ3" s="145"/>
      <c r="NRK3" s="145"/>
      <c r="NRL3" s="145"/>
      <c r="NRM3" s="145"/>
      <c r="NRN3" s="145"/>
      <c r="NRO3" s="145"/>
      <c r="NRP3" s="145"/>
      <c r="NRQ3" s="145"/>
      <c r="NRR3" s="145"/>
      <c r="NRS3" s="145"/>
      <c r="NRT3" s="145"/>
      <c r="NRU3" s="145"/>
      <c r="NRV3" s="145"/>
      <c r="NRW3" s="145"/>
      <c r="NRX3" s="145"/>
      <c r="NRY3" s="145"/>
      <c r="NRZ3" s="145"/>
      <c r="NSA3" s="145"/>
      <c r="NSB3" s="145"/>
      <c r="NSC3" s="145"/>
      <c r="NSD3" s="145"/>
      <c r="NSE3" s="145"/>
      <c r="NSF3" s="145"/>
      <c r="NSG3" s="145"/>
      <c r="NSH3" s="145"/>
      <c r="NSI3" s="145"/>
      <c r="NSJ3" s="145"/>
      <c r="NSK3" s="145"/>
      <c r="NSL3" s="145"/>
      <c r="NSM3" s="145"/>
      <c r="NSN3" s="145"/>
      <c r="NSO3" s="145"/>
      <c r="NSP3" s="145"/>
      <c r="NSQ3" s="145"/>
      <c r="NSR3" s="145"/>
      <c r="NSS3" s="145"/>
      <c r="NST3" s="145"/>
      <c r="NSU3" s="145"/>
      <c r="NSV3" s="145"/>
      <c r="NSW3" s="145"/>
      <c r="NSX3" s="145"/>
      <c r="NSY3" s="145"/>
      <c r="NSZ3" s="145"/>
      <c r="NTA3" s="145"/>
      <c r="NTB3" s="145"/>
      <c r="NTC3" s="145"/>
      <c r="NTD3" s="145"/>
      <c r="NTE3" s="145"/>
      <c r="NTF3" s="145"/>
      <c r="NTG3" s="145"/>
      <c r="NTH3" s="145"/>
      <c r="NTI3" s="145"/>
      <c r="NTJ3" s="145"/>
      <c r="NTK3" s="145"/>
      <c r="NTL3" s="145"/>
      <c r="NTM3" s="145"/>
      <c r="NTN3" s="145"/>
      <c r="NTO3" s="145"/>
      <c r="NTP3" s="145"/>
      <c r="NTQ3" s="145"/>
      <c r="NTR3" s="145"/>
      <c r="NTS3" s="145"/>
      <c r="NTT3" s="145"/>
      <c r="NTU3" s="145"/>
      <c r="NTV3" s="145"/>
      <c r="NTW3" s="145"/>
      <c r="NTX3" s="145"/>
      <c r="NTY3" s="145"/>
      <c r="NTZ3" s="145"/>
      <c r="NUA3" s="145"/>
      <c r="NUB3" s="145"/>
      <c r="NUC3" s="145"/>
      <c r="NUD3" s="145"/>
      <c r="NUE3" s="145"/>
      <c r="NUF3" s="145"/>
      <c r="NUG3" s="145"/>
      <c r="NUH3" s="145"/>
      <c r="NUI3" s="145"/>
      <c r="NUJ3" s="145"/>
      <c r="NUK3" s="145"/>
      <c r="NUL3" s="145"/>
      <c r="NUM3" s="145"/>
      <c r="NUN3" s="145"/>
      <c r="NUO3" s="145"/>
      <c r="NUP3" s="145"/>
      <c r="NUQ3" s="145"/>
      <c r="NUR3" s="145"/>
      <c r="NUS3" s="145"/>
      <c r="NUT3" s="145"/>
      <c r="NUU3" s="145"/>
      <c r="NUV3" s="145"/>
      <c r="NUW3" s="145"/>
      <c r="NUX3" s="145"/>
      <c r="NUY3" s="145"/>
      <c r="NUZ3" s="145"/>
      <c r="NVA3" s="145"/>
      <c r="NVB3" s="145"/>
      <c r="NVC3" s="145"/>
      <c r="NVD3" s="145"/>
      <c r="NVE3" s="145"/>
      <c r="NVF3" s="145"/>
      <c r="NVG3" s="145"/>
      <c r="NVH3" s="145"/>
      <c r="NVI3" s="145"/>
      <c r="NVJ3" s="145"/>
      <c r="NVK3" s="145"/>
      <c r="NVL3" s="145"/>
      <c r="NVM3" s="145"/>
      <c r="NVN3" s="145"/>
      <c r="NVO3" s="145"/>
      <c r="NVP3" s="145"/>
      <c r="NVQ3" s="145"/>
      <c r="NVR3" s="145"/>
      <c r="NVS3" s="145"/>
      <c r="NVT3" s="145"/>
      <c r="NVU3" s="145"/>
      <c r="NVV3" s="145"/>
      <c r="NVW3" s="145"/>
      <c r="NVX3" s="145"/>
      <c r="NVY3" s="145"/>
      <c r="NVZ3" s="145"/>
      <c r="NWA3" s="145"/>
      <c r="NWB3" s="145"/>
      <c r="NWC3" s="145"/>
      <c r="NWD3" s="145"/>
      <c r="NWE3" s="145"/>
      <c r="NWF3" s="145"/>
      <c r="NWG3" s="145"/>
      <c r="NWH3" s="145"/>
      <c r="NWI3" s="145"/>
      <c r="NWJ3" s="145"/>
      <c r="NWK3" s="145"/>
      <c r="NWL3" s="145"/>
      <c r="NWM3" s="145"/>
      <c r="NWN3" s="145"/>
      <c r="NWO3" s="145"/>
      <c r="NWP3" s="145"/>
      <c r="NWQ3" s="145"/>
      <c r="NWR3" s="145"/>
      <c r="NWS3" s="145"/>
      <c r="NWT3" s="145"/>
      <c r="NWU3" s="145"/>
      <c r="NWV3" s="145"/>
      <c r="NWW3" s="145"/>
      <c r="NWX3" s="145"/>
      <c r="NWY3" s="145"/>
      <c r="NWZ3" s="145"/>
      <c r="NXA3" s="145"/>
      <c r="NXB3" s="145"/>
      <c r="NXC3" s="145"/>
      <c r="NXD3" s="145"/>
      <c r="NXE3" s="145"/>
      <c r="NXF3" s="145"/>
      <c r="NXG3" s="145"/>
      <c r="NXH3" s="145"/>
      <c r="NXI3" s="145"/>
      <c r="NXJ3" s="145"/>
      <c r="NXK3" s="145"/>
      <c r="NXL3" s="145"/>
      <c r="NXM3" s="145"/>
      <c r="NXN3" s="145"/>
      <c r="NXO3" s="145"/>
      <c r="NXP3" s="145"/>
      <c r="NXQ3" s="145"/>
      <c r="NXR3" s="145"/>
      <c r="NXS3" s="145"/>
      <c r="NXT3" s="145"/>
      <c r="NXU3" s="145"/>
      <c r="NXV3" s="145"/>
      <c r="NXW3" s="145"/>
      <c r="NXX3" s="145"/>
      <c r="NXY3" s="145"/>
      <c r="NXZ3" s="145"/>
      <c r="NYA3" s="145"/>
      <c r="NYB3" s="145"/>
      <c r="NYC3" s="145"/>
      <c r="NYD3" s="145"/>
      <c r="NYE3" s="145"/>
      <c r="NYF3" s="145"/>
      <c r="NYG3" s="145"/>
      <c r="NYH3" s="145"/>
      <c r="NYI3" s="145"/>
      <c r="NYJ3" s="145"/>
      <c r="NYK3" s="145"/>
      <c r="NYL3" s="145"/>
      <c r="NYM3" s="145"/>
      <c r="NYN3" s="145"/>
      <c r="NYO3" s="145"/>
      <c r="NYP3" s="145"/>
      <c r="NYQ3" s="145"/>
      <c r="NYR3" s="145"/>
      <c r="NYS3" s="145"/>
      <c r="NYT3" s="145"/>
      <c r="NYU3" s="145"/>
      <c r="NYV3" s="145"/>
      <c r="NYW3" s="145"/>
      <c r="NYX3" s="145"/>
      <c r="NYY3" s="145"/>
      <c r="NYZ3" s="145"/>
      <c r="NZA3" s="145"/>
      <c r="NZB3" s="145"/>
      <c r="NZC3" s="145"/>
      <c r="NZD3" s="145"/>
      <c r="NZE3" s="145"/>
      <c r="NZF3" s="145"/>
      <c r="NZG3" s="145"/>
      <c r="NZH3" s="145"/>
      <c r="NZI3" s="145"/>
      <c r="NZJ3" s="145"/>
      <c r="NZK3" s="145"/>
      <c r="NZL3" s="145"/>
      <c r="NZM3" s="145"/>
      <c r="NZN3" s="145"/>
      <c r="NZO3" s="145"/>
      <c r="NZP3" s="145"/>
      <c r="NZQ3" s="145"/>
      <c r="NZR3" s="145"/>
      <c r="NZS3" s="145"/>
      <c r="NZT3" s="145"/>
      <c r="NZU3" s="145"/>
      <c r="NZV3" s="145"/>
      <c r="NZW3" s="145"/>
      <c r="NZX3" s="145"/>
      <c r="NZY3" s="145"/>
      <c r="NZZ3" s="145"/>
      <c r="OAA3" s="145"/>
      <c r="OAB3" s="145"/>
      <c r="OAC3" s="145"/>
      <c r="OAD3" s="145"/>
      <c r="OAE3" s="145"/>
      <c r="OAF3" s="145"/>
      <c r="OAG3" s="145"/>
      <c r="OAH3" s="145"/>
      <c r="OAI3" s="145"/>
      <c r="OAJ3" s="145"/>
      <c r="OAK3" s="145"/>
      <c r="OAL3" s="145"/>
      <c r="OAM3" s="145"/>
      <c r="OAN3" s="145"/>
      <c r="OAO3" s="145"/>
      <c r="OAP3" s="145"/>
      <c r="OAQ3" s="145"/>
      <c r="OAR3" s="145"/>
      <c r="OAS3" s="145"/>
      <c r="OAT3" s="145"/>
      <c r="OAU3" s="145"/>
      <c r="OAV3" s="145"/>
      <c r="OAW3" s="145"/>
      <c r="OAX3" s="145"/>
      <c r="OAY3" s="145"/>
      <c r="OAZ3" s="145"/>
      <c r="OBA3" s="145"/>
      <c r="OBB3" s="145"/>
      <c r="OBC3" s="145"/>
      <c r="OBD3" s="145"/>
      <c r="OBE3" s="145"/>
      <c r="OBF3" s="145"/>
      <c r="OBG3" s="145"/>
      <c r="OBH3" s="145"/>
      <c r="OBI3" s="145"/>
      <c r="OBJ3" s="145"/>
      <c r="OBK3" s="145"/>
      <c r="OBL3" s="145"/>
      <c r="OBM3" s="145"/>
      <c r="OBN3" s="145"/>
      <c r="OBO3" s="145"/>
      <c r="OBP3" s="145"/>
      <c r="OBQ3" s="145"/>
      <c r="OBR3" s="145"/>
      <c r="OBS3" s="145"/>
      <c r="OBT3" s="145"/>
      <c r="OBU3" s="145"/>
      <c r="OBV3" s="145"/>
      <c r="OBW3" s="145"/>
      <c r="OBX3" s="145"/>
      <c r="OBY3" s="145"/>
      <c r="OBZ3" s="145"/>
      <c r="OCA3" s="145"/>
      <c r="OCB3" s="145"/>
      <c r="OCC3" s="145"/>
      <c r="OCD3" s="145"/>
      <c r="OCE3" s="145"/>
      <c r="OCF3" s="145"/>
      <c r="OCG3" s="145"/>
      <c r="OCH3" s="145"/>
      <c r="OCI3" s="145"/>
      <c r="OCJ3" s="145"/>
      <c r="OCK3" s="145"/>
      <c r="OCL3" s="145"/>
      <c r="OCM3" s="145"/>
      <c r="OCN3" s="145"/>
      <c r="OCO3" s="145"/>
      <c r="OCP3" s="145"/>
      <c r="OCQ3" s="145"/>
      <c r="OCR3" s="145"/>
      <c r="OCS3" s="145"/>
      <c r="OCT3" s="145"/>
      <c r="OCU3" s="145"/>
      <c r="OCV3" s="145"/>
      <c r="OCW3" s="145"/>
      <c r="OCX3" s="145"/>
      <c r="OCY3" s="145"/>
      <c r="OCZ3" s="145"/>
      <c r="ODA3" s="145"/>
      <c r="ODB3" s="145"/>
      <c r="ODC3" s="145"/>
      <c r="ODD3" s="145"/>
      <c r="ODE3" s="145"/>
      <c r="ODF3" s="145"/>
      <c r="ODG3" s="145"/>
      <c r="ODH3" s="145"/>
      <c r="ODI3" s="145"/>
      <c r="ODJ3" s="145"/>
      <c r="ODK3" s="145"/>
      <c r="ODL3" s="145"/>
      <c r="ODM3" s="145"/>
      <c r="ODN3" s="145"/>
      <c r="ODO3" s="145"/>
      <c r="ODP3" s="145"/>
      <c r="ODQ3" s="145"/>
      <c r="ODR3" s="145"/>
      <c r="ODS3" s="145"/>
      <c r="ODT3" s="145"/>
      <c r="ODU3" s="145"/>
      <c r="ODV3" s="145"/>
      <c r="ODW3" s="145"/>
      <c r="ODX3" s="145"/>
      <c r="ODY3" s="145"/>
      <c r="ODZ3" s="145"/>
      <c r="OEA3" s="145"/>
      <c r="OEB3" s="145"/>
      <c r="OEC3" s="145"/>
      <c r="OED3" s="145"/>
      <c r="OEE3" s="145"/>
      <c r="OEF3" s="145"/>
      <c r="OEG3" s="145"/>
      <c r="OEH3" s="145"/>
      <c r="OEI3" s="145"/>
      <c r="OEJ3" s="145"/>
      <c r="OEK3" s="145"/>
      <c r="OEL3" s="145"/>
      <c r="OEM3" s="145"/>
      <c r="OEN3" s="145"/>
      <c r="OEO3" s="145"/>
      <c r="OEP3" s="145"/>
      <c r="OEQ3" s="145"/>
      <c r="OER3" s="145"/>
      <c r="OES3" s="145"/>
      <c r="OET3" s="145"/>
      <c r="OEU3" s="145"/>
      <c r="OEV3" s="145"/>
      <c r="OEW3" s="145"/>
      <c r="OEX3" s="145"/>
      <c r="OEY3" s="145"/>
      <c r="OEZ3" s="145"/>
      <c r="OFA3" s="145"/>
      <c r="OFB3" s="145"/>
      <c r="OFC3" s="145"/>
      <c r="OFD3" s="145"/>
      <c r="OFE3" s="145"/>
      <c r="OFF3" s="145"/>
      <c r="OFG3" s="145"/>
      <c r="OFH3" s="145"/>
      <c r="OFI3" s="145"/>
      <c r="OFJ3" s="145"/>
      <c r="OFK3" s="145"/>
      <c r="OFL3" s="145"/>
      <c r="OFM3" s="145"/>
      <c r="OFN3" s="145"/>
      <c r="OFO3" s="145"/>
      <c r="OFP3" s="145"/>
      <c r="OFQ3" s="145"/>
      <c r="OFR3" s="145"/>
      <c r="OFS3" s="145"/>
      <c r="OFT3" s="145"/>
      <c r="OFU3" s="145"/>
      <c r="OFV3" s="145"/>
      <c r="OFW3" s="145"/>
      <c r="OFX3" s="145"/>
      <c r="OFY3" s="145"/>
      <c r="OFZ3" s="145"/>
      <c r="OGA3" s="145"/>
      <c r="OGB3" s="145"/>
      <c r="OGC3" s="145"/>
      <c r="OGD3" s="145"/>
      <c r="OGE3" s="145"/>
      <c r="OGF3" s="145"/>
      <c r="OGG3" s="145"/>
      <c r="OGH3" s="145"/>
      <c r="OGI3" s="145"/>
      <c r="OGJ3" s="145"/>
      <c r="OGK3" s="145"/>
      <c r="OGL3" s="145"/>
      <c r="OGM3" s="145"/>
      <c r="OGN3" s="145"/>
      <c r="OGO3" s="145"/>
      <c r="OGP3" s="145"/>
      <c r="OGQ3" s="145"/>
      <c r="OGR3" s="145"/>
      <c r="OGS3" s="145"/>
      <c r="OGT3" s="145"/>
      <c r="OGU3" s="145"/>
      <c r="OGV3" s="145"/>
      <c r="OGW3" s="145"/>
      <c r="OGX3" s="145"/>
      <c r="OGY3" s="145"/>
      <c r="OGZ3" s="145"/>
      <c r="OHA3" s="145"/>
      <c r="OHB3" s="145"/>
      <c r="OHC3" s="145"/>
      <c r="OHD3" s="145"/>
      <c r="OHE3" s="145"/>
      <c r="OHF3" s="145"/>
      <c r="OHG3" s="145"/>
      <c r="OHH3" s="145"/>
      <c r="OHI3" s="145"/>
      <c r="OHJ3" s="145"/>
      <c r="OHK3" s="145"/>
      <c r="OHL3" s="145"/>
      <c r="OHM3" s="145"/>
      <c r="OHN3" s="145"/>
      <c r="OHO3" s="145"/>
      <c r="OHP3" s="145"/>
      <c r="OHQ3" s="145"/>
      <c r="OHR3" s="145"/>
      <c r="OHS3" s="145"/>
      <c r="OHT3" s="145"/>
      <c r="OHU3" s="145"/>
      <c r="OHV3" s="145"/>
      <c r="OHW3" s="145"/>
      <c r="OHX3" s="145"/>
      <c r="OHY3" s="145"/>
      <c r="OHZ3" s="145"/>
      <c r="OIA3" s="145"/>
      <c r="OIB3" s="145"/>
      <c r="OIC3" s="145"/>
      <c r="OID3" s="145"/>
      <c r="OIE3" s="145"/>
      <c r="OIF3" s="145"/>
      <c r="OIG3" s="145"/>
      <c r="OIH3" s="145"/>
      <c r="OII3" s="145"/>
      <c r="OIJ3" s="145"/>
      <c r="OIK3" s="145"/>
      <c r="OIL3" s="145"/>
      <c r="OIM3" s="145"/>
      <c r="OIN3" s="145"/>
      <c r="OIO3" s="145"/>
      <c r="OIP3" s="145"/>
      <c r="OIQ3" s="145"/>
      <c r="OIR3" s="145"/>
      <c r="OIS3" s="145"/>
      <c r="OIT3" s="145"/>
      <c r="OIU3" s="145"/>
      <c r="OIV3" s="145"/>
      <c r="OIW3" s="145"/>
      <c r="OIX3" s="145"/>
      <c r="OIY3" s="145"/>
      <c r="OIZ3" s="145"/>
      <c r="OJA3" s="145"/>
      <c r="OJB3" s="145"/>
      <c r="OJC3" s="145"/>
      <c r="OJD3" s="145"/>
      <c r="OJE3" s="145"/>
      <c r="OJF3" s="145"/>
      <c r="OJG3" s="145"/>
      <c r="OJH3" s="145"/>
      <c r="OJI3" s="145"/>
      <c r="OJJ3" s="145"/>
      <c r="OJK3" s="145"/>
      <c r="OJL3" s="145"/>
      <c r="OJM3" s="145"/>
      <c r="OJN3" s="145"/>
      <c r="OJO3" s="145"/>
      <c r="OJP3" s="145"/>
      <c r="OJQ3" s="145"/>
      <c r="OJR3" s="145"/>
      <c r="OJS3" s="145"/>
      <c r="OJT3" s="145"/>
      <c r="OJU3" s="145"/>
      <c r="OJV3" s="145"/>
      <c r="OJW3" s="145"/>
      <c r="OJX3" s="145"/>
      <c r="OJY3" s="145"/>
      <c r="OJZ3" s="145"/>
      <c r="OKA3" s="145"/>
      <c r="OKB3" s="145"/>
      <c r="OKC3" s="145"/>
      <c r="OKD3" s="145"/>
      <c r="OKE3" s="145"/>
      <c r="OKF3" s="145"/>
      <c r="OKG3" s="145"/>
      <c r="OKH3" s="145"/>
      <c r="OKI3" s="145"/>
      <c r="OKJ3" s="145"/>
      <c r="OKK3" s="145"/>
      <c r="OKL3" s="145"/>
      <c r="OKM3" s="145"/>
      <c r="OKN3" s="145"/>
      <c r="OKO3" s="145"/>
      <c r="OKP3" s="145"/>
      <c r="OKQ3" s="145"/>
      <c r="OKR3" s="145"/>
      <c r="OKS3" s="145"/>
      <c r="OKT3" s="145"/>
      <c r="OKU3" s="145"/>
      <c r="OKV3" s="145"/>
      <c r="OKW3" s="145"/>
      <c r="OKX3" s="145"/>
      <c r="OKY3" s="145"/>
      <c r="OKZ3" s="145"/>
      <c r="OLA3" s="145"/>
      <c r="OLB3" s="145"/>
      <c r="OLC3" s="145"/>
      <c r="OLD3" s="145"/>
      <c r="OLE3" s="145"/>
      <c r="OLF3" s="145"/>
      <c r="OLG3" s="145"/>
      <c r="OLH3" s="145"/>
      <c r="OLI3" s="145"/>
      <c r="OLJ3" s="145"/>
      <c r="OLK3" s="145"/>
      <c r="OLL3" s="145"/>
      <c r="OLM3" s="145"/>
      <c r="OLN3" s="145"/>
      <c r="OLO3" s="145"/>
      <c r="OLP3" s="145"/>
      <c r="OLQ3" s="145"/>
      <c r="OLR3" s="145"/>
      <c r="OLS3" s="145"/>
      <c r="OLT3" s="145"/>
      <c r="OLU3" s="145"/>
      <c r="OLV3" s="145"/>
      <c r="OLW3" s="145"/>
      <c r="OLX3" s="145"/>
      <c r="OLY3" s="145"/>
      <c r="OLZ3" s="145"/>
      <c r="OMA3" s="145"/>
      <c r="OMB3" s="145"/>
      <c r="OMC3" s="145"/>
      <c r="OMD3" s="145"/>
      <c r="OME3" s="145"/>
      <c r="OMF3" s="145"/>
      <c r="OMG3" s="145"/>
      <c r="OMH3" s="145"/>
      <c r="OMI3" s="145"/>
      <c r="OMJ3" s="145"/>
      <c r="OMK3" s="145"/>
      <c r="OML3" s="145"/>
      <c r="OMM3" s="145"/>
      <c r="OMN3" s="145"/>
      <c r="OMO3" s="145"/>
      <c r="OMP3" s="145"/>
      <c r="OMQ3" s="145"/>
      <c r="OMR3" s="145"/>
      <c r="OMS3" s="145"/>
      <c r="OMT3" s="145"/>
      <c r="OMU3" s="145"/>
      <c r="OMV3" s="145"/>
      <c r="OMW3" s="145"/>
      <c r="OMX3" s="145"/>
      <c r="OMY3" s="145"/>
      <c r="OMZ3" s="145"/>
      <c r="ONA3" s="145"/>
      <c r="ONB3" s="145"/>
      <c r="ONC3" s="145"/>
      <c r="OND3" s="145"/>
      <c r="ONE3" s="145"/>
      <c r="ONF3" s="145"/>
      <c r="ONG3" s="145"/>
      <c r="ONH3" s="145"/>
      <c r="ONI3" s="145"/>
      <c r="ONJ3" s="145"/>
      <c r="ONK3" s="145"/>
      <c r="ONL3" s="145"/>
      <c r="ONM3" s="145"/>
      <c r="ONN3" s="145"/>
      <c r="ONO3" s="145"/>
      <c r="ONP3" s="145"/>
      <c r="ONQ3" s="145"/>
      <c r="ONR3" s="145"/>
      <c r="ONS3" s="145"/>
      <c r="ONT3" s="145"/>
      <c r="ONU3" s="145"/>
      <c r="ONV3" s="145"/>
      <c r="ONW3" s="145"/>
      <c r="ONX3" s="145"/>
      <c r="ONY3" s="145"/>
      <c r="ONZ3" s="145"/>
      <c r="OOA3" s="145"/>
      <c r="OOB3" s="145"/>
      <c r="OOC3" s="145"/>
      <c r="OOD3" s="145"/>
      <c r="OOE3" s="145"/>
      <c r="OOF3" s="145"/>
      <c r="OOG3" s="145"/>
      <c r="OOH3" s="145"/>
      <c r="OOI3" s="145"/>
      <c r="OOJ3" s="145"/>
      <c r="OOK3" s="145"/>
      <c r="OOL3" s="145"/>
      <c r="OOM3" s="145"/>
      <c r="OON3" s="145"/>
      <c r="OOO3" s="145"/>
      <c r="OOP3" s="145"/>
      <c r="OOQ3" s="145"/>
      <c r="OOR3" s="145"/>
      <c r="OOS3" s="145"/>
      <c r="OOT3" s="145"/>
      <c r="OOU3" s="145"/>
      <c r="OOV3" s="145"/>
      <c r="OOW3" s="145"/>
      <c r="OOX3" s="145"/>
      <c r="OOY3" s="145"/>
      <c r="OOZ3" s="145"/>
      <c r="OPA3" s="145"/>
      <c r="OPB3" s="145"/>
      <c r="OPC3" s="145"/>
      <c r="OPD3" s="145"/>
      <c r="OPE3" s="145"/>
      <c r="OPF3" s="145"/>
      <c r="OPG3" s="145"/>
      <c r="OPH3" s="145"/>
      <c r="OPI3" s="145"/>
      <c r="OPJ3" s="145"/>
      <c r="OPK3" s="145"/>
      <c r="OPL3" s="145"/>
      <c r="OPM3" s="145"/>
      <c r="OPN3" s="145"/>
      <c r="OPO3" s="145"/>
      <c r="OPP3" s="145"/>
      <c r="OPQ3" s="145"/>
      <c r="OPR3" s="145"/>
      <c r="OPS3" s="145"/>
      <c r="OPT3" s="145"/>
      <c r="OPU3" s="145"/>
      <c r="OPV3" s="145"/>
      <c r="OPW3" s="145"/>
      <c r="OPX3" s="145"/>
      <c r="OPY3" s="145"/>
      <c r="OPZ3" s="145"/>
      <c r="OQA3" s="145"/>
      <c r="OQB3" s="145"/>
      <c r="OQC3" s="145"/>
      <c r="OQD3" s="145"/>
      <c r="OQE3" s="145"/>
      <c r="OQF3" s="145"/>
      <c r="OQG3" s="145"/>
      <c r="OQH3" s="145"/>
      <c r="OQI3" s="145"/>
      <c r="OQJ3" s="145"/>
      <c r="OQK3" s="145"/>
      <c r="OQL3" s="145"/>
      <c r="OQM3" s="145"/>
      <c r="OQN3" s="145"/>
      <c r="OQO3" s="145"/>
      <c r="OQP3" s="145"/>
      <c r="OQQ3" s="145"/>
      <c r="OQR3" s="145"/>
      <c r="OQS3" s="145"/>
      <c r="OQT3" s="145"/>
      <c r="OQU3" s="145"/>
      <c r="OQV3" s="145"/>
      <c r="OQW3" s="145"/>
      <c r="OQX3" s="145"/>
      <c r="OQY3" s="145"/>
      <c r="OQZ3" s="145"/>
      <c r="ORA3" s="145"/>
      <c r="ORB3" s="145"/>
      <c r="ORC3" s="145"/>
      <c r="ORD3" s="145"/>
      <c r="ORE3" s="145"/>
      <c r="ORF3" s="145"/>
      <c r="ORG3" s="145"/>
      <c r="ORH3" s="145"/>
      <c r="ORI3" s="145"/>
      <c r="ORJ3" s="145"/>
      <c r="ORK3" s="145"/>
      <c r="ORL3" s="145"/>
      <c r="ORM3" s="145"/>
      <c r="ORN3" s="145"/>
      <c r="ORO3" s="145"/>
      <c r="ORP3" s="145"/>
      <c r="ORQ3" s="145"/>
      <c r="ORR3" s="145"/>
      <c r="ORS3" s="145"/>
      <c r="ORT3" s="145"/>
      <c r="ORU3" s="145"/>
      <c r="ORV3" s="145"/>
      <c r="ORW3" s="145"/>
      <c r="ORX3" s="145"/>
      <c r="ORY3" s="145"/>
      <c r="ORZ3" s="145"/>
      <c r="OSA3" s="145"/>
      <c r="OSB3" s="145"/>
      <c r="OSC3" s="145"/>
      <c r="OSD3" s="145"/>
      <c r="OSE3" s="145"/>
      <c r="OSF3" s="145"/>
      <c r="OSG3" s="145"/>
      <c r="OSH3" s="145"/>
      <c r="OSI3" s="145"/>
      <c r="OSJ3" s="145"/>
      <c r="OSK3" s="145"/>
      <c r="OSL3" s="145"/>
      <c r="OSM3" s="145"/>
      <c r="OSN3" s="145"/>
      <c r="OSO3" s="145"/>
      <c r="OSP3" s="145"/>
      <c r="OSQ3" s="145"/>
      <c r="OSR3" s="145"/>
      <c r="OSS3" s="145"/>
      <c r="OST3" s="145"/>
      <c r="OSU3" s="145"/>
      <c r="OSV3" s="145"/>
      <c r="OSW3" s="145"/>
      <c r="OSX3" s="145"/>
      <c r="OSY3" s="145"/>
      <c r="OSZ3" s="145"/>
      <c r="OTA3" s="145"/>
      <c r="OTB3" s="145"/>
      <c r="OTC3" s="145"/>
      <c r="OTD3" s="145"/>
      <c r="OTE3" s="145"/>
      <c r="OTF3" s="145"/>
      <c r="OTG3" s="145"/>
      <c r="OTH3" s="145"/>
      <c r="OTI3" s="145"/>
      <c r="OTJ3" s="145"/>
      <c r="OTK3" s="145"/>
      <c r="OTL3" s="145"/>
      <c r="OTM3" s="145"/>
      <c r="OTN3" s="145"/>
      <c r="OTO3" s="145"/>
      <c r="OTP3" s="145"/>
      <c r="OTQ3" s="145"/>
      <c r="OTR3" s="145"/>
      <c r="OTS3" s="145"/>
      <c r="OTT3" s="145"/>
      <c r="OTU3" s="145"/>
      <c r="OTV3" s="145"/>
      <c r="OTW3" s="145"/>
      <c r="OTX3" s="145"/>
      <c r="OTY3" s="145"/>
      <c r="OTZ3" s="145"/>
      <c r="OUA3" s="145"/>
      <c r="OUB3" s="145"/>
      <c r="OUC3" s="145"/>
      <c r="OUD3" s="145"/>
      <c r="OUE3" s="145"/>
      <c r="OUF3" s="145"/>
      <c r="OUG3" s="145"/>
      <c r="OUH3" s="145"/>
      <c r="OUI3" s="145"/>
      <c r="OUJ3" s="145"/>
      <c r="OUK3" s="145"/>
      <c r="OUL3" s="145"/>
      <c r="OUM3" s="145"/>
      <c r="OUN3" s="145"/>
      <c r="OUO3" s="145"/>
      <c r="OUP3" s="145"/>
      <c r="OUQ3" s="145"/>
      <c r="OUR3" s="145"/>
      <c r="OUS3" s="145"/>
      <c r="OUT3" s="145"/>
      <c r="OUU3" s="145"/>
      <c r="OUV3" s="145"/>
      <c r="OUW3" s="145"/>
      <c r="OUX3" s="145"/>
      <c r="OUY3" s="145"/>
      <c r="OUZ3" s="145"/>
      <c r="OVA3" s="145"/>
      <c r="OVB3" s="145"/>
      <c r="OVC3" s="145"/>
      <c r="OVD3" s="145"/>
      <c r="OVE3" s="145"/>
      <c r="OVF3" s="145"/>
      <c r="OVG3" s="145"/>
      <c r="OVH3" s="145"/>
      <c r="OVI3" s="145"/>
      <c r="OVJ3" s="145"/>
      <c r="OVK3" s="145"/>
      <c r="OVL3" s="145"/>
      <c r="OVM3" s="145"/>
      <c r="OVN3" s="145"/>
      <c r="OVO3" s="145"/>
      <c r="OVP3" s="145"/>
      <c r="OVQ3" s="145"/>
      <c r="OVR3" s="145"/>
      <c r="OVS3" s="145"/>
      <c r="OVT3" s="145"/>
      <c r="OVU3" s="145"/>
      <c r="OVV3" s="145"/>
      <c r="OVW3" s="145"/>
      <c r="OVX3" s="145"/>
      <c r="OVY3" s="145"/>
      <c r="OVZ3" s="145"/>
      <c r="OWA3" s="145"/>
      <c r="OWB3" s="145"/>
      <c r="OWC3" s="145"/>
      <c r="OWD3" s="145"/>
      <c r="OWE3" s="145"/>
      <c r="OWF3" s="145"/>
      <c r="OWG3" s="145"/>
      <c r="OWH3" s="145"/>
      <c r="OWI3" s="145"/>
      <c r="OWJ3" s="145"/>
      <c r="OWK3" s="145"/>
      <c r="OWL3" s="145"/>
      <c r="OWM3" s="145"/>
      <c r="OWN3" s="145"/>
      <c r="OWO3" s="145"/>
      <c r="OWP3" s="145"/>
      <c r="OWQ3" s="145"/>
      <c r="OWR3" s="145"/>
      <c r="OWS3" s="145"/>
      <c r="OWT3" s="145"/>
      <c r="OWU3" s="145"/>
      <c r="OWV3" s="145"/>
      <c r="OWW3" s="145"/>
      <c r="OWX3" s="145"/>
      <c r="OWY3" s="145"/>
      <c r="OWZ3" s="145"/>
      <c r="OXA3" s="145"/>
      <c r="OXB3" s="145"/>
      <c r="OXC3" s="145"/>
      <c r="OXD3" s="145"/>
      <c r="OXE3" s="145"/>
      <c r="OXF3" s="145"/>
      <c r="OXG3" s="145"/>
      <c r="OXH3" s="145"/>
      <c r="OXI3" s="145"/>
      <c r="OXJ3" s="145"/>
      <c r="OXK3" s="145"/>
      <c r="OXL3" s="145"/>
      <c r="OXM3" s="145"/>
      <c r="OXN3" s="145"/>
      <c r="OXO3" s="145"/>
      <c r="OXP3" s="145"/>
      <c r="OXQ3" s="145"/>
      <c r="OXR3" s="145"/>
      <c r="OXS3" s="145"/>
      <c r="OXT3" s="145"/>
      <c r="OXU3" s="145"/>
      <c r="OXV3" s="145"/>
      <c r="OXW3" s="145"/>
      <c r="OXX3" s="145"/>
      <c r="OXY3" s="145"/>
      <c r="OXZ3" s="145"/>
      <c r="OYA3" s="145"/>
      <c r="OYB3" s="145"/>
      <c r="OYC3" s="145"/>
      <c r="OYD3" s="145"/>
      <c r="OYE3" s="145"/>
      <c r="OYF3" s="145"/>
      <c r="OYG3" s="145"/>
      <c r="OYH3" s="145"/>
      <c r="OYI3" s="145"/>
      <c r="OYJ3" s="145"/>
      <c r="OYK3" s="145"/>
      <c r="OYL3" s="145"/>
      <c r="OYM3" s="145"/>
      <c r="OYN3" s="145"/>
      <c r="OYO3" s="145"/>
      <c r="OYP3" s="145"/>
      <c r="OYQ3" s="145"/>
      <c r="OYR3" s="145"/>
      <c r="OYS3" s="145"/>
      <c r="OYT3" s="145"/>
      <c r="OYU3" s="145"/>
      <c r="OYV3" s="145"/>
      <c r="OYW3" s="145"/>
      <c r="OYX3" s="145"/>
      <c r="OYY3" s="145"/>
      <c r="OYZ3" s="145"/>
      <c r="OZA3" s="145"/>
      <c r="OZB3" s="145"/>
      <c r="OZC3" s="145"/>
      <c r="OZD3" s="145"/>
      <c r="OZE3" s="145"/>
      <c r="OZF3" s="145"/>
      <c r="OZG3" s="145"/>
      <c r="OZH3" s="145"/>
      <c r="OZI3" s="145"/>
      <c r="OZJ3" s="145"/>
      <c r="OZK3" s="145"/>
      <c r="OZL3" s="145"/>
      <c r="OZM3" s="145"/>
      <c r="OZN3" s="145"/>
      <c r="OZO3" s="145"/>
      <c r="OZP3" s="145"/>
      <c r="OZQ3" s="145"/>
      <c r="OZR3" s="145"/>
      <c r="OZS3" s="145"/>
      <c r="OZT3" s="145"/>
      <c r="OZU3" s="145"/>
      <c r="OZV3" s="145"/>
      <c r="OZW3" s="145"/>
      <c r="OZX3" s="145"/>
      <c r="OZY3" s="145"/>
      <c r="OZZ3" s="145"/>
      <c r="PAA3" s="145"/>
      <c r="PAB3" s="145"/>
      <c r="PAC3" s="145"/>
      <c r="PAD3" s="145"/>
      <c r="PAE3" s="145"/>
      <c r="PAF3" s="145"/>
      <c r="PAG3" s="145"/>
      <c r="PAH3" s="145"/>
      <c r="PAI3" s="145"/>
      <c r="PAJ3" s="145"/>
      <c r="PAK3" s="145"/>
      <c r="PAL3" s="145"/>
      <c r="PAM3" s="145"/>
      <c r="PAN3" s="145"/>
      <c r="PAO3" s="145"/>
      <c r="PAP3" s="145"/>
      <c r="PAQ3" s="145"/>
      <c r="PAR3" s="145"/>
      <c r="PAS3" s="145"/>
      <c r="PAT3" s="145"/>
      <c r="PAU3" s="145"/>
      <c r="PAV3" s="145"/>
      <c r="PAW3" s="145"/>
      <c r="PAX3" s="145"/>
      <c r="PAY3" s="145"/>
      <c r="PAZ3" s="145"/>
      <c r="PBA3" s="145"/>
      <c r="PBB3" s="145"/>
      <c r="PBC3" s="145"/>
      <c r="PBD3" s="145"/>
      <c r="PBE3" s="145"/>
      <c r="PBF3" s="145"/>
      <c r="PBG3" s="145"/>
      <c r="PBH3" s="145"/>
      <c r="PBI3" s="145"/>
      <c r="PBJ3" s="145"/>
      <c r="PBK3" s="145"/>
      <c r="PBL3" s="145"/>
      <c r="PBM3" s="145"/>
      <c r="PBN3" s="145"/>
      <c r="PBO3" s="145"/>
      <c r="PBP3" s="145"/>
      <c r="PBQ3" s="145"/>
      <c r="PBR3" s="145"/>
      <c r="PBS3" s="145"/>
      <c r="PBT3" s="145"/>
      <c r="PBU3" s="145"/>
      <c r="PBV3" s="145"/>
      <c r="PBW3" s="145"/>
      <c r="PBX3" s="145"/>
      <c r="PBY3" s="145"/>
      <c r="PBZ3" s="145"/>
      <c r="PCA3" s="145"/>
      <c r="PCB3" s="145"/>
      <c r="PCC3" s="145"/>
      <c r="PCD3" s="145"/>
      <c r="PCE3" s="145"/>
      <c r="PCF3" s="145"/>
      <c r="PCG3" s="145"/>
      <c r="PCH3" s="145"/>
      <c r="PCI3" s="145"/>
      <c r="PCJ3" s="145"/>
      <c r="PCK3" s="145"/>
      <c r="PCL3" s="145"/>
      <c r="PCM3" s="145"/>
      <c r="PCN3" s="145"/>
      <c r="PCO3" s="145"/>
      <c r="PCP3" s="145"/>
      <c r="PCQ3" s="145"/>
      <c r="PCR3" s="145"/>
      <c r="PCS3" s="145"/>
      <c r="PCT3" s="145"/>
      <c r="PCU3" s="145"/>
      <c r="PCV3" s="145"/>
      <c r="PCW3" s="145"/>
      <c r="PCX3" s="145"/>
      <c r="PCY3" s="145"/>
      <c r="PCZ3" s="145"/>
      <c r="PDA3" s="145"/>
      <c r="PDB3" s="145"/>
      <c r="PDC3" s="145"/>
      <c r="PDD3" s="145"/>
      <c r="PDE3" s="145"/>
      <c r="PDF3" s="145"/>
      <c r="PDG3" s="145"/>
      <c r="PDH3" s="145"/>
      <c r="PDI3" s="145"/>
      <c r="PDJ3" s="145"/>
      <c r="PDK3" s="145"/>
      <c r="PDL3" s="145"/>
      <c r="PDM3" s="145"/>
      <c r="PDN3" s="145"/>
      <c r="PDO3" s="145"/>
      <c r="PDP3" s="145"/>
      <c r="PDQ3" s="145"/>
      <c r="PDR3" s="145"/>
      <c r="PDS3" s="145"/>
      <c r="PDT3" s="145"/>
      <c r="PDU3" s="145"/>
      <c r="PDV3" s="145"/>
      <c r="PDW3" s="145"/>
      <c r="PDX3" s="145"/>
      <c r="PDY3" s="145"/>
      <c r="PDZ3" s="145"/>
      <c r="PEA3" s="145"/>
      <c r="PEB3" s="145"/>
      <c r="PEC3" s="145"/>
      <c r="PED3" s="145"/>
      <c r="PEE3" s="145"/>
      <c r="PEF3" s="145"/>
      <c r="PEG3" s="145"/>
      <c r="PEH3" s="145"/>
      <c r="PEI3" s="145"/>
      <c r="PEJ3" s="145"/>
      <c r="PEK3" s="145"/>
      <c r="PEL3" s="145"/>
      <c r="PEM3" s="145"/>
      <c r="PEN3" s="145"/>
      <c r="PEO3" s="145"/>
      <c r="PEP3" s="145"/>
      <c r="PEQ3" s="145"/>
      <c r="PER3" s="145"/>
      <c r="PES3" s="145"/>
      <c r="PET3" s="145"/>
      <c r="PEU3" s="145"/>
      <c r="PEV3" s="145"/>
      <c r="PEW3" s="145"/>
      <c r="PEX3" s="145"/>
      <c r="PEY3" s="145"/>
      <c r="PEZ3" s="145"/>
      <c r="PFA3" s="145"/>
      <c r="PFB3" s="145"/>
      <c r="PFC3" s="145"/>
      <c r="PFD3" s="145"/>
      <c r="PFE3" s="145"/>
      <c r="PFF3" s="145"/>
      <c r="PFG3" s="145"/>
      <c r="PFH3" s="145"/>
      <c r="PFI3" s="145"/>
      <c r="PFJ3" s="145"/>
      <c r="PFK3" s="145"/>
      <c r="PFL3" s="145"/>
      <c r="PFM3" s="145"/>
      <c r="PFN3" s="145"/>
      <c r="PFO3" s="145"/>
      <c r="PFP3" s="145"/>
      <c r="PFQ3" s="145"/>
      <c r="PFR3" s="145"/>
      <c r="PFS3" s="145"/>
      <c r="PFT3" s="145"/>
      <c r="PFU3" s="145"/>
      <c r="PFV3" s="145"/>
      <c r="PFW3" s="145"/>
      <c r="PFX3" s="145"/>
      <c r="PFY3" s="145"/>
      <c r="PFZ3" s="145"/>
      <c r="PGA3" s="145"/>
      <c r="PGB3" s="145"/>
      <c r="PGC3" s="145"/>
      <c r="PGD3" s="145"/>
      <c r="PGE3" s="145"/>
      <c r="PGF3" s="145"/>
      <c r="PGG3" s="145"/>
      <c r="PGH3" s="145"/>
      <c r="PGI3" s="145"/>
      <c r="PGJ3" s="145"/>
      <c r="PGK3" s="145"/>
      <c r="PGL3" s="145"/>
      <c r="PGM3" s="145"/>
      <c r="PGN3" s="145"/>
      <c r="PGO3" s="145"/>
      <c r="PGP3" s="145"/>
      <c r="PGQ3" s="145"/>
      <c r="PGR3" s="145"/>
      <c r="PGS3" s="145"/>
      <c r="PGT3" s="145"/>
      <c r="PGU3" s="145"/>
      <c r="PGV3" s="145"/>
      <c r="PGW3" s="145"/>
      <c r="PGX3" s="145"/>
      <c r="PGY3" s="145"/>
      <c r="PGZ3" s="145"/>
      <c r="PHA3" s="145"/>
      <c r="PHB3" s="145"/>
      <c r="PHC3" s="145"/>
      <c r="PHD3" s="145"/>
      <c r="PHE3" s="145"/>
      <c r="PHF3" s="145"/>
      <c r="PHG3" s="145"/>
      <c r="PHH3" s="145"/>
      <c r="PHI3" s="145"/>
      <c r="PHJ3" s="145"/>
      <c r="PHK3" s="145"/>
      <c r="PHL3" s="145"/>
      <c r="PHM3" s="145"/>
      <c r="PHN3" s="145"/>
      <c r="PHO3" s="145"/>
      <c r="PHP3" s="145"/>
      <c r="PHQ3" s="145"/>
      <c r="PHR3" s="145"/>
      <c r="PHS3" s="145"/>
      <c r="PHT3" s="145"/>
      <c r="PHU3" s="145"/>
      <c r="PHV3" s="145"/>
      <c r="PHW3" s="145"/>
      <c r="PHX3" s="145"/>
      <c r="PHY3" s="145"/>
      <c r="PHZ3" s="145"/>
      <c r="PIA3" s="145"/>
      <c r="PIB3" s="145"/>
      <c r="PIC3" s="145"/>
      <c r="PID3" s="145"/>
      <c r="PIE3" s="145"/>
      <c r="PIF3" s="145"/>
      <c r="PIG3" s="145"/>
      <c r="PIH3" s="145"/>
      <c r="PII3" s="145"/>
      <c r="PIJ3" s="145"/>
      <c r="PIK3" s="145"/>
      <c r="PIL3" s="145"/>
      <c r="PIM3" s="145"/>
      <c r="PIN3" s="145"/>
      <c r="PIO3" s="145"/>
      <c r="PIP3" s="145"/>
      <c r="PIQ3" s="145"/>
      <c r="PIR3" s="145"/>
      <c r="PIS3" s="145"/>
      <c r="PIT3" s="145"/>
      <c r="PIU3" s="145"/>
      <c r="PIV3" s="145"/>
      <c r="PIW3" s="145"/>
      <c r="PIX3" s="145"/>
      <c r="PIY3" s="145"/>
      <c r="PIZ3" s="145"/>
      <c r="PJA3" s="145"/>
      <c r="PJB3" s="145"/>
      <c r="PJC3" s="145"/>
      <c r="PJD3" s="145"/>
      <c r="PJE3" s="145"/>
      <c r="PJF3" s="145"/>
      <c r="PJG3" s="145"/>
      <c r="PJH3" s="145"/>
      <c r="PJI3" s="145"/>
      <c r="PJJ3" s="145"/>
      <c r="PJK3" s="145"/>
      <c r="PJL3" s="145"/>
      <c r="PJM3" s="145"/>
      <c r="PJN3" s="145"/>
      <c r="PJO3" s="145"/>
      <c r="PJP3" s="145"/>
      <c r="PJQ3" s="145"/>
      <c r="PJR3" s="145"/>
      <c r="PJS3" s="145"/>
      <c r="PJT3" s="145"/>
      <c r="PJU3" s="145"/>
      <c r="PJV3" s="145"/>
      <c r="PJW3" s="145"/>
      <c r="PJX3" s="145"/>
      <c r="PJY3" s="145"/>
      <c r="PJZ3" s="145"/>
      <c r="PKA3" s="145"/>
      <c r="PKB3" s="145"/>
      <c r="PKC3" s="145"/>
      <c r="PKD3" s="145"/>
      <c r="PKE3" s="145"/>
      <c r="PKF3" s="145"/>
      <c r="PKG3" s="145"/>
      <c r="PKH3" s="145"/>
      <c r="PKI3" s="145"/>
      <c r="PKJ3" s="145"/>
      <c r="PKK3" s="145"/>
      <c r="PKL3" s="145"/>
      <c r="PKM3" s="145"/>
      <c r="PKN3" s="145"/>
      <c r="PKO3" s="145"/>
      <c r="PKP3" s="145"/>
      <c r="PKQ3" s="145"/>
      <c r="PKR3" s="145"/>
      <c r="PKS3" s="145"/>
      <c r="PKT3" s="145"/>
      <c r="PKU3" s="145"/>
      <c r="PKV3" s="145"/>
      <c r="PKW3" s="145"/>
      <c r="PKX3" s="145"/>
      <c r="PKY3" s="145"/>
      <c r="PKZ3" s="145"/>
      <c r="PLA3" s="145"/>
      <c r="PLB3" s="145"/>
      <c r="PLC3" s="145"/>
      <c r="PLD3" s="145"/>
      <c r="PLE3" s="145"/>
      <c r="PLF3" s="145"/>
      <c r="PLG3" s="145"/>
      <c r="PLH3" s="145"/>
      <c r="PLI3" s="145"/>
      <c r="PLJ3" s="145"/>
      <c r="PLK3" s="145"/>
      <c r="PLL3" s="145"/>
      <c r="PLM3" s="145"/>
      <c r="PLN3" s="145"/>
      <c r="PLO3" s="145"/>
      <c r="PLP3" s="145"/>
      <c r="PLQ3" s="145"/>
      <c r="PLR3" s="145"/>
      <c r="PLS3" s="145"/>
      <c r="PLT3" s="145"/>
      <c r="PLU3" s="145"/>
      <c r="PLV3" s="145"/>
      <c r="PLW3" s="145"/>
      <c r="PLX3" s="145"/>
      <c r="PLY3" s="145"/>
      <c r="PLZ3" s="145"/>
      <c r="PMA3" s="145"/>
      <c r="PMB3" s="145"/>
      <c r="PMC3" s="145"/>
      <c r="PMD3" s="145"/>
      <c r="PME3" s="145"/>
      <c r="PMF3" s="145"/>
      <c r="PMG3" s="145"/>
      <c r="PMH3" s="145"/>
      <c r="PMI3" s="145"/>
      <c r="PMJ3" s="145"/>
      <c r="PMK3" s="145"/>
      <c r="PML3" s="145"/>
      <c r="PMM3" s="145"/>
      <c r="PMN3" s="145"/>
      <c r="PMO3" s="145"/>
      <c r="PMP3" s="145"/>
      <c r="PMQ3" s="145"/>
      <c r="PMR3" s="145"/>
      <c r="PMS3" s="145"/>
      <c r="PMT3" s="145"/>
      <c r="PMU3" s="145"/>
      <c r="PMV3" s="145"/>
      <c r="PMW3" s="145"/>
      <c r="PMX3" s="145"/>
      <c r="PMY3" s="145"/>
      <c r="PMZ3" s="145"/>
      <c r="PNA3" s="145"/>
      <c r="PNB3" s="145"/>
      <c r="PNC3" s="145"/>
      <c r="PND3" s="145"/>
      <c r="PNE3" s="145"/>
      <c r="PNF3" s="145"/>
      <c r="PNG3" s="145"/>
      <c r="PNH3" s="145"/>
      <c r="PNI3" s="145"/>
      <c r="PNJ3" s="145"/>
      <c r="PNK3" s="145"/>
      <c r="PNL3" s="145"/>
      <c r="PNM3" s="145"/>
      <c r="PNN3" s="145"/>
      <c r="PNO3" s="145"/>
      <c r="PNP3" s="145"/>
      <c r="PNQ3" s="145"/>
      <c r="PNR3" s="145"/>
      <c r="PNS3" s="145"/>
      <c r="PNT3" s="145"/>
      <c r="PNU3" s="145"/>
      <c r="PNV3" s="145"/>
      <c r="PNW3" s="145"/>
      <c r="PNX3" s="145"/>
      <c r="PNY3" s="145"/>
      <c r="PNZ3" s="145"/>
      <c r="POA3" s="145"/>
      <c r="POB3" s="145"/>
      <c r="POC3" s="145"/>
      <c r="POD3" s="145"/>
      <c r="POE3" s="145"/>
      <c r="POF3" s="145"/>
      <c r="POG3" s="145"/>
      <c r="POH3" s="145"/>
      <c r="POI3" s="145"/>
      <c r="POJ3" s="145"/>
      <c r="POK3" s="145"/>
      <c r="POL3" s="145"/>
      <c r="POM3" s="145"/>
      <c r="PON3" s="145"/>
      <c r="POO3" s="145"/>
      <c r="POP3" s="145"/>
      <c r="POQ3" s="145"/>
      <c r="POR3" s="145"/>
      <c r="POS3" s="145"/>
      <c r="POT3" s="145"/>
      <c r="POU3" s="145"/>
      <c r="POV3" s="145"/>
      <c r="POW3" s="145"/>
      <c r="POX3" s="145"/>
      <c r="POY3" s="145"/>
      <c r="POZ3" s="145"/>
      <c r="PPA3" s="145"/>
      <c r="PPB3" s="145"/>
      <c r="PPC3" s="145"/>
      <c r="PPD3" s="145"/>
      <c r="PPE3" s="145"/>
      <c r="PPF3" s="145"/>
      <c r="PPG3" s="145"/>
      <c r="PPH3" s="145"/>
      <c r="PPI3" s="145"/>
      <c r="PPJ3" s="145"/>
      <c r="PPK3" s="145"/>
      <c r="PPL3" s="145"/>
      <c r="PPM3" s="145"/>
      <c r="PPN3" s="145"/>
      <c r="PPO3" s="145"/>
      <c r="PPP3" s="145"/>
      <c r="PPQ3" s="145"/>
      <c r="PPR3" s="145"/>
      <c r="PPS3" s="145"/>
      <c r="PPT3" s="145"/>
      <c r="PPU3" s="145"/>
      <c r="PPV3" s="145"/>
      <c r="PPW3" s="145"/>
      <c r="PPX3" s="145"/>
      <c r="PPY3" s="145"/>
      <c r="PPZ3" s="145"/>
      <c r="PQA3" s="145"/>
      <c r="PQB3" s="145"/>
      <c r="PQC3" s="145"/>
      <c r="PQD3" s="145"/>
      <c r="PQE3" s="145"/>
      <c r="PQF3" s="145"/>
      <c r="PQG3" s="145"/>
      <c r="PQH3" s="145"/>
      <c r="PQI3" s="145"/>
      <c r="PQJ3" s="145"/>
      <c r="PQK3" s="145"/>
      <c r="PQL3" s="145"/>
      <c r="PQM3" s="145"/>
      <c r="PQN3" s="145"/>
      <c r="PQO3" s="145"/>
      <c r="PQP3" s="145"/>
      <c r="PQQ3" s="145"/>
      <c r="PQR3" s="145"/>
      <c r="PQS3" s="145"/>
      <c r="PQT3" s="145"/>
      <c r="PQU3" s="145"/>
      <c r="PQV3" s="145"/>
      <c r="PQW3" s="145"/>
      <c r="PQX3" s="145"/>
      <c r="PQY3" s="145"/>
      <c r="PQZ3" s="145"/>
      <c r="PRA3" s="145"/>
      <c r="PRB3" s="145"/>
      <c r="PRC3" s="145"/>
      <c r="PRD3" s="145"/>
      <c r="PRE3" s="145"/>
      <c r="PRF3" s="145"/>
      <c r="PRG3" s="145"/>
      <c r="PRH3" s="145"/>
      <c r="PRI3" s="145"/>
      <c r="PRJ3" s="145"/>
      <c r="PRK3" s="145"/>
      <c r="PRL3" s="145"/>
      <c r="PRM3" s="145"/>
      <c r="PRN3" s="145"/>
      <c r="PRO3" s="145"/>
      <c r="PRP3" s="145"/>
      <c r="PRQ3" s="145"/>
      <c r="PRR3" s="145"/>
      <c r="PRS3" s="145"/>
      <c r="PRT3" s="145"/>
      <c r="PRU3" s="145"/>
      <c r="PRV3" s="145"/>
      <c r="PRW3" s="145"/>
      <c r="PRX3" s="145"/>
      <c r="PRY3" s="145"/>
      <c r="PRZ3" s="145"/>
      <c r="PSA3" s="145"/>
      <c r="PSB3" s="145"/>
      <c r="PSC3" s="145"/>
      <c r="PSD3" s="145"/>
      <c r="PSE3" s="145"/>
      <c r="PSF3" s="145"/>
      <c r="PSG3" s="145"/>
      <c r="PSH3" s="145"/>
      <c r="PSI3" s="145"/>
      <c r="PSJ3" s="145"/>
      <c r="PSK3" s="145"/>
      <c r="PSL3" s="145"/>
      <c r="PSM3" s="145"/>
      <c r="PSN3" s="145"/>
      <c r="PSO3" s="145"/>
      <c r="PSP3" s="145"/>
      <c r="PSQ3" s="145"/>
      <c r="PSR3" s="145"/>
      <c r="PSS3" s="145"/>
      <c r="PST3" s="145"/>
      <c r="PSU3" s="145"/>
      <c r="PSV3" s="145"/>
      <c r="PSW3" s="145"/>
      <c r="PSX3" s="145"/>
      <c r="PSY3" s="145"/>
      <c r="PSZ3" s="145"/>
      <c r="PTA3" s="145"/>
      <c r="PTB3" s="145"/>
      <c r="PTC3" s="145"/>
      <c r="PTD3" s="145"/>
      <c r="PTE3" s="145"/>
      <c r="PTF3" s="145"/>
      <c r="PTG3" s="145"/>
      <c r="PTH3" s="145"/>
      <c r="PTI3" s="145"/>
      <c r="PTJ3" s="145"/>
      <c r="PTK3" s="145"/>
      <c r="PTL3" s="145"/>
      <c r="PTM3" s="145"/>
      <c r="PTN3" s="145"/>
      <c r="PTO3" s="145"/>
      <c r="PTP3" s="145"/>
      <c r="PTQ3" s="145"/>
      <c r="PTR3" s="145"/>
      <c r="PTS3" s="145"/>
      <c r="PTT3" s="145"/>
      <c r="PTU3" s="145"/>
      <c r="PTV3" s="145"/>
      <c r="PTW3" s="145"/>
      <c r="PTX3" s="145"/>
      <c r="PTY3" s="145"/>
      <c r="PTZ3" s="145"/>
      <c r="PUA3" s="145"/>
      <c r="PUB3" s="145"/>
      <c r="PUC3" s="145"/>
      <c r="PUD3" s="145"/>
      <c r="PUE3" s="145"/>
      <c r="PUF3" s="145"/>
      <c r="PUG3" s="145"/>
      <c r="PUH3" s="145"/>
      <c r="PUI3" s="145"/>
      <c r="PUJ3" s="145"/>
      <c r="PUK3" s="145"/>
      <c r="PUL3" s="145"/>
      <c r="PUM3" s="145"/>
      <c r="PUN3" s="145"/>
      <c r="PUO3" s="145"/>
      <c r="PUP3" s="145"/>
      <c r="PUQ3" s="145"/>
      <c r="PUR3" s="145"/>
      <c r="PUS3" s="145"/>
      <c r="PUT3" s="145"/>
      <c r="PUU3" s="145"/>
      <c r="PUV3" s="145"/>
      <c r="PUW3" s="145"/>
      <c r="PUX3" s="145"/>
      <c r="PUY3" s="145"/>
      <c r="PUZ3" s="145"/>
      <c r="PVA3" s="145"/>
      <c r="PVB3" s="145"/>
      <c r="PVC3" s="145"/>
      <c r="PVD3" s="145"/>
      <c r="PVE3" s="145"/>
      <c r="PVF3" s="145"/>
      <c r="PVG3" s="145"/>
      <c r="PVH3" s="145"/>
      <c r="PVI3" s="145"/>
      <c r="PVJ3" s="145"/>
      <c r="PVK3" s="145"/>
      <c r="PVL3" s="145"/>
      <c r="PVM3" s="145"/>
      <c r="PVN3" s="145"/>
      <c r="PVO3" s="145"/>
      <c r="PVP3" s="145"/>
      <c r="PVQ3" s="145"/>
      <c r="PVR3" s="145"/>
      <c r="PVS3" s="145"/>
      <c r="PVT3" s="145"/>
      <c r="PVU3" s="145"/>
      <c r="PVV3" s="145"/>
      <c r="PVW3" s="145"/>
      <c r="PVX3" s="145"/>
      <c r="PVY3" s="145"/>
      <c r="PVZ3" s="145"/>
      <c r="PWA3" s="145"/>
      <c r="PWB3" s="145"/>
      <c r="PWC3" s="145"/>
      <c r="PWD3" s="145"/>
      <c r="PWE3" s="145"/>
      <c r="PWF3" s="145"/>
      <c r="PWG3" s="145"/>
      <c r="PWH3" s="145"/>
      <c r="PWI3" s="145"/>
      <c r="PWJ3" s="145"/>
      <c r="PWK3" s="145"/>
      <c r="PWL3" s="145"/>
      <c r="PWM3" s="145"/>
      <c r="PWN3" s="145"/>
      <c r="PWO3" s="145"/>
      <c r="PWP3" s="145"/>
      <c r="PWQ3" s="145"/>
      <c r="PWR3" s="145"/>
      <c r="PWS3" s="145"/>
      <c r="PWT3" s="145"/>
      <c r="PWU3" s="145"/>
      <c r="PWV3" s="145"/>
      <c r="PWW3" s="145"/>
      <c r="PWX3" s="145"/>
      <c r="PWY3" s="145"/>
      <c r="PWZ3" s="145"/>
      <c r="PXA3" s="145"/>
      <c r="PXB3" s="145"/>
      <c r="PXC3" s="145"/>
      <c r="PXD3" s="145"/>
      <c r="PXE3" s="145"/>
      <c r="PXF3" s="145"/>
      <c r="PXG3" s="145"/>
      <c r="PXH3" s="145"/>
      <c r="PXI3" s="145"/>
      <c r="PXJ3" s="145"/>
      <c r="PXK3" s="145"/>
      <c r="PXL3" s="145"/>
      <c r="PXM3" s="145"/>
      <c r="PXN3" s="145"/>
      <c r="PXO3" s="145"/>
      <c r="PXP3" s="145"/>
      <c r="PXQ3" s="145"/>
      <c r="PXR3" s="145"/>
      <c r="PXS3" s="145"/>
      <c r="PXT3" s="145"/>
      <c r="PXU3" s="145"/>
      <c r="PXV3" s="145"/>
      <c r="PXW3" s="145"/>
      <c r="PXX3" s="145"/>
      <c r="PXY3" s="145"/>
      <c r="PXZ3" s="145"/>
      <c r="PYA3" s="145"/>
      <c r="PYB3" s="145"/>
      <c r="PYC3" s="145"/>
      <c r="PYD3" s="145"/>
      <c r="PYE3" s="145"/>
      <c r="PYF3" s="145"/>
      <c r="PYG3" s="145"/>
      <c r="PYH3" s="145"/>
      <c r="PYI3" s="145"/>
      <c r="PYJ3" s="145"/>
      <c r="PYK3" s="145"/>
      <c r="PYL3" s="145"/>
      <c r="PYM3" s="145"/>
      <c r="PYN3" s="145"/>
      <c r="PYO3" s="145"/>
      <c r="PYP3" s="145"/>
      <c r="PYQ3" s="145"/>
      <c r="PYR3" s="145"/>
      <c r="PYS3" s="145"/>
      <c r="PYT3" s="145"/>
      <c r="PYU3" s="145"/>
      <c r="PYV3" s="145"/>
      <c r="PYW3" s="145"/>
      <c r="PYX3" s="145"/>
      <c r="PYY3" s="145"/>
      <c r="PYZ3" s="145"/>
      <c r="PZA3" s="145"/>
      <c r="PZB3" s="145"/>
      <c r="PZC3" s="145"/>
      <c r="PZD3" s="145"/>
      <c r="PZE3" s="145"/>
      <c r="PZF3" s="145"/>
      <c r="PZG3" s="145"/>
      <c r="PZH3" s="145"/>
      <c r="PZI3" s="145"/>
      <c r="PZJ3" s="145"/>
      <c r="PZK3" s="145"/>
      <c r="PZL3" s="145"/>
      <c r="PZM3" s="145"/>
      <c r="PZN3" s="145"/>
      <c r="PZO3" s="145"/>
      <c r="PZP3" s="145"/>
      <c r="PZQ3" s="145"/>
      <c r="PZR3" s="145"/>
      <c r="PZS3" s="145"/>
      <c r="PZT3" s="145"/>
      <c r="PZU3" s="145"/>
      <c r="PZV3" s="145"/>
      <c r="PZW3" s="145"/>
      <c r="PZX3" s="145"/>
      <c r="PZY3" s="145"/>
      <c r="PZZ3" s="145"/>
      <c r="QAA3" s="145"/>
      <c r="QAB3" s="145"/>
      <c r="QAC3" s="145"/>
      <c r="QAD3" s="145"/>
      <c r="QAE3" s="145"/>
      <c r="QAF3" s="145"/>
      <c r="QAG3" s="145"/>
      <c r="QAH3" s="145"/>
      <c r="QAI3" s="145"/>
      <c r="QAJ3" s="145"/>
      <c r="QAK3" s="145"/>
      <c r="QAL3" s="145"/>
      <c r="QAM3" s="145"/>
      <c r="QAN3" s="145"/>
      <c r="QAO3" s="145"/>
      <c r="QAP3" s="145"/>
      <c r="QAQ3" s="145"/>
      <c r="QAR3" s="145"/>
      <c r="QAS3" s="145"/>
      <c r="QAT3" s="145"/>
      <c r="QAU3" s="145"/>
      <c r="QAV3" s="145"/>
      <c r="QAW3" s="145"/>
      <c r="QAX3" s="145"/>
      <c r="QAY3" s="145"/>
      <c r="QAZ3" s="145"/>
      <c r="QBA3" s="145"/>
      <c r="QBB3" s="145"/>
      <c r="QBC3" s="145"/>
      <c r="QBD3" s="145"/>
      <c r="QBE3" s="145"/>
      <c r="QBF3" s="145"/>
      <c r="QBG3" s="145"/>
      <c r="QBH3" s="145"/>
      <c r="QBI3" s="145"/>
      <c r="QBJ3" s="145"/>
      <c r="QBK3" s="145"/>
      <c r="QBL3" s="145"/>
      <c r="QBM3" s="145"/>
      <c r="QBN3" s="145"/>
      <c r="QBO3" s="145"/>
      <c r="QBP3" s="145"/>
      <c r="QBQ3" s="145"/>
      <c r="QBR3" s="145"/>
      <c r="QBS3" s="145"/>
      <c r="QBT3" s="145"/>
      <c r="QBU3" s="145"/>
      <c r="QBV3" s="145"/>
      <c r="QBW3" s="145"/>
      <c r="QBX3" s="145"/>
      <c r="QBY3" s="145"/>
      <c r="QBZ3" s="145"/>
      <c r="QCA3" s="145"/>
      <c r="QCB3" s="145"/>
      <c r="QCC3" s="145"/>
      <c r="QCD3" s="145"/>
      <c r="QCE3" s="145"/>
      <c r="QCF3" s="145"/>
      <c r="QCG3" s="145"/>
      <c r="QCH3" s="145"/>
      <c r="QCI3" s="145"/>
      <c r="QCJ3" s="145"/>
      <c r="QCK3" s="145"/>
      <c r="QCL3" s="145"/>
      <c r="QCM3" s="145"/>
      <c r="QCN3" s="145"/>
      <c r="QCO3" s="145"/>
      <c r="QCP3" s="145"/>
      <c r="QCQ3" s="145"/>
      <c r="QCR3" s="145"/>
      <c r="QCS3" s="145"/>
      <c r="QCT3" s="145"/>
      <c r="QCU3" s="145"/>
      <c r="QCV3" s="145"/>
      <c r="QCW3" s="145"/>
      <c r="QCX3" s="145"/>
      <c r="QCY3" s="145"/>
      <c r="QCZ3" s="145"/>
      <c r="QDA3" s="145"/>
      <c r="QDB3" s="145"/>
      <c r="QDC3" s="145"/>
      <c r="QDD3" s="145"/>
      <c r="QDE3" s="145"/>
      <c r="QDF3" s="145"/>
      <c r="QDG3" s="145"/>
      <c r="QDH3" s="145"/>
      <c r="QDI3" s="145"/>
      <c r="QDJ3" s="145"/>
      <c r="QDK3" s="145"/>
      <c r="QDL3" s="145"/>
      <c r="QDM3" s="145"/>
      <c r="QDN3" s="145"/>
      <c r="QDO3" s="145"/>
      <c r="QDP3" s="145"/>
      <c r="QDQ3" s="145"/>
      <c r="QDR3" s="145"/>
      <c r="QDS3" s="145"/>
      <c r="QDT3" s="145"/>
      <c r="QDU3" s="145"/>
      <c r="QDV3" s="145"/>
      <c r="QDW3" s="145"/>
      <c r="QDX3" s="145"/>
      <c r="QDY3" s="145"/>
      <c r="QDZ3" s="145"/>
      <c r="QEA3" s="145"/>
      <c r="QEB3" s="145"/>
      <c r="QEC3" s="145"/>
      <c r="QED3" s="145"/>
      <c r="QEE3" s="145"/>
      <c r="QEF3" s="145"/>
      <c r="QEG3" s="145"/>
      <c r="QEH3" s="145"/>
      <c r="QEI3" s="145"/>
      <c r="QEJ3" s="145"/>
      <c r="QEK3" s="145"/>
      <c r="QEL3" s="145"/>
      <c r="QEM3" s="145"/>
      <c r="QEN3" s="145"/>
      <c r="QEO3" s="145"/>
      <c r="QEP3" s="145"/>
      <c r="QEQ3" s="145"/>
      <c r="QER3" s="145"/>
      <c r="QES3" s="145"/>
      <c r="QET3" s="145"/>
      <c r="QEU3" s="145"/>
      <c r="QEV3" s="145"/>
      <c r="QEW3" s="145"/>
      <c r="QEX3" s="145"/>
      <c r="QEY3" s="145"/>
      <c r="QEZ3" s="145"/>
      <c r="QFA3" s="145"/>
      <c r="QFB3" s="145"/>
      <c r="QFC3" s="145"/>
      <c r="QFD3" s="145"/>
      <c r="QFE3" s="145"/>
      <c r="QFF3" s="145"/>
      <c r="QFG3" s="145"/>
      <c r="QFH3" s="145"/>
      <c r="QFI3" s="145"/>
      <c r="QFJ3" s="145"/>
      <c r="QFK3" s="145"/>
      <c r="QFL3" s="145"/>
      <c r="QFM3" s="145"/>
      <c r="QFN3" s="145"/>
      <c r="QFO3" s="145"/>
      <c r="QFP3" s="145"/>
      <c r="QFQ3" s="145"/>
      <c r="QFR3" s="145"/>
      <c r="QFS3" s="145"/>
      <c r="QFT3" s="145"/>
      <c r="QFU3" s="145"/>
      <c r="QFV3" s="145"/>
      <c r="QFW3" s="145"/>
      <c r="QFX3" s="145"/>
      <c r="QFY3" s="145"/>
      <c r="QFZ3" s="145"/>
      <c r="QGA3" s="145"/>
      <c r="QGB3" s="145"/>
      <c r="QGC3" s="145"/>
      <c r="QGD3" s="145"/>
      <c r="QGE3" s="145"/>
      <c r="QGF3" s="145"/>
      <c r="QGG3" s="145"/>
      <c r="QGH3" s="145"/>
      <c r="QGI3" s="145"/>
      <c r="QGJ3" s="145"/>
      <c r="QGK3" s="145"/>
      <c r="QGL3" s="145"/>
      <c r="QGM3" s="145"/>
      <c r="QGN3" s="145"/>
      <c r="QGO3" s="145"/>
      <c r="QGP3" s="145"/>
      <c r="QGQ3" s="145"/>
      <c r="QGR3" s="145"/>
      <c r="QGS3" s="145"/>
      <c r="QGT3" s="145"/>
      <c r="QGU3" s="145"/>
      <c r="QGV3" s="145"/>
      <c r="QGW3" s="145"/>
      <c r="QGX3" s="145"/>
      <c r="QGY3" s="145"/>
      <c r="QGZ3" s="145"/>
      <c r="QHA3" s="145"/>
      <c r="QHB3" s="145"/>
      <c r="QHC3" s="145"/>
      <c r="QHD3" s="145"/>
      <c r="QHE3" s="145"/>
      <c r="QHF3" s="145"/>
      <c r="QHG3" s="145"/>
      <c r="QHH3" s="145"/>
      <c r="QHI3" s="145"/>
      <c r="QHJ3" s="145"/>
      <c r="QHK3" s="145"/>
      <c r="QHL3" s="145"/>
      <c r="QHM3" s="145"/>
      <c r="QHN3" s="145"/>
      <c r="QHO3" s="145"/>
      <c r="QHP3" s="145"/>
      <c r="QHQ3" s="145"/>
      <c r="QHR3" s="145"/>
      <c r="QHS3" s="145"/>
      <c r="QHT3" s="145"/>
      <c r="QHU3" s="145"/>
      <c r="QHV3" s="145"/>
      <c r="QHW3" s="145"/>
      <c r="QHX3" s="145"/>
      <c r="QHY3" s="145"/>
      <c r="QHZ3" s="145"/>
      <c r="QIA3" s="145"/>
      <c r="QIB3" s="145"/>
      <c r="QIC3" s="145"/>
      <c r="QID3" s="145"/>
      <c r="QIE3" s="145"/>
      <c r="QIF3" s="145"/>
      <c r="QIG3" s="145"/>
      <c r="QIH3" s="145"/>
      <c r="QII3" s="145"/>
      <c r="QIJ3" s="145"/>
      <c r="QIK3" s="145"/>
      <c r="QIL3" s="145"/>
      <c r="QIM3" s="145"/>
      <c r="QIN3" s="145"/>
      <c r="QIO3" s="145"/>
      <c r="QIP3" s="145"/>
      <c r="QIQ3" s="145"/>
      <c r="QIR3" s="145"/>
      <c r="QIS3" s="145"/>
      <c r="QIT3" s="145"/>
      <c r="QIU3" s="145"/>
      <c r="QIV3" s="145"/>
      <c r="QIW3" s="145"/>
      <c r="QIX3" s="145"/>
      <c r="QIY3" s="145"/>
      <c r="QIZ3" s="145"/>
      <c r="QJA3" s="145"/>
      <c r="QJB3" s="145"/>
      <c r="QJC3" s="145"/>
      <c r="QJD3" s="145"/>
      <c r="QJE3" s="145"/>
      <c r="QJF3" s="145"/>
      <c r="QJG3" s="145"/>
      <c r="QJH3" s="145"/>
      <c r="QJI3" s="145"/>
      <c r="QJJ3" s="145"/>
      <c r="QJK3" s="145"/>
      <c r="QJL3" s="145"/>
      <c r="QJM3" s="145"/>
      <c r="QJN3" s="145"/>
      <c r="QJO3" s="145"/>
      <c r="QJP3" s="145"/>
      <c r="QJQ3" s="145"/>
      <c r="QJR3" s="145"/>
      <c r="QJS3" s="145"/>
      <c r="QJT3" s="145"/>
      <c r="QJU3" s="145"/>
      <c r="QJV3" s="145"/>
      <c r="QJW3" s="145"/>
      <c r="QJX3" s="145"/>
      <c r="QJY3" s="145"/>
      <c r="QJZ3" s="145"/>
      <c r="QKA3" s="145"/>
      <c r="QKB3" s="145"/>
      <c r="QKC3" s="145"/>
      <c r="QKD3" s="145"/>
      <c r="QKE3" s="145"/>
      <c r="QKF3" s="145"/>
      <c r="QKG3" s="145"/>
      <c r="QKH3" s="145"/>
      <c r="QKI3" s="145"/>
      <c r="QKJ3" s="145"/>
      <c r="QKK3" s="145"/>
      <c r="QKL3" s="145"/>
      <c r="QKM3" s="145"/>
      <c r="QKN3" s="145"/>
      <c r="QKO3" s="145"/>
      <c r="QKP3" s="145"/>
      <c r="QKQ3" s="145"/>
      <c r="QKR3" s="145"/>
      <c r="QKS3" s="145"/>
      <c r="QKT3" s="145"/>
      <c r="QKU3" s="145"/>
      <c r="QKV3" s="145"/>
      <c r="QKW3" s="145"/>
      <c r="QKX3" s="145"/>
      <c r="QKY3" s="145"/>
      <c r="QKZ3" s="145"/>
      <c r="QLA3" s="145"/>
      <c r="QLB3" s="145"/>
      <c r="QLC3" s="145"/>
      <c r="QLD3" s="145"/>
      <c r="QLE3" s="145"/>
      <c r="QLF3" s="145"/>
      <c r="QLG3" s="145"/>
      <c r="QLH3" s="145"/>
      <c r="QLI3" s="145"/>
      <c r="QLJ3" s="145"/>
      <c r="QLK3" s="145"/>
      <c r="QLL3" s="145"/>
      <c r="QLM3" s="145"/>
      <c r="QLN3" s="145"/>
      <c r="QLO3" s="145"/>
      <c r="QLP3" s="145"/>
      <c r="QLQ3" s="145"/>
      <c r="QLR3" s="145"/>
      <c r="QLS3" s="145"/>
      <c r="QLT3" s="145"/>
      <c r="QLU3" s="145"/>
      <c r="QLV3" s="145"/>
      <c r="QLW3" s="145"/>
      <c r="QLX3" s="145"/>
      <c r="QLY3" s="145"/>
      <c r="QLZ3" s="145"/>
      <c r="QMA3" s="145"/>
      <c r="QMB3" s="145"/>
      <c r="QMC3" s="145"/>
      <c r="QMD3" s="145"/>
      <c r="QME3" s="145"/>
      <c r="QMF3" s="145"/>
      <c r="QMG3" s="145"/>
      <c r="QMH3" s="145"/>
      <c r="QMI3" s="145"/>
      <c r="QMJ3" s="145"/>
      <c r="QMK3" s="145"/>
      <c r="QML3" s="145"/>
      <c r="QMM3" s="145"/>
      <c r="QMN3" s="145"/>
      <c r="QMO3" s="145"/>
      <c r="QMP3" s="145"/>
      <c r="QMQ3" s="145"/>
      <c r="QMR3" s="145"/>
      <c r="QMS3" s="145"/>
      <c r="QMT3" s="145"/>
      <c r="QMU3" s="145"/>
      <c r="QMV3" s="145"/>
      <c r="QMW3" s="145"/>
      <c r="QMX3" s="145"/>
      <c r="QMY3" s="145"/>
      <c r="QMZ3" s="145"/>
      <c r="QNA3" s="145"/>
      <c r="QNB3" s="145"/>
      <c r="QNC3" s="145"/>
      <c r="QND3" s="145"/>
      <c r="QNE3" s="145"/>
      <c r="QNF3" s="145"/>
      <c r="QNG3" s="145"/>
      <c r="QNH3" s="145"/>
      <c r="QNI3" s="145"/>
      <c r="QNJ3" s="145"/>
      <c r="QNK3" s="145"/>
      <c r="QNL3" s="145"/>
      <c r="QNM3" s="145"/>
      <c r="QNN3" s="145"/>
      <c r="QNO3" s="145"/>
      <c r="QNP3" s="145"/>
      <c r="QNQ3" s="145"/>
      <c r="QNR3" s="145"/>
      <c r="QNS3" s="145"/>
      <c r="QNT3" s="145"/>
      <c r="QNU3" s="145"/>
      <c r="QNV3" s="145"/>
      <c r="QNW3" s="145"/>
      <c r="QNX3" s="145"/>
      <c r="QNY3" s="145"/>
      <c r="QNZ3" s="145"/>
      <c r="QOA3" s="145"/>
      <c r="QOB3" s="145"/>
      <c r="QOC3" s="145"/>
      <c r="QOD3" s="145"/>
      <c r="QOE3" s="145"/>
      <c r="QOF3" s="145"/>
      <c r="QOG3" s="145"/>
      <c r="QOH3" s="145"/>
      <c r="QOI3" s="145"/>
      <c r="QOJ3" s="145"/>
      <c r="QOK3" s="145"/>
      <c r="QOL3" s="145"/>
      <c r="QOM3" s="145"/>
      <c r="QON3" s="145"/>
      <c r="QOO3" s="145"/>
      <c r="QOP3" s="145"/>
      <c r="QOQ3" s="145"/>
      <c r="QOR3" s="145"/>
      <c r="QOS3" s="145"/>
      <c r="QOT3" s="145"/>
      <c r="QOU3" s="145"/>
      <c r="QOV3" s="145"/>
      <c r="QOW3" s="145"/>
      <c r="QOX3" s="145"/>
      <c r="QOY3" s="145"/>
      <c r="QOZ3" s="145"/>
      <c r="QPA3" s="145"/>
      <c r="QPB3" s="145"/>
      <c r="QPC3" s="145"/>
      <c r="QPD3" s="145"/>
      <c r="QPE3" s="145"/>
      <c r="QPF3" s="145"/>
      <c r="QPG3" s="145"/>
      <c r="QPH3" s="145"/>
      <c r="QPI3" s="145"/>
      <c r="QPJ3" s="145"/>
      <c r="QPK3" s="145"/>
      <c r="QPL3" s="145"/>
      <c r="QPM3" s="145"/>
      <c r="QPN3" s="145"/>
      <c r="QPO3" s="145"/>
      <c r="QPP3" s="145"/>
      <c r="QPQ3" s="145"/>
      <c r="QPR3" s="145"/>
      <c r="QPS3" s="145"/>
      <c r="QPT3" s="145"/>
      <c r="QPU3" s="145"/>
      <c r="QPV3" s="145"/>
      <c r="QPW3" s="145"/>
      <c r="QPX3" s="145"/>
      <c r="QPY3" s="145"/>
      <c r="QPZ3" s="145"/>
      <c r="QQA3" s="145"/>
      <c r="QQB3" s="145"/>
      <c r="QQC3" s="145"/>
      <c r="QQD3" s="145"/>
      <c r="QQE3" s="145"/>
      <c r="QQF3" s="145"/>
      <c r="QQG3" s="145"/>
      <c r="QQH3" s="145"/>
      <c r="QQI3" s="145"/>
      <c r="QQJ3" s="145"/>
      <c r="QQK3" s="145"/>
      <c r="QQL3" s="145"/>
      <c r="QQM3" s="145"/>
      <c r="QQN3" s="145"/>
      <c r="QQO3" s="145"/>
      <c r="QQP3" s="145"/>
      <c r="QQQ3" s="145"/>
      <c r="QQR3" s="145"/>
      <c r="QQS3" s="145"/>
      <c r="QQT3" s="145"/>
      <c r="QQU3" s="145"/>
      <c r="QQV3" s="145"/>
      <c r="QQW3" s="145"/>
      <c r="QQX3" s="145"/>
      <c r="QQY3" s="145"/>
      <c r="QQZ3" s="145"/>
      <c r="QRA3" s="145"/>
      <c r="QRB3" s="145"/>
      <c r="QRC3" s="145"/>
      <c r="QRD3" s="145"/>
      <c r="QRE3" s="145"/>
      <c r="QRF3" s="145"/>
      <c r="QRG3" s="145"/>
      <c r="QRH3" s="145"/>
      <c r="QRI3" s="145"/>
      <c r="QRJ3" s="145"/>
      <c r="QRK3" s="145"/>
      <c r="QRL3" s="145"/>
      <c r="QRM3" s="145"/>
      <c r="QRN3" s="145"/>
      <c r="QRO3" s="145"/>
      <c r="QRP3" s="145"/>
      <c r="QRQ3" s="145"/>
      <c r="QRR3" s="145"/>
      <c r="QRS3" s="145"/>
      <c r="QRT3" s="145"/>
      <c r="QRU3" s="145"/>
      <c r="QRV3" s="145"/>
      <c r="QRW3" s="145"/>
      <c r="QRX3" s="145"/>
      <c r="QRY3" s="145"/>
      <c r="QRZ3" s="145"/>
      <c r="QSA3" s="145"/>
      <c r="QSB3" s="145"/>
      <c r="QSC3" s="145"/>
      <c r="QSD3" s="145"/>
      <c r="QSE3" s="145"/>
      <c r="QSF3" s="145"/>
      <c r="QSG3" s="145"/>
      <c r="QSH3" s="145"/>
      <c r="QSI3" s="145"/>
      <c r="QSJ3" s="145"/>
      <c r="QSK3" s="145"/>
      <c r="QSL3" s="145"/>
      <c r="QSM3" s="145"/>
      <c r="QSN3" s="145"/>
      <c r="QSO3" s="145"/>
      <c r="QSP3" s="145"/>
      <c r="QSQ3" s="145"/>
      <c r="QSR3" s="145"/>
      <c r="QSS3" s="145"/>
      <c r="QST3" s="145"/>
      <c r="QSU3" s="145"/>
      <c r="QSV3" s="145"/>
      <c r="QSW3" s="145"/>
      <c r="QSX3" s="145"/>
      <c r="QSY3" s="145"/>
      <c r="QSZ3" s="145"/>
      <c r="QTA3" s="145"/>
      <c r="QTB3" s="145"/>
      <c r="QTC3" s="145"/>
      <c r="QTD3" s="145"/>
      <c r="QTE3" s="145"/>
      <c r="QTF3" s="145"/>
      <c r="QTG3" s="145"/>
      <c r="QTH3" s="145"/>
      <c r="QTI3" s="145"/>
      <c r="QTJ3" s="145"/>
      <c r="QTK3" s="145"/>
      <c r="QTL3" s="145"/>
      <c r="QTM3" s="145"/>
      <c r="QTN3" s="145"/>
      <c r="QTO3" s="145"/>
      <c r="QTP3" s="145"/>
      <c r="QTQ3" s="145"/>
      <c r="QTR3" s="145"/>
      <c r="QTS3" s="145"/>
      <c r="QTT3" s="145"/>
      <c r="QTU3" s="145"/>
      <c r="QTV3" s="145"/>
      <c r="QTW3" s="145"/>
      <c r="QTX3" s="145"/>
      <c r="QTY3" s="145"/>
      <c r="QTZ3" s="145"/>
      <c r="QUA3" s="145"/>
      <c r="QUB3" s="145"/>
      <c r="QUC3" s="145"/>
      <c r="QUD3" s="145"/>
      <c r="QUE3" s="145"/>
      <c r="QUF3" s="145"/>
      <c r="QUG3" s="145"/>
      <c r="QUH3" s="145"/>
      <c r="QUI3" s="145"/>
      <c r="QUJ3" s="145"/>
      <c r="QUK3" s="145"/>
      <c r="QUL3" s="145"/>
      <c r="QUM3" s="145"/>
      <c r="QUN3" s="145"/>
      <c r="QUO3" s="145"/>
      <c r="QUP3" s="145"/>
      <c r="QUQ3" s="145"/>
      <c r="QUR3" s="145"/>
      <c r="QUS3" s="145"/>
      <c r="QUT3" s="145"/>
      <c r="QUU3" s="145"/>
      <c r="QUV3" s="145"/>
      <c r="QUW3" s="145"/>
      <c r="QUX3" s="145"/>
      <c r="QUY3" s="145"/>
      <c r="QUZ3" s="145"/>
      <c r="QVA3" s="145"/>
      <c r="QVB3" s="145"/>
      <c r="QVC3" s="145"/>
      <c r="QVD3" s="145"/>
      <c r="QVE3" s="145"/>
      <c r="QVF3" s="145"/>
      <c r="QVG3" s="145"/>
      <c r="QVH3" s="145"/>
      <c r="QVI3" s="145"/>
      <c r="QVJ3" s="145"/>
      <c r="QVK3" s="145"/>
      <c r="QVL3" s="145"/>
      <c r="QVM3" s="145"/>
      <c r="QVN3" s="145"/>
      <c r="QVO3" s="145"/>
      <c r="QVP3" s="145"/>
      <c r="QVQ3" s="145"/>
      <c r="QVR3" s="145"/>
      <c r="QVS3" s="145"/>
      <c r="QVT3" s="145"/>
      <c r="QVU3" s="145"/>
      <c r="QVV3" s="145"/>
      <c r="QVW3" s="145"/>
      <c r="QVX3" s="145"/>
      <c r="QVY3" s="145"/>
      <c r="QVZ3" s="145"/>
      <c r="QWA3" s="145"/>
      <c r="QWB3" s="145"/>
      <c r="QWC3" s="145"/>
      <c r="QWD3" s="145"/>
      <c r="QWE3" s="145"/>
      <c r="QWF3" s="145"/>
      <c r="QWG3" s="145"/>
      <c r="QWH3" s="145"/>
      <c r="QWI3" s="145"/>
      <c r="QWJ3" s="145"/>
      <c r="QWK3" s="145"/>
      <c r="QWL3" s="145"/>
      <c r="QWM3" s="145"/>
      <c r="QWN3" s="145"/>
      <c r="QWO3" s="145"/>
      <c r="QWP3" s="145"/>
      <c r="QWQ3" s="145"/>
      <c r="QWR3" s="145"/>
      <c r="QWS3" s="145"/>
      <c r="QWT3" s="145"/>
      <c r="QWU3" s="145"/>
      <c r="QWV3" s="145"/>
      <c r="QWW3" s="145"/>
      <c r="QWX3" s="145"/>
      <c r="QWY3" s="145"/>
      <c r="QWZ3" s="145"/>
      <c r="QXA3" s="145"/>
      <c r="QXB3" s="145"/>
      <c r="QXC3" s="145"/>
      <c r="QXD3" s="145"/>
      <c r="QXE3" s="145"/>
      <c r="QXF3" s="145"/>
      <c r="QXG3" s="145"/>
      <c r="QXH3" s="145"/>
      <c r="QXI3" s="145"/>
      <c r="QXJ3" s="145"/>
      <c r="QXK3" s="145"/>
      <c r="QXL3" s="145"/>
      <c r="QXM3" s="145"/>
      <c r="QXN3" s="145"/>
      <c r="QXO3" s="145"/>
      <c r="QXP3" s="145"/>
      <c r="QXQ3" s="145"/>
      <c r="QXR3" s="145"/>
      <c r="QXS3" s="145"/>
      <c r="QXT3" s="145"/>
      <c r="QXU3" s="145"/>
      <c r="QXV3" s="145"/>
      <c r="QXW3" s="145"/>
      <c r="QXX3" s="145"/>
      <c r="QXY3" s="145"/>
      <c r="QXZ3" s="145"/>
      <c r="QYA3" s="145"/>
      <c r="QYB3" s="145"/>
      <c r="QYC3" s="145"/>
      <c r="QYD3" s="145"/>
      <c r="QYE3" s="145"/>
      <c r="QYF3" s="145"/>
      <c r="QYG3" s="145"/>
      <c r="QYH3" s="145"/>
      <c r="QYI3" s="145"/>
      <c r="QYJ3" s="145"/>
      <c r="QYK3" s="145"/>
      <c r="QYL3" s="145"/>
      <c r="QYM3" s="145"/>
      <c r="QYN3" s="145"/>
      <c r="QYO3" s="145"/>
      <c r="QYP3" s="145"/>
      <c r="QYQ3" s="145"/>
      <c r="QYR3" s="145"/>
      <c r="QYS3" s="145"/>
      <c r="QYT3" s="145"/>
      <c r="QYU3" s="145"/>
      <c r="QYV3" s="145"/>
      <c r="QYW3" s="145"/>
      <c r="QYX3" s="145"/>
      <c r="QYY3" s="145"/>
      <c r="QYZ3" s="145"/>
      <c r="QZA3" s="145"/>
      <c r="QZB3" s="145"/>
      <c r="QZC3" s="145"/>
      <c r="QZD3" s="145"/>
      <c r="QZE3" s="145"/>
      <c r="QZF3" s="145"/>
      <c r="QZG3" s="145"/>
      <c r="QZH3" s="145"/>
      <c r="QZI3" s="145"/>
      <c r="QZJ3" s="145"/>
      <c r="QZK3" s="145"/>
      <c r="QZL3" s="145"/>
      <c r="QZM3" s="145"/>
      <c r="QZN3" s="145"/>
      <c r="QZO3" s="145"/>
      <c r="QZP3" s="145"/>
      <c r="QZQ3" s="145"/>
      <c r="QZR3" s="145"/>
      <c r="QZS3" s="145"/>
      <c r="QZT3" s="145"/>
      <c r="QZU3" s="145"/>
      <c r="QZV3" s="145"/>
      <c r="QZW3" s="145"/>
      <c r="QZX3" s="145"/>
      <c r="QZY3" s="145"/>
      <c r="QZZ3" s="145"/>
      <c r="RAA3" s="145"/>
      <c r="RAB3" s="145"/>
      <c r="RAC3" s="145"/>
      <c r="RAD3" s="145"/>
      <c r="RAE3" s="145"/>
      <c r="RAF3" s="145"/>
      <c r="RAG3" s="145"/>
      <c r="RAH3" s="145"/>
      <c r="RAI3" s="145"/>
      <c r="RAJ3" s="145"/>
      <c r="RAK3" s="145"/>
      <c r="RAL3" s="145"/>
      <c r="RAM3" s="145"/>
      <c r="RAN3" s="145"/>
      <c r="RAO3" s="145"/>
      <c r="RAP3" s="145"/>
      <c r="RAQ3" s="145"/>
      <c r="RAR3" s="145"/>
      <c r="RAS3" s="145"/>
      <c r="RAT3" s="145"/>
      <c r="RAU3" s="145"/>
      <c r="RAV3" s="145"/>
      <c r="RAW3" s="145"/>
      <c r="RAX3" s="145"/>
      <c r="RAY3" s="145"/>
      <c r="RAZ3" s="145"/>
      <c r="RBA3" s="145"/>
      <c r="RBB3" s="145"/>
      <c r="RBC3" s="145"/>
      <c r="RBD3" s="145"/>
      <c r="RBE3" s="145"/>
      <c r="RBF3" s="145"/>
      <c r="RBG3" s="145"/>
      <c r="RBH3" s="145"/>
      <c r="RBI3" s="145"/>
      <c r="RBJ3" s="145"/>
      <c r="RBK3" s="145"/>
      <c r="RBL3" s="145"/>
      <c r="RBM3" s="145"/>
      <c r="RBN3" s="145"/>
      <c r="RBO3" s="145"/>
      <c r="RBP3" s="145"/>
      <c r="RBQ3" s="145"/>
      <c r="RBR3" s="145"/>
      <c r="RBS3" s="145"/>
      <c r="RBT3" s="145"/>
      <c r="RBU3" s="145"/>
      <c r="RBV3" s="145"/>
      <c r="RBW3" s="145"/>
      <c r="RBX3" s="145"/>
      <c r="RBY3" s="145"/>
      <c r="RBZ3" s="145"/>
      <c r="RCA3" s="145"/>
      <c r="RCB3" s="145"/>
      <c r="RCC3" s="145"/>
      <c r="RCD3" s="145"/>
      <c r="RCE3" s="145"/>
      <c r="RCF3" s="145"/>
      <c r="RCG3" s="145"/>
      <c r="RCH3" s="145"/>
      <c r="RCI3" s="145"/>
      <c r="RCJ3" s="145"/>
      <c r="RCK3" s="145"/>
      <c r="RCL3" s="145"/>
      <c r="RCM3" s="145"/>
      <c r="RCN3" s="145"/>
      <c r="RCO3" s="145"/>
      <c r="RCP3" s="145"/>
      <c r="RCQ3" s="145"/>
      <c r="RCR3" s="145"/>
      <c r="RCS3" s="145"/>
      <c r="RCT3" s="145"/>
      <c r="RCU3" s="145"/>
      <c r="RCV3" s="145"/>
      <c r="RCW3" s="145"/>
      <c r="RCX3" s="145"/>
      <c r="RCY3" s="145"/>
      <c r="RCZ3" s="145"/>
      <c r="RDA3" s="145"/>
      <c r="RDB3" s="145"/>
      <c r="RDC3" s="145"/>
      <c r="RDD3" s="145"/>
      <c r="RDE3" s="145"/>
      <c r="RDF3" s="145"/>
      <c r="RDG3" s="145"/>
      <c r="RDH3" s="145"/>
      <c r="RDI3" s="145"/>
      <c r="RDJ3" s="145"/>
      <c r="RDK3" s="145"/>
      <c r="RDL3" s="145"/>
      <c r="RDM3" s="145"/>
      <c r="RDN3" s="145"/>
      <c r="RDO3" s="145"/>
      <c r="RDP3" s="145"/>
      <c r="RDQ3" s="145"/>
      <c r="RDR3" s="145"/>
      <c r="RDS3" s="145"/>
      <c r="RDT3" s="145"/>
      <c r="RDU3" s="145"/>
      <c r="RDV3" s="145"/>
      <c r="RDW3" s="145"/>
      <c r="RDX3" s="145"/>
      <c r="RDY3" s="145"/>
      <c r="RDZ3" s="145"/>
      <c r="REA3" s="145"/>
      <c r="REB3" s="145"/>
      <c r="REC3" s="145"/>
      <c r="RED3" s="145"/>
      <c r="REE3" s="145"/>
      <c r="REF3" s="145"/>
      <c r="REG3" s="145"/>
      <c r="REH3" s="145"/>
      <c r="REI3" s="145"/>
      <c r="REJ3" s="145"/>
      <c r="REK3" s="145"/>
      <c r="REL3" s="145"/>
      <c r="REM3" s="145"/>
      <c r="REN3" s="145"/>
      <c r="REO3" s="145"/>
      <c r="REP3" s="145"/>
      <c r="REQ3" s="145"/>
      <c r="RER3" s="145"/>
      <c r="RES3" s="145"/>
      <c r="RET3" s="145"/>
      <c r="REU3" s="145"/>
      <c r="REV3" s="145"/>
      <c r="REW3" s="145"/>
      <c r="REX3" s="145"/>
      <c r="REY3" s="145"/>
      <c r="REZ3" s="145"/>
      <c r="RFA3" s="145"/>
      <c r="RFB3" s="145"/>
      <c r="RFC3" s="145"/>
      <c r="RFD3" s="145"/>
      <c r="RFE3" s="145"/>
      <c r="RFF3" s="145"/>
      <c r="RFG3" s="145"/>
      <c r="RFH3" s="145"/>
      <c r="RFI3" s="145"/>
      <c r="RFJ3" s="145"/>
      <c r="RFK3" s="145"/>
      <c r="RFL3" s="145"/>
      <c r="RFM3" s="145"/>
      <c r="RFN3" s="145"/>
      <c r="RFO3" s="145"/>
      <c r="RFP3" s="145"/>
      <c r="RFQ3" s="145"/>
      <c r="RFR3" s="145"/>
      <c r="RFS3" s="145"/>
      <c r="RFT3" s="145"/>
      <c r="RFU3" s="145"/>
      <c r="RFV3" s="145"/>
      <c r="RFW3" s="145"/>
      <c r="RFX3" s="145"/>
      <c r="RFY3" s="145"/>
      <c r="RFZ3" s="145"/>
      <c r="RGA3" s="145"/>
      <c r="RGB3" s="145"/>
      <c r="RGC3" s="145"/>
      <c r="RGD3" s="145"/>
      <c r="RGE3" s="145"/>
      <c r="RGF3" s="145"/>
      <c r="RGG3" s="145"/>
      <c r="RGH3" s="145"/>
      <c r="RGI3" s="145"/>
      <c r="RGJ3" s="145"/>
      <c r="RGK3" s="145"/>
      <c r="RGL3" s="145"/>
      <c r="RGM3" s="145"/>
      <c r="RGN3" s="145"/>
      <c r="RGO3" s="145"/>
      <c r="RGP3" s="145"/>
      <c r="RGQ3" s="145"/>
      <c r="RGR3" s="145"/>
      <c r="RGS3" s="145"/>
      <c r="RGT3" s="145"/>
      <c r="RGU3" s="145"/>
      <c r="RGV3" s="145"/>
      <c r="RGW3" s="145"/>
      <c r="RGX3" s="145"/>
      <c r="RGY3" s="145"/>
      <c r="RGZ3" s="145"/>
      <c r="RHA3" s="145"/>
      <c r="RHB3" s="145"/>
      <c r="RHC3" s="145"/>
      <c r="RHD3" s="145"/>
      <c r="RHE3" s="145"/>
      <c r="RHF3" s="145"/>
      <c r="RHG3" s="145"/>
      <c r="RHH3" s="145"/>
      <c r="RHI3" s="145"/>
      <c r="RHJ3" s="145"/>
      <c r="RHK3" s="145"/>
      <c r="RHL3" s="145"/>
      <c r="RHM3" s="145"/>
      <c r="RHN3" s="145"/>
      <c r="RHO3" s="145"/>
      <c r="RHP3" s="145"/>
      <c r="RHQ3" s="145"/>
      <c r="RHR3" s="145"/>
      <c r="RHS3" s="145"/>
      <c r="RHT3" s="145"/>
      <c r="RHU3" s="145"/>
      <c r="RHV3" s="145"/>
      <c r="RHW3" s="145"/>
      <c r="RHX3" s="145"/>
      <c r="RHY3" s="145"/>
      <c r="RHZ3" s="145"/>
      <c r="RIA3" s="145"/>
      <c r="RIB3" s="145"/>
      <c r="RIC3" s="145"/>
      <c r="RID3" s="145"/>
      <c r="RIE3" s="145"/>
      <c r="RIF3" s="145"/>
      <c r="RIG3" s="145"/>
      <c r="RIH3" s="145"/>
      <c r="RII3" s="145"/>
      <c r="RIJ3" s="145"/>
      <c r="RIK3" s="145"/>
      <c r="RIL3" s="145"/>
      <c r="RIM3" s="145"/>
      <c r="RIN3" s="145"/>
      <c r="RIO3" s="145"/>
      <c r="RIP3" s="145"/>
      <c r="RIQ3" s="145"/>
      <c r="RIR3" s="145"/>
      <c r="RIS3" s="145"/>
      <c r="RIT3" s="145"/>
      <c r="RIU3" s="145"/>
      <c r="RIV3" s="145"/>
      <c r="RIW3" s="145"/>
      <c r="RIX3" s="145"/>
      <c r="RIY3" s="145"/>
      <c r="RIZ3" s="145"/>
      <c r="RJA3" s="145"/>
      <c r="RJB3" s="145"/>
      <c r="RJC3" s="145"/>
      <c r="RJD3" s="145"/>
      <c r="RJE3" s="145"/>
      <c r="RJF3" s="145"/>
      <c r="RJG3" s="145"/>
      <c r="RJH3" s="145"/>
      <c r="RJI3" s="145"/>
      <c r="RJJ3" s="145"/>
      <c r="RJK3" s="145"/>
      <c r="RJL3" s="145"/>
      <c r="RJM3" s="145"/>
      <c r="RJN3" s="145"/>
      <c r="RJO3" s="145"/>
      <c r="RJP3" s="145"/>
      <c r="RJQ3" s="145"/>
      <c r="RJR3" s="145"/>
      <c r="RJS3" s="145"/>
      <c r="RJT3" s="145"/>
      <c r="RJU3" s="145"/>
      <c r="RJV3" s="145"/>
      <c r="RJW3" s="145"/>
      <c r="RJX3" s="145"/>
      <c r="RJY3" s="145"/>
      <c r="RJZ3" s="145"/>
      <c r="RKA3" s="145"/>
      <c r="RKB3" s="145"/>
      <c r="RKC3" s="145"/>
      <c r="RKD3" s="145"/>
      <c r="RKE3" s="145"/>
      <c r="RKF3" s="145"/>
      <c r="RKG3" s="145"/>
      <c r="RKH3" s="145"/>
      <c r="RKI3" s="145"/>
      <c r="RKJ3" s="145"/>
      <c r="RKK3" s="145"/>
      <c r="RKL3" s="145"/>
      <c r="RKM3" s="145"/>
      <c r="RKN3" s="145"/>
      <c r="RKO3" s="145"/>
      <c r="RKP3" s="145"/>
      <c r="RKQ3" s="145"/>
      <c r="RKR3" s="145"/>
      <c r="RKS3" s="145"/>
      <c r="RKT3" s="145"/>
      <c r="RKU3" s="145"/>
      <c r="RKV3" s="145"/>
      <c r="RKW3" s="145"/>
      <c r="RKX3" s="145"/>
      <c r="RKY3" s="145"/>
      <c r="RKZ3" s="145"/>
      <c r="RLA3" s="145"/>
      <c r="RLB3" s="145"/>
      <c r="RLC3" s="145"/>
      <c r="RLD3" s="145"/>
      <c r="RLE3" s="145"/>
      <c r="RLF3" s="145"/>
      <c r="RLG3" s="145"/>
      <c r="RLH3" s="145"/>
      <c r="RLI3" s="145"/>
      <c r="RLJ3" s="145"/>
      <c r="RLK3" s="145"/>
      <c r="RLL3" s="145"/>
      <c r="RLM3" s="145"/>
      <c r="RLN3" s="145"/>
      <c r="RLO3" s="145"/>
      <c r="RLP3" s="145"/>
      <c r="RLQ3" s="145"/>
      <c r="RLR3" s="145"/>
      <c r="RLS3" s="145"/>
      <c r="RLT3" s="145"/>
      <c r="RLU3" s="145"/>
      <c r="RLV3" s="145"/>
      <c r="RLW3" s="145"/>
      <c r="RLX3" s="145"/>
      <c r="RLY3" s="145"/>
      <c r="RLZ3" s="145"/>
      <c r="RMA3" s="145"/>
      <c r="RMB3" s="145"/>
      <c r="RMC3" s="145"/>
      <c r="RMD3" s="145"/>
      <c r="RME3" s="145"/>
      <c r="RMF3" s="145"/>
      <c r="RMG3" s="145"/>
      <c r="RMH3" s="145"/>
      <c r="RMI3" s="145"/>
      <c r="RMJ3" s="145"/>
      <c r="RMK3" s="145"/>
      <c r="RML3" s="145"/>
      <c r="RMM3" s="145"/>
      <c r="RMN3" s="145"/>
      <c r="RMO3" s="145"/>
      <c r="RMP3" s="145"/>
      <c r="RMQ3" s="145"/>
      <c r="RMR3" s="145"/>
      <c r="RMS3" s="145"/>
      <c r="RMT3" s="145"/>
      <c r="RMU3" s="145"/>
      <c r="RMV3" s="145"/>
      <c r="RMW3" s="145"/>
      <c r="RMX3" s="145"/>
      <c r="RMY3" s="145"/>
      <c r="RMZ3" s="145"/>
      <c r="RNA3" s="145"/>
      <c r="RNB3" s="145"/>
      <c r="RNC3" s="145"/>
      <c r="RND3" s="145"/>
      <c r="RNE3" s="145"/>
      <c r="RNF3" s="145"/>
      <c r="RNG3" s="145"/>
      <c r="RNH3" s="145"/>
      <c r="RNI3" s="145"/>
      <c r="RNJ3" s="145"/>
      <c r="RNK3" s="145"/>
      <c r="RNL3" s="145"/>
      <c r="RNM3" s="145"/>
      <c r="RNN3" s="145"/>
      <c r="RNO3" s="145"/>
      <c r="RNP3" s="145"/>
      <c r="RNQ3" s="145"/>
      <c r="RNR3" s="145"/>
      <c r="RNS3" s="145"/>
      <c r="RNT3" s="145"/>
      <c r="RNU3" s="145"/>
      <c r="RNV3" s="145"/>
      <c r="RNW3" s="145"/>
      <c r="RNX3" s="145"/>
      <c r="RNY3" s="145"/>
      <c r="RNZ3" s="145"/>
      <c r="ROA3" s="145"/>
      <c r="ROB3" s="145"/>
      <c r="ROC3" s="145"/>
      <c r="ROD3" s="145"/>
      <c r="ROE3" s="145"/>
      <c r="ROF3" s="145"/>
      <c r="ROG3" s="145"/>
      <c r="ROH3" s="145"/>
      <c r="ROI3" s="145"/>
      <c r="ROJ3" s="145"/>
      <c r="ROK3" s="145"/>
      <c r="ROL3" s="145"/>
      <c r="ROM3" s="145"/>
      <c r="RON3" s="145"/>
      <c r="ROO3" s="145"/>
      <c r="ROP3" s="145"/>
      <c r="ROQ3" s="145"/>
      <c r="ROR3" s="145"/>
      <c r="ROS3" s="145"/>
      <c r="ROT3" s="145"/>
      <c r="ROU3" s="145"/>
      <c r="ROV3" s="145"/>
      <c r="ROW3" s="145"/>
      <c r="ROX3" s="145"/>
      <c r="ROY3" s="145"/>
      <c r="ROZ3" s="145"/>
      <c r="RPA3" s="145"/>
      <c r="RPB3" s="145"/>
      <c r="RPC3" s="145"/>
      <c r="RPD3" s="145"/>
      <c r="RPE3" s="145"/>
      <c r="RPF3" s="145"/>
      <c r="RPG3" s="145"/>
      <c r="RPH3" s="145"/>
      <c r="RPI3" s="145"/>
      <c r="RPJ3" s="145"/>
      <c r="RPK3" s="145"/>
      <c r="RPL3" s="145"/>
      <c r="RPM3" s="145"/>
      <c r="RPN3" s="145"/>
      <c r="RPO3" s="145"/>
      <c r="RPP3" s="145"/>
      <c r="RPQ3" s="145"/>
      <c r="RPR3" s="145"/>
      <c r="RPS3" s="145"/>
      <c r="RPT3" s="145"/>
      <c r="RPU3" s="145"/>
      <c r="RPV3" s="145"/>
      <c r="RPW3" s="145"/>
      <c r="RPX3" s="145"/>
      <c r="RPY3" s="145"/>
      <c r="RPZ3" s="145"/>
      <c r="RQA3" s="145"/>
      <c r="RQB3" s="145"/>
      <c r="RQC3" s="145"/>
      <c r="RQD3" s="145"/>
      <c r="RQE3" s="145"/>
      <c r="RQF3" s="145"/>
      <c r="RQG3" s="145"/>
      <c r="RQH3" s="145"/>
      <c r="RQI3" s="145"/>
      <c r="RQJ3" s="145"/>
      <c r="RQK3" s="145"/>
      <c r="RQL3" s="145"/>
      <c r="RQM3" s="145"/>
      <c r="RQN3" s="145"/>
      <c r="RQO3" s="145"/>
      <c r="RQP3" s="145"/>
      <c r="RQQ3" s="145"/>
      <c r="RQR3" s="145"/>
      <c r="RQS3" s="145"/>
      <c r="RQT3" s="145"/>
      <c r="RQU3" s="145"/>
      <c r="RQV3" s="145"/>
      <c r="RQW3" s="145"/>
      <c r="RQX3" s="145"/>
      <c r="RQY3" s="145"/>
      <c r="RQZ3" s="145"/>
      <c r="RRA3" s="145"/>
      <c r="RRB3" s="145"/>
      <c r="RRC3" s="145"/>
      <c r="RRD3" s="145"/>
      <c r="RRE3" s="145"/>
      <c r="RRF3" s="145"/>
      <c r="RRG3" s="145"/>
      <c r="RRH3" s="145"/>
      <c r="RRI3" s="145"/>
      <c r="RRJ3" s="145"/>
      <c r="RRK3" s="145"/>
      <c r="RRL3" s="145"/>
      <c r="RRM3" s="145"/>
      <c r="RRN3" s="145"/>
      <c r="RRO3" s="145"/>
      <c r="RRP3" s="145"/>
      <c r="RRQ3" s="145"/>
      <c r="RRR3" s="145"/>
      <c r="RRS3" s="145"/>
      <c r="RRT3" s="145"/>
      <c r="RRU3" s="145"/>
      <c r="RRV3" s="145"/>
      <c r="RRW3" s="145"/>
      <c r="RRX3" s="145"/>
      <c r="RRY3" s="145"/>
      <c r="RRZ3" s="145"/>
      <c r="RSA3" s="145"/>
      <c r="RSB3" s="145"/>
      <c r="RSC3" s="145"/>
      <c r="RSD3" s="145"/>
      <c r="RSE3" s="145"/>
      <c r="RSF3" s="145"/>
      <c r="RSG3" s="145"/>
      <c r="RSH3" s="145"/>
      <c r="RSI3" s="145"/>
      <c r="RSJ3" s="145"/>
      <c r="RSK3" s="145"/>
      <c r="RSL3" s="145"/>
      <c r="RSM3" s="145"/>
      <c r="RSN3" s="145"/>
      <c r="RSO3" s="145"/>
      <c r="RSP3" s="145"/>
      <c r="RSQ3" s="145"/>
      <c r="RSR3" s="145"/>
      <c r="RSS3" s="145"/>
      <c r="RST3" s="145"/>
      <c r="RSU3" s="145"/>
      <c r="RSV3" s="145"/>
      <c r="RSW3" s="145"/>
      <c r="RSX3" s="145"/>
      <c r="RSY3" s="145"/>
      <c r="RSZ3" s="145"/>
      <c r="RTA3" s="145"/>
      <c r="RTB3" s="145"/>
      <c r="RTC3" s="145"/>
      <c r="RTD3" s="145"/>
      <c r="RTE3" s="145"/>
      <c r="RTF3" s="145"/>
      <c r="RTG3" s="145"/>
      <c r="RTH3" s="145"/>
      <c r="RTI3" s="145"/>
      <c r="RTJ3" s="145"/>
      <c r="RTK3" s="145"/>
      <c r="RTL3" s="145"/>
      <c r="RTM3" s="145"/>
      <c r="RTN3" s="145"/>
      <c r="RTO3" s="145"/>
      <c r="RTP3" s="145"/>
      <c r="RTQ3" s="145"/>
      <c r="RTR3" s="145"/>
      <c r="RTS3" s="145"/>
      <c r="RTT3" s="145"/>
      <c r="RTU3" s="145"/>
      <c r="RTV3" s="145"/>
      <c r="RTW3" s="145"/>
      <c r="RTX3" s="145"/>
      <c r="RTY3" s="145"/>
      <c r="RTZ3" s="145"/>
      <c r="RUA3" s="145"/>
      <c r="RUB3" s="145"/>
      <c r="RUC3" s="145"/>
      <c r="RUD3" s="145"/>
      <c r="RUE3" s="145"/>
      <c r="RUF3" s="145"/>
      <c r="RUG3" s="145"/>
      <c r="RUH3" s="145"/>
      <c r="RUI3" s="145"/>
      <c r="RUJ3" s="145"/>
      <c r="RUK3" s="145"/>
      <c r="RUL3" s="145"/>
      <c r="RUM3" s="145"/>
      <c r="RUN3" s="145"/>
      <c r="RUO3" s="145"/>
      <c r="RUP3" s="145"/>
      <c r="RUQ3" s="145"/>
      <c r="RUR3" s="145"/>
      <c r="RUS3" s="145"/>
      <c r="RUT3" s="145"/>
      <c r="RUU3" s="145"/>
      <c r="RUV3" s="145"/>
      <c r="RUW3" s="145"/>
      <c r="RUX3" s="145"/>
      <c r="RUY3" s="145"/>
      <c r="RUZ3" s="145"/>
      <c r="RVA3" s="145"/>
      <c r="RVB3" s="145"/>
      <c r="RVC3" s="145"/>
      <c r="RVD3" s="145"/>
      <c r="RVE3" s="145"/>
      <c r="RVF3" s="145"/>
      <c r="RVG3" s="145"/>
      <c r="RVH3" s="145"/>
      <c r="RVI3" s="145"/>
      <c r="RVJ3" s="145"/>
      <c r="RVK3" s="145"/>
      <c r="RVL3" s="145"/>
      <c r="RVM3" s="145"/>
      <c r="RVN3" s="145"/>
      <c r="RVO3" s="145"/>
      <c r="RVP3" s="145"/>
      <c r="RVQ3" s="145"/>
      <c r="RVR3" s="145"/>
      <c r="RVS3" s="145"/>
      <c r="RVT3" s="145"/>
      <c r="RVU3" s="145"/>
      <c r="RVV3" s="145"/>
      <c r="RVW3" s="145"/>
      <c r="RVX3" s="145"/>
      <c r="RVY3" s="145"/>
      <c r="RVZ3" s="145"/>
      <c r="RWA3" s="145"/>
      <c r="RWB3" s="145"/>
      <c r="RWC3" s="145"/>
      <c r="RWD3" s="145"/>
      <c r="RWE3" s="145"/>
      <c r="RWF3" s="145"/>
      <c r="RWG3" s="145"/>
      <c r="RWH3" s="145"/>
      <c r="RWI3" s="145"/>
      <c r="RWJ3" s="145"/>
      <c r="RWK3" s="145"/>
      <c r="RWL3" s="145"/>
      <c r="RWM3" s="145"/>
      <c r="RWN3" s="145"/>
      <c r="RWO3" s="145"/>
      <c r="RWP3" s="145"/>
      <c r="RWQ3" s="145"/>
      <c r="RWR3" s="145"/>
      <c r="RWS3" s="145"/>
      <c r="RWT3" s="145"/>
      <c r="RWU3" s="145"/>
      <c r="RWV3" s="145"/>
      <c r="RWW3" s="145"/>
      <c r="RWX3" s="145"/>
      <c r="RWY3" s="145"/>
      <c r="RWZ3" s="145"/>
      <c r="RXA3" s="145"/>
      <c r="RXB3" s="145"/>
      <c r="RXC3" s="145"/>
      <c r="RXD3" s="145"/>
      <c r="RXE3" s="145"/>
      <c r="RXF3" s="145"/>
      <c r="RXG3" s="145"/>
      <c r="RXH3" s="145"/>
      <c r="RXI3" s="145"/>
      <c r="RXJ3" s="145"/>
      <c r="RXK3" s="145"/>
      <c r="RXL3" s="145"/>
      <c r="RXM3" s="145"/>
      <c r="RXN3" s="145"/>
      <c r="RXO3" s="145"/>
      <c r="RXP3" s="145"/>
      <c r="RXQ3" s="145"/>
      <c r="RXR3" s="145"/>
      <c r="RXS3" s="145"/>
      <c r="RXT3" s="145"/>
      <c r="RXU3" s="145"/>
      <c r="RXV3" s="145"/>
      <c r="RXW3" s="145"/>
      <c r="RXX3" s="145"/>
      <c r="RXY3" s="145"/>
      <c r="RXZ3" s="145"/>
      <c r="RYA3" s="145"/>
      <c r="RYB3" s="145"/>
      <c r="RYC3" s="145"/>
      <c r="RYD3" s="145"/>
      <c r="RYE3" s="145"/>
      <c r="RYF3" s="145"/>
      <c r="RYG3" s="145"/>
      <c r="RYH3" s="145"/>
      <c r="RYI3" s="145"/>
      <c r="RYJ3" s="145"/>
      <c r="RYK3" s="145"/>
      <c r="RYL3" s="145"/>
      <c r="RYM3" s="145"/>
      <c r="RYN3" s="145"/>
      <c r="RYO3" s="145"/>
      <c r="RYP3" s="145"/>
      <c r="RYQ3" s="145"/>
      <c r="RYR3" s="145"/>
      <c r="RYS3" s="145"/>
      <c r="RYT3" s="145"/>
      <c r="RYU3" s="145"/>
      <c r="RYV3" s="145"/>
      <c r="RYW3" s="145"/>
      <c r="RYX3" s="145"/>
      <c r="RYY3" s="145"/>
      <c r="RYZ3" s="145"/>
      <c r="RZA3" s="145"/>
      <c r="RZB3" s="145"/>
      <c r="RZC3" s="145"/>
      <c r="RZD3" s="145"/>
      <c r="RZE3" s="145"/>
      <c r="RZF3" s="145"/>
      <c r="RZG3" s="145"/>
      <c r="RZH3" s="145"/>
      <c r="RZI3" s="145"/>
      <c r="RZJ3" s="145"/>
      <c r="RZK3" s="145"/>
      <c r="RZL3" s="145"/>
      <c r="RZM3" s="145"/>
      <c r="RZN3" s="145"/>
      <c r="RZO3" s="145"/>
      <c r="RZP3" s="145"/>
      <c r="RZQ3" s="145"/>
      <c r="RZR3" s="145"/>
      <c r="RZS3" s="145"/>
      <c r="RZT3" s="145"/>
      <c r="RZU3" s="145"/>
      <c r="RZV3" s="145"/>
      <c r="RZW3" s="145"/>
      <c r="RZX3" s="145"/>
      <c r="RZY3" s="145"/>
      <c r="RZZ3" s="145"/>
      <c r="SAA3" s="145"/>
      <c r="SAB3" s="145"/>
      <c r="SAC3" s="145"/>
      <c r="SAD3" s="145"/>
      <c r="SAE3" s="145"/>
      <c r="SAF3" s="145"/>
      <c r="SAG3" s="145"/>
      <c r="SAH3" s="145"/>
      <c r="SAI3" s="145"/>
      <c r="SAJ3" s="145"/>
      <c r="SAK3" s="145"/>
      <c r="SAL3" s="145"/>
      <c r="SAM3" s="145"/>
      <c r="SAN3" s="145"/>
      <c r="SAO3" s="145"/>
      <c r="SAP3" s="145"/>
      <c r="SAQ3" s="145"/>
      <c r="SAR3" s="145"/>
      <c r="SAS3" s="145"/>
      <c r="SAT3" s="145"/>
      <c r="SAU3" s="145"/>
      <c r="SAV3" s="145"/>
      <c r="SAW3" s="145"/>
      <c r="SAX3" s="145"/>
      <c r="SAY3" s="145"/>
      <c r="SAZ3" s="145"/>
      <c r="SBA3" s="145"/>
      <c r="SBB3" s="145"/>
      <c r="SBC3" s="145"/>
      <c r="SBD3" s="145"/>
      <c r="SBE3" s="145"/>
      <c r="SBF3" s="145"/>
      <c r="SBG3" s="145"/>
      <c r="SBH3" s="145"/>
      <c r="SBI3" s="145"/>
      <c r="SBJ3" s="145"/>
      <c r="SBK3" s="145"/>
      <c r="SBL3" s="145"/>
      <c r="SBM3" s="145"/>
      <c r="SBN3" s="145"/>
      <c r="SBO3" s="145"/>
      <c r="SBP3" s="145"/>
      <c r="SBQ3" s="145"/>
      <c r="SBR3" s="145"/>
      <c r="SBS3" s="145"/>
      <c r="SBT3" s="145"/>
      <c r="SBU3" s="145"/>
      <c r="SBV3" s="145"/>
      <c r="SBW3" s="145"/>
      <c r="SBX3" s="145"/>
      <c r="SBY3" s="145"/>
      <c r="SBZ3" s="145"/>
      <c r="SCA3" s="145"/>
      <c r="SCB3" s="145"/>
      <c r="SCC3" s="145"/>
      <c r="SCD3" s="145"/>
      <c r="SCE3" s="145"/>
      <c r="SCF3" s="145"/>
      <c r="SCG3" s="145"/>
      <c r="SCH3" s="145"/>
      <c r="SCI3" s="145"/>
      <c r="SCJ3" s="145"/>
      <c r="SCK3" s="145"/>
      <c r="SCL3" s="145"/>
      <c r="SCM3" s="145"/>
      <c r="SCN3" s="145"/>
      <c r="SCO3" s="145"/>
      <c r="SCP3" s="145"/>
      <c r="SCQ3" s="145"/>
      <c r="SCR3" s="145"/>
      <c r="SCS3" s="145"/>
      <c r="SCT3" s="145"/>
      <c r="SCU3" s="145"/>
      <c r="SCV3" s="145"/>
      <c r="SCW3" s="145"/>
      <c r="SCX3" s="145"/>
      <c r="SCY3" s="145"/>
      <c r="SCZ3" s="145"/>
      <c r="SDA3" s="145"/>
      <c r="SDB3" s="145"/>
      <c r="SDC3" s="145"/>
      <c r="SDD3" s="145"/>
      <c r="SDE3" s="145"/>
      <c r="SDF3" s="145"/>
      <c r="SDG3" s="145"/>
      <c r="SDH3" s="145"/>
      <c r="SDI3" s="145"/>
      <c r="SDJ3" s="145"/>
      <c r="SDK3" s="145"/>
      <c r="SDL3" s="145"/>
      <c r="SDM3" s="145"/>
      <c r="SDN3" s="145"/>
      <c r="SDO3" s="145"/>
      <c r="SDP3" s="145"/>
      <c r="SDQ3" s="145"/>
      <c r="SDR3" s="145"/>
      <c r="SDS3" s="145"/>
      <c r="SDT3" s="145"/>
      <c r="SDU3" s="145"/>
      <c r="SDV3" s="145"/>
      <c r="SDW3" s="145"/>
      <c r="SDX3" s="145"/>
      <c r="SDY3" s="145"/>
      <c r="SDZ3" s="145"/>
      <c r="SEA3" s="145"/>
      <c r="SEB3" s="145"/>
      <c r="SEC3" s="145"/>
      <c r="SED3" s="145"/>
      <c r="SEE3" s="145"/>
      <c r="SEF3" s="145"/>
      <c r="SEG3" s="145"/>
      <c r="SEH3" s="145"/>
      <c r="SEI3" s="145"/>
      <c r="SEJ3" s="145"/>
      <c r="SEK3" s="145"/>
      <c r="SEL3" s="145"/>
      <c r="SEM3" s="145"/>
      <c r="SEN3" s="145"/>
      <c r="SEO3" s="145"/>
      <c r="SEP3" s="145"/>
      <c r="SEQ3" s="145"/>
      <c r="SER3" s="145"/>
      <c r="SES3" s="145"/>
      <c r="SET3" s="145"/>
      <c r="SEU3" s="145"/>
      <c r="SEV3" s="145"/>
      <c r="SEW3" s="145"/>
      <c r="SEX3" s="145"/>
      <c r="SEY3" s="145"/>
      <c r="SEZ3" s="145"/>
      <c r="SFA3" s="145"/>
      <c r="SFB3" s="145"/>
      <c r="SFC3" s="145"/>
      <c r="SFD3" s="145"/>
      <c r="SFE3" s="145"/>
      <c r="SFF3" s="145"/>
      <c r="SFG3" s="145"/>
      <c r="SFH3" s="145"/>
      <c r="SFI3" s="145"/>
      <c r="SFJ3" s="145"/>
      <c r="SFK3" s="145"/>
      <c r="SFL3" s="145"/>
      <c r="SFM3" s="145"/>
      <c r="SFN3" s="145"/>
      <c r="SFO3" s="145"/>
      <c r="SFP3" s="145"/>
      <c r="SFQ3" s="145"/>
      <c r="SFR3" s="145"/>
      <c r="SFS3" s="145"/>
      <c r="SFT3" s="145"/>
      <c r="SFU3" s="145"/>
      <c r="SFV3" s="145"/>
      <c r="SFW3" s="145"/>
      <c r="SFX3" s="145"/>
      <c r="SFY3" s="145"/>
      <c r="SFZ3" s="145"/>
      <c r="SGA3" s="145"/>
      <c r="SGB3" s="145"/>
      <c r="SGC3" s="145"/>
      <c r="SGD3" s="145"/>
      <c r="SGE3" s="145"/>
      <c r="SGF3" s="145"/>
      <c r="SGG3" s="145"/>
      <c r="SGH3" s="145"/>
      <c r="SGI3" s="145"/>
      <c r="SGJ3" s="145"/>
      <c r="SGK3" s="145"/>
      <c r="SGL3" s="145"/>
      <c r="SGM3" s="145"/>
      <c r="SGN3" s="145"/>
      <c r="SGO3" s="145"/>
      <c r="SGP3" s="145"/>
      <c r="SGQ3" s="145"/>
      <c r="SGR3" s="145"/>
      <c r="SGS3" s="145"/>
      <c r="SGT3" s="145"/>
      <c r="SGU3" s="145"/>
      <c r="SGV3" s="145"/>
      <c r="SGW3" s="145"/>
      <c r="SGX3" s="145"/>
      <c r="SGY3" s="145"/>
      <c r="SGZ3" s="145"/>
      <c r="SHA3" s="145"/>
      <c r="SHB3" s="145"/>
      <c r="SHC3" s="145"/>
      <c r="SHD3" s="145"/>
      <c r="SHE3" s="145"/>
      <c r="SHF3" s="145"/>
      <c r="SHG3" s="145"/>
      <c r="SHH3" s="145"/>
      <c r="SHI3" s="145"/>
      <c r="SHJ3" s="145"/>
      <c r="SHK3" s="145"/>
      <c r="SHL3" s="145"/>
      <c r="SHM3" s="145"/>
      <c r="SHN3" s="145"/>
      <c r="SHO3" s="145"/>
      <c r="SHP3" s="145"/>
      <c r="SHQ3" s="145"/>
      <c r="SHR3" s="145"/>
      <c r="SHS3" s="145"/>
      <c r="SHT3" s="145"/>
      <c r="SHU3" s="145"/>
      <c r="SHV3" s="145"/>
      <c r="SHW3" s="145"/>
      <c r="SHX3" s="145"/>
      <c r="SHY3" s="145"/>
      <c r="SHZ3" s="145"/>
      <c r="SIA3" s="145"/>
      <c r="SIB3" s="145"/>
      <c r="SIC3" s="145"/>
      <c r="SID3" s="145"/>
      <c r="SIE3" s="145"/>
      <c r="SIF3" s="145"/>
      <c r="SIG3" s="145"/>
      <c r="SIH3" s="145"/>
      <c r="SII3" s="145"/>
      <c r="SIJ3" s="145"/>
      <c r="SIK3" s="145"/>
      <c r="SIL3" s="145"/>
      <c r="SIM3" s="145"/>
      <c r="SIN3" s="145"/>
      <c r="SIO3" s="145"/>
      <c r="SIP3" s="145"/>
      <c r="SIQ3" s="145"/>
      <c r="SIR3" s="145"/>
      <c r="SIS3" s="145"/>
      <c r="SIT3" s="145"/>
      <c r="SIU3" s="145"/>
      <c r="SIV3" s="145"/>
      <c r="SIW3" s="145"/>
      <c r="SIX3" s="145"/>
      <c r="SIY3" s="145"/>
      <c r="SIZ3" s="145"/>
      <c r="SJA3" s="145"/>
      <c r="SJB3" s="145"/>
      <c r="SJC3" s="145"/>
      <c r="SJD3" s="145"/>
      <c r="SJE3" s="145"/>
      <c r="SJF3" s="145"/>
      <c r="SJG3" s="145"/>
      <c r="SJH3" s="145"/>
      <c r="SJI3" s="145"/>
      <c r="SJJ3" s="145"/>
      <c r="SJK3" s="145"/>
      <c r="SJL3" s="145"/>
      <c r="SJM3" s="145"/>
      <c r="SJN3" s="145"/>
      <c r="SJO3" s="145"/>
      <c r="SJP3" s="145"/>
      <c r="SJQ3" s="145"/>
      <c r="SJR3" s="145"/>
      <c r="SJS3" s="145"/>
      <c r="SJT3" s="145"/>
      <c r="SJU3" s="145"/>
      <c r="SJV3" s="145"/>
      <c r="SJW3" s="145"/>
      <c r="SJX3" s="145"/>
      <c r="SJY3" s="145"/>
      <c r="SJZ3" s="145"/>
      <c r="SKA3" s="145"/>
      <c r="SKB3" s="145"/>
      <c r="SKC3" s="145"/>
      <c r="SKD3" s="145"/>
      <c r="SKE3" s="145"/>
      <c r="SKF3" s="145"/>
      <c r="SKG3" s="145"/>
      <c r="SKH3" s="145"/>
      <c r="SKI3" s="145"/>
      <c r="SKJ3" s="145"/>
      <c r="SKK3" s="145"/>
      <c r="SKL3" s="145"/>
      <c r="SKM3" s="145"/>
      <c r="SKN3" s="145"/>
      <c r="SKO3" s="145"/>
      <c r="SKP3" s="145"/>
      <c r="SKQ3" s="145"/>
      <c r="SKR3" s="145"/>
      <c r="SKS3" s="145"/>
      <c r="SKT3" s="145"/>
      <c r="SKU3" s="145"/>
      <c r="SKV3" s="145"/>
      <c r="SKW3" s="145"/>
      <c r="SKX3" s="145"/>
      <c r="SKY3" s="145"/>
      <c r="SKZ3" s="145"/>
      <c r="SLA3" s="145"/>
      <c r="SLB3" s="145"/>
      <c r="SLC3" s="145"/>
      <c r="SLD3" s="145"/>
      <c r="SLE3" s="145"/>
      <c r="SLF3" s="145"/>
      <c r="SLG3" s="145"/>
      <c r="SLH3" s="145"/>
      <c r="SLI3" s="145"/>
      <c r="SLJ3" s="145"/>
      <c r="SLK3" s="145"/>
      <c r="SLL3" s="145"/>
      <c r="SLM3" s="145"/>
      <c r="SLN3" s="145"/>
      <c r="SLO3" s="145"/>
      <c r="SLP3" s="145"/>
      <c r="SLQ3" s="145"/>
      <c r="SLR3" s="145"/>
      <c r="SLS3" s="145"/>
      <c r="SLT3" s="145"/>
      <c r="SLU3" s="145"/>
      <c r="SLV3" s="145"/>
      <c r="SLW3" s="145"/>
      <c r="SLX3" s="145"/>
      <c r="SLY3" s="145"/>
      <c r="SLZ3" s="145"/>
      <c r="SMA3" s="145"/>
      <c r="SMB3" s="145"/>
      <c r="SMC3" s="145"/>
      <c r="SMD3" s="145"/>
      <c r="SME3" s="145"/>
      <c r="SMF3" s="145"/>
      <c r="SMG3" s="145"/>
      <c r="SMH3" s="145"/>
      <c r="SMI3" s="145"/>
      <c r="SMJ3" s="145"/>
      <c r="SMK3" s="145"/>
      <c r="SML3" s="145"/>
      <c r="SMM3" s="145"/>
      <c r="SMN3" s="145"/>
      <c r="SMO3" s="145"/>
      <c r="SMP3" s="145"/>
      <c r="SMQ3" s="145"/>
      <c r="SMR3" s="145"/>
      <c r="SMS3" s="145"/>
      <c r="SMT3" s="145"/>
      <c r="SMU3" s="145"/>
      <c r="SMV3" s="145"/>
      <c r="SMW3" s="145"/>
      <c r="SMX3" s="145"/>
      <c r="SMY3" s="145"/>
      <c r="SMZ3" s="145"/>
      <c r="SNA3" s="145"/>
      <c r="SNB3" s="145"/>
      <c r="SNC3" s="145"/>
      <c r="SND3" s="145"/>
      <c r="SNE3" s="145"/>
      <c r="SNF3" s="145"/>
      <c r="SNG3" s="145"/>
      <c r="SNH3" s="145"/>
      <c r="SNI3" s="145"/>
      <c r="SNJ3" s="145"/>
      <c r="SNK3" s="145"/>
      <c r="SNL3" s="145"/>
      <c r="SNM3" s="145"/>
      <c r="SNN3" s="145"/>
      <c r="SNO3" s="145"/>
      <c r="SNP3" s="145"/>
      <c r="SNQ3" s="145"/>
      <c r="SNR3" s="145"/>
      <c r="SNS3" s="145"/>
      <c r="SNT3" s="145"/>
      <c r="SNU3" s="145"/>
      <c r="SNV3" s="145"/>
      <c r="SNW3" s="145"/>
      <c r="SNX3" s="145"/>
      <c r="SNY3" s="145"/>
      <c r="SNZ3" s="145"/>
      <c r="SOA3" s="145"/>
      <c r="SOB3" s="145"/>
      <c r="SOC3" s="145"/>
      <c r="SOD3" s="145"/>
      <c r="SOE3" s="145"/>
      <c r="SOF3" s="145"/>
      <c r="SOG3" s="145"/>
      <c r="SOH3" s="145"/>
      <c r="SOI3" s="145"/>
      <c r="SOJ3" s="145"/>
      <c r="SOK3" s="145"/>
      <c r="SOL3" s="145"/>
      <c r="SOM3" s="145"/>
      <c r="SON3" s="145"/>
      <c r="SOO3" s="145"/>
      <c r="SOP3" s="145"/>
      <c r="SOQ3" s="145"/>
      <c r="SOR3" s="145"/>
      <c r="SOS3" s="145"/>
      <c r="SOT3" s="145"/>
      <c r="SOU3" s="145"/>
      <c r="SOV3" s="145"/>
      <c r="SOW3" s="145"/>
      <c r="SOX3" s="145"/>
      <c r="SOY3" s="145"/>
      <c r="SOZ3" s="145"/>
      <c r="SPA3" s="145"/>
      <c r="SPB3" s="145"/>
      <c r="SPC3" s="145"/>
      <c r="SPD3" s="145"/>
      <c r="SPE3" s="145"/>
      <c r="SPF3" s="145"/>
      <c r="SPG3" s="145"/>
      <c r="SPH3" s="145"/>
      <c r="SPI3" s="145"/>
      <c r="SPJ3" s="145"/>
      <c r="SPK3" s="145"/>
      <c r="SPL3" s="145"/>
      <c r="SPM3" s="145"/>
      <c r="SPN3" s="145"/>
      <c r="SPO3" s="145"/>
      <c r="SPP3" s="145"/>
      <c r="SPQ3" s="145"/>
      <c r="SPR3" s="145"/>
      <c r="SPS3" s="145"/>
      <c r="SPT3" s="145"/>
      <c r="SPU3" s="145"/>
      <c r="SPV3" s="145"/>
      <c r="SPW3" s="145"/>
      <c r="SPX3" s="145"/>
      <c r="SPY3" s="145"/>
      <c r="SPZ3" s="145"/>
      <c r="SQA3" s="145"/>
      <c r="SQB3" s="145"/>
      <c r="SQC3" s="145"/>
      <c r="SQD3" s="145"/>
      <c r="SQE3" s="145"/>
      <c r="SQF3" s="145"/>
      <c r="SQG3" s="145"/>
      <c r="SQH3" s="145"/>
      <c r="SQI3" s="145"/>
      <c r="SQJ3" s="145"/>
      <c r="SQK3" s="145"/>
      <c r="SQL3" s="145"/>
      <c r="SQM3" s="145"/>
      <c r="SQN3" s="145"/>
      <c r="SQO3" s="145"/>
      <c r="SQP3" s="145"/>
      <c r="SQQ3" s="145"/>
      <c r="SQR3" s="145"/>
      <c r="SQS3" s="145"/>
      <c r="SQT3" s="145"/>
      <c r="SQU3" s="145"/>
      <c r="SQV3" s="145"/>
      <c r="SQW3" s="145"/>
      <c r="SQX3" s="145"/>
      <c r="SQY3" s="145"/>
      <c r="SQZ3" s="145"/>
      <c r="SRA3" s="145"/>
      <c r="SRB3" s="145"/>
      <c r="SRC3" s="145"/>
      <c r="SRD3" s="145"/>
      <c r="SRE3" s="145"/>
      <c r="SRF3" s="145"/>
      <c r="SRG3" s="145"/>
      <c r="SRH3" s="145"/>
      <c r="SRI3" s="145"/>
      <c r="SRJ3" s="145"/>
      <c r="SRK3" s="145"/>
      <c r="SRL3" s="145"/>
      <c r="SRM3" s="145"/>
      <c r="SRN3" s="145"/>
      <c r="SRO3" s="145"/>
      <c r="SRP3" s="145"/>
      <c r="SRQ3" s="145"/>
      <c r="SRR3" s="145"/>
      <c r="SRS3" s="145"/>
      <c r="SRT3" s="145"/>
      <c r="SRU3" s="145"/>
      <c r="SRV3" s="145"/>
      <c r="SRW3" s="145"/>
      <c r="SRX3" s="145"/>
      <c r="SRY3" s="145"/>
      <c r="SRZ3" s="145"/>
      <c r="SSA3" s="145"/>
      <c r="SSB3" s="145"/>
      <c r="SSC3" s="145"/>
      <c r="SSD3" s="145"/>
      <c r="SSE3" s="145"/>
      <c r="SSF3" s="145"/>
      <c r="SSG3" s="145"/>
      <c r="SSH3" s="145"/>
      <c r="SSI3" s="145"/>
      <c r="SSJ3" s="145"/>
      <c r="SSK3" s="145"/>
      <c r="SSL3" s="145"/>
      <c r="SSM3" s="145"/>
      <c r="SSN3" s="145"/>
      <c r="SSO3" s="145"/>
      <c r="SSP3" s="145"/>
      <c r="SSQ3" s="145"/>
      <c r="SSR3" s="145"/>
      <c r="SSS3" s="145"/>
      <c r="SST3" s="145"/>
      <c r="SSU3" s="145"/>
      <c r="SSV3" s="145"/>
      <c r="SSW3" s="145"/>
      <c r="SSX3" s="145"/>
      <c r="SSY3" s="145"/>
      <c r="SSZ3" s="145"/>
      <c r="STA3" s="145"/>
      <c r="STB3" s="145"/>
      <c r="STC3" s="145"/>
      <c r="STD3" s="145"/>
      <c r="STE3" s="145"/>
      <c r="STF3" s="145"/>
      <c r="STG3" s="145"/>
      <c r="STH3" s="145"/>
      <c r="STI3" s="145"/>
      <c r="STJ3" s="145"/>
      <c r="STK3" s="145"/>
      <c r="STL3" s="145"/>
      <c r="STM3" s="145"/>
      <c r="STN3" s="145"/>
      <c r="STO3" s="145"/>
      <c r="STP3" s="145"/>
      <c r="STQ3" s="145"/>
      <c r="STR3" s="145"/>
      <c r="STS3" s="145"/>
      <c r="STT3" s="145"/>
      <c r="STU3" s="145"/>
      <c r="STV3" s="145"/>
      <c r="STW3" s="145"/>
      <c r="STX3" s="145"/>
      <c r="STY3" s="145"/>
      <c r="STZ3" s="145"/>
      <c r="SUA3" s="145"/>
      <c r="SUB3" s="145"/>
      <c r="SUC3" s="145"/>
      <c r="SUD3" s="145"/>
      <c r="SUE3" s="145"/>
      <c r="SUF3" s="145"/>
      <c r="SUG3" s="145"/>
      <c r="SUH3" s="145"/>
      <c r="SUI3" s="145"/>
      <c r="SUJ3" s="145"/>
      <c r="SUK3" s="145"/>
      <c r="SUL3" s="145"/>
      <c r="SUM3" s="145"/>
      <c r="SUN3" s="145"/>
      <c r="SUO3" s="145"/>
      <c r="SUP3" s="145"/>
      <c r="SUQ3" s="145"/>
      <c r="SUR3" s="145"/>
      <c r="SUS3" s="145"/>
      <c r="SUT3" s="145"/>
      <c r="SUU3" s="145"/>
      <c r="SUV3" s="145"/>
      <c r="SUW3" s="145"/>
      <c r="SUX3" s="145"/>
      <c r="SUY3" s="145"/>
      <c r="SUZ3" s="145"/>
      <c r="SVA3" s="145"/>
      <c r="SVB3" s="145"/>
      <c r="SVC3" s="145"/>
      <c r="SVD3" s="145"/>
      <c r="SVE3" s="145"/>
      <c r="SVF3" s="145"/>
      <c r="SVG3" s="145"/>
      <c r="SVH3" s="145"/>
      <c r="SVI3" s="145"/>
      <c r="SVJ3" s="145"/>
      <c r="SVK3" s="145"/>
      <c r="SVL3" s="145"/>
      <c r="SVM3" s="145"/>
      <c r="SVN3" s="145"/>
      <c r="SVO3" s="145"/>
      <c r="SVP3" s="145"/>
      <c r="SVQ3" s="145"/>
      <c r="SVR3" s="145"/>
      <c r="SVS3" s="145"/>
      <c r="SVT3" s="145"/>
      <c r="SVU3" s="145"/>
      <c r="SVV3" s="145"/>
      <c r="SVW3" s="145"/>
      <c r="SVX3" s="145"/>
      <c r="SVY3" s="145"/>
      <c r="SVZ3" s="145"/>
      <c r="SWA3" s="145"/>
      <c r="SWB3" s="145"/>
      <c r="SWC3" s="145"/>
      <c r="SWD3" s="145"/>
      <c r="SWE3" s="145"/>
      <c r="SWF3" s="145"/>
      <c r="SWG3" s="145"/>
      <c r="SWH3" s="145"/>
      <c r="SWI3" s="145"/>
      <c r="SWJ3" s="145"/>
      <c r="SWK3" s="145"/>
      <c r="SWL3" s="145"/>
      <c r="SWM3" s="145"/>
      <c r="SWN3" s="145"/>
      <c r="SWO3" s="145"/>
      <c r="SWP3" s="145"/>
      <c r="SWQ3" s="145"/>
      <c r="SWR3" s="145"/>
      <c r="SWS3" s="145"/>
      <c r="SWT3" s="145"/>
      <c r="SWU3" s="145"/>
      <c r="SWV3" s="145"/>
      <c r="SWW3" s="145"/>
      <c r="SWX3" s="145"/>
      <c r="SWY3" s="145"/>
      <c r="SWZ3" s="145"/>
      <c r="SXA3" s="145"/>
      <c r="SXB3" s="145"/>
      <c r="SXC3" s="145"/>
      <c r="SXD3" s="145"/>
      <c r="SXE3" s="145"/>
      <c r="SXF3" s="145"/>
      <c r="SXG3" s="145"/>
      <c r="SXH3" s="145"/>
      <c r="SXI3" s="145"/>
      <c r="SXJ3" s="145"/>
      <c r="SXK3" s="145"/>
      <c r="SXL3" s="145"/>
      <c r="SXM3" s="145"/>
      <c r="SXN3" s="145"/>
      <c r="SXO3" s="145"/>
      <c r="SXP3" s="145"/>
      <c r="SXQ3" s="145"/>
      <c r="SXR3" s="145"/>
      <c r="SXS3" s="145"/>
      <c r="SXT3" s="145"/>
      <c r="SXU3" s="145"/>
      <c r="SXV3" s="145"/>
      <c r="SXW3" s="145"/>
      <c r="SXX3" s="145"/>
      <c r="SXY3" s="145"/>
      <c r="SXZ3" s="145"/>
      <c r="SYA3" s="145"/>
      <c r="SYB3" s="145"/>
      <c r="SYC3" s="145"/>
      <c r="SYD3" s="145"/>
      <c r="SYE3" s="145"/>
      <c r="SYF3" s="145"/>
      <c r="SYG3" s="145"/>
      <c r="SYH3" s="145"/>
      <c r="SYI3" s="145"/>
      <c r="SYJ3" s="145"/>
      <c r="SYK3" s="145"/>
      <c r="SYL3" s="145"/>
      <c r="SYM3" s="145"/>
      <c r="SYN3" s="145"/>
      <c r="SYO3" s="145"/>
      <c r="SYP3" s="145"/>
      <c r="SYQ3" s="145"/>
      <c r="SYR3" s="145"/>
      <c r="SYS3" s="145"/>
      <c r="SYT3" s="145"/>
      <c r="SYU3" s="145"/>
      <c r="SYV3" s="145"/>
      <c r="SYW3" s="145"/>
      <c r="SYX3" s="145"/>
      <c r="SYY3" s="145"/>
      <c r="SYZ3" s="145"/>
      <c r="SZA3" s="145"/>
      <c r="SZB3" s="145"/>
      <c r="SZC3" s="145"/>
      <c r="SZD3" s="145"/>
      <c r="SZE3" s="145"/>
      <c r="SZF3" s="145"/>
      <c r="SZG3" s="145"/>
      <c r="SZH3" s="145"/>
      <c r="SZI3" s="145"/>
      <c r="SZJ3" s="145"/>
      <c r="SZK3" s="145"/>
      <c r="SZL3" s="145"/>
      <c r="SZM3" s="145"/>
      <c r="SZN3" s="145"/>
      <c r="SZO3" s="145"/>
      <c r="SZP3" s="145"/>
      <c r="SZQ3" s="145"/>
      <c r="SZR3" s="145"/>
      <c r="SZS3" s="145"/>
      <c r="SZT3" s="145"/>
      <c r="SZU3" s="145"/>
      <c r="SZV3" s="145"/>
      <c r="SZW3" s="145"/>
      <c r="SZX3" s="145"/>
      <c r="SZY3" s="145"/>
      <c r="SZZ3" s="145"/>
      <c r="TAA3" s="145"/>
      <c r="TAB3" s="145"/>
      <c r="TAC3" s="145"/>
      <c r="TAD3" s="145"/>
      <c r="TAE3" s="145"/>
      <c r="TAF3" s="145"/>
      <c r="TAG3" s="145"/>
      <c r="TAH3" s="145"/>
      <c r="TAI3" s="145"/>
      <c r="TAJ3" s="145"/>
      <c r="TAK3" s="145"/>
      <c r="TAL3" s="145"/>
      <c r="TAM3" s="145"/>
      <c r="TAN3" s="145"/>
      <c r="TAO3" s="145"/>
      <c r="TAP3" s="145"/>
      <c r="TAQ3" s="145"/>
      <c r="TAR3" s="145"/>
      <c r="TAS3" s="145"/>
      <c r="TAT3" s="145"/>
      <c r="TAU3" s="145"/>
      <c r="TAV3" s="145"/>
      <c r="TAW3" s="145"/>
      <c r="TAX3" s="145"/>
      <c r="TAY3" s="145"/>
      <c r="TAZ3" s="145"/>
      <c r="TBA3" s="145"/>
      <c r="TBB3" s="145"/>
      <c r="TBC3" s="145"/>
      <c r="TBD3" s="145"/>
      <c r="TBE3" s="145"/>
      <c r="TBF3" s="145"/>
      <c r="TBG3" s="145"/>
      <c r="TBH3" s="145"/>
      <c r="TBI3" s="145"/>
      <c r="TBJ3" s="145"/>
      <c r="TBK3" s="145"/>
      <c r="TBL3" s="145"/>
      <c r="TBM3" s="145"/>
      <c r="TBN3" s="145"/>
      <c r="TBO3" s="145"/>
      <c r="TBP3" s="145"/>
      <c r="TBQ3" s="145"/>
      <c r="TBR3" s="145"/>
      <c r="TBS3" s="145"/>
      <c r="TBT3" s="145"/>
      <c r="TBU3" s="145"/>
      <c r="TBV3" s="145"/>
      <c r="TBW3" s="145"/>
      <c r="TBX3" s="145"/>
      <c r="TBY3" s="145"/>
      <c r="TBZ3" s="145"/>
      <c r="TCA3" s="145"/>
      <c r="TCB3" s="145"/>
      <c r="TCC3" s="145"/>
      <c r="TCD3" s="145"/>
      <c r="TCE3" s="145"/>
      <c r="TCF3" s="145"/>
      <c r="TCG3" s="145"/>
      <c r="TCH3" s="145"/>
      <c r="TCI3" s="145"/>
      <c r="TCJ3" s="145"/>
      <c r="TCK3" s="145"/>
      <c r="TCL3" s="145"/>
      <c r="TCM3" s="145"/>
      <c r="TCN3" s="145"/>
      <c r="TCO3" s="145"/>
      <c r="TCP3" s="145"/>
      <c r="TCQ3" s="145"/>
      <c r="TCR3" s="145"/>
      <c r="TCS3" s="145"/>
      <c r="TCT3" s="145"/>
      <c r="TCU3" s="145"/>
      <c r="TCV3" s="145"/>
      <c r="TCW3" s="145"/>
      <c r="TCX3" s="145"/>
      <c r="TCY3" s="145"/>
      <c r="TCZ3" s="145"/>
      <c r="TDA3" s="145"/>
      <c r="TDB3" s="145"/>
      <c r="TDC3" s="145"/>
      <c r="TDD3" s="145"/>
      <c r="TDE3" s="145"/>
      <c r="TDF3" s="145"/>
      <c r="TDG3" s="145"/>
      <c r="TDH3" s="145"/>
      <c r="TDI3" s="145"/>
      <c r="TDJ3" s="145"/>
      <c r="TDK3" s="145"/>
      <c r="TDL3" s="145"/>
      <c r="TDM3" s="145"/>
      <c r="TDN3" s="145"/>
      <c r="TDO3" s="145"/>
      <c r="TDP3" s="145"/>
      <c r="TDQ3" s="145"/>
      <c r="TDR3" s="145"/>
      <c r="TDS3" s="145"/>
      <c r="TDT3" s="145"/>
      <c r="TDU3" s="145"/>
      <c r="TDV3" s="145"/>
      <c r="TDW3" s="145"/>
      <c r="TDX3" s="145"/>
      <c r="TDY3" s="145"/>
      <c r="TDZ3" s="145"/>
      <c r="TEA3" s="145"/>
      <c r="TEB3" s="145"/>
      <c r="TEC3" s="145"/>
      <c r="TED3" s="145"/>
      <c r="TEE3" s="145"/>
      <c r="TEF3" s="145"/>
      <c r="TEG3" s="145"/>
      <c r="TEH3" s="145"/>
      <c r="TEI3" s="145"/>
      <c r="TEJ3" s="145"/>
      <c r="TEK3" s="145"/>
      <c r="TEL3" s="145"/>
      <c r="TEM3" s="145"/>
      <c r="TEN3" s="145"/>
      <c r="TEO3" s="145"/>
      <c r="TEP3" s="145"/>
      <c r="TEQ3" s="145"/>
      <c r="TER3" s="145"/>
      <c r="TES3" s="145"/>
      <c r="TET3" s="145"/>
      <c r="TEU3" s="145"/>
      <c r="TEV3" s="145"/>
      <c r="TEW3" s="145"/>
      <c r="TEX3" s="145"/>
      <c r="TEY3" s="145"/>
      <c r="TEZ3" s="145"/>
      <c r="TFA3" s="145"/>
      <c r="TFB3" s="145"/>
      <c r="TFC3" s="145"/>
      <c r="TFD3" s="145"/>
      <c r="TFE3" s="145"/>
      <c r="TFF3" s="145"/>
      <c r="TFG3" s="145"/>
      <c r="TFH3" s="145"/>
      <c r="TFI3" s="145"/>
      <c r="TFJ3" s="145"/>
      <c r="TFK3" s="145"/>
      <c r="TFL3" s="145"/>
      <c r="TFM3" s="145"/>
      <c r="TFN3" s="145"/>
      <c r="TFO3" s="145"/>
      <c r="TFP3" s="145"/>
      <c r="TFQ3" s="145"/>
      <c r="TFR3" s="145"/>
      <c r="TFS3" s="145"/>
      <c r="TFT3" s="145"/>
      <c r="TFU3" s="145"/>
      <c r="TFV3" s="145"/>
      <c r="TFW3" s="145"/>
      <c r="TFX3" s="145"/>
      <c r="TFY3" s="145"/>
      <c r="TFZ3" s="145"/>
      <c r="TGA3" s="145"/>
      <c r="TGB3" s="145"/>
      <c r="TGC3" s="145"/>
      <c r="TGD3" s="145"/>
      <c r="TGE3" s="145"/>
      <c r="TGF3" s="145"/>
      <c r="TGG3" s="145"/>
      <c r="TGH3" s="145"/>
      <c r="TGI3" s="145"/>
      <c r="TGJ3" s="145"/>
      <c r="TGK3" s="145"/>
      <c r="TGL3" s="145"/>
      <c r="TGM3" s="145"/>
      <c r="TGN3" s="145"/>
      <c r="TGO3" s="145"/>
      <c r="TGP3" s="145"/>
      <c r="TGQ3" s="145"/>
      <c r="TGR3" s="145"/>
      <c r="TGS3" s="145"/>
      <c r="TGT3" s="145"/>
      <c r="TGU3" s="145"/>
      <c r="TGV3" s="145"/>
      <c r="TGW3" s="145"/>
      <c r="TGX3" s="145"/>
      <c r="TGY3" s="145"/>
      <c r="TGZ3" s="145"/>
      <c r="THA3" s="145"/>
      <c r="THB3" s="145"/>
      <c r="THC3" s="145"/>
      <c r="THD3" s="145"/>
      <c r="THE3" s="145"/>
      <c r="THF3" s="145"/>
      <c r="THG3" s="145"/>
      <c r="THH3" s="145"/>
      <c r="THI3" s="145"/>
      <c r="THJ3" s="145"/>
      <c r="THK3" s="145"/>
      <c r="THL3" s="145"/>
      <c r="THM3" s="145"/>
      <c r="THN3" s="145"/>
      <c r="THO3" s="145"/>
      <c r="THP3" s="145"/>
      <c r="THQ3" s="145"/>
      <c r="THR3" s="145"/>
      <c r="THS3" s="145"/>
      <c r="THT3" s="145"/>
      <c r="THU3" s="145"/>
      <c r="THV3" s="145"/>
      <c r="THW3" s="145"/>
      <c r="THX3" s="145"/>
      <c r="THY3" s="145"/>
      <c r="THZ3" s="145"/>
      <c r="TIA3" s="145"/>
      <c r="TIB3" s="145"/>
      <c r="TIC3" s="145"/>
      <c r="TID3" s="145"/>
      <c r="TIE3" s="145"/>
      <c r="TIF3" s="145"/>
      <c r="TIG3" s="145"/>
      <c r="TIH3" s="145"/>
      <c r="TII3" s="145"/>
      <c r="TIJ3" s="145"/>
      <c r="TIK3" s="145"/>
      <c r="TIL3" s="145"/>
      <c r="TIM3" s="145"/>
      <c r="TIN3" s="145"/>
      <c r="TIO3" s="145"/>
      <c r="TIP3" s="145"/>
      <c r="TIQ3" s="145"/>
      <c r="TIR3" s="145"/>
      <c r="TIS3" s="145"/>
      <c r="TIT3" s="145"/>
      <c r="TIU3" s="145"/>
      <c r="TIV3" s="145"/>
      <c r="TIW3" s="145"/>
      <c r="TIX3" s="145"/>
      <c r="TIY3" s="145"/>
      <c r="TIZ3" s="145"/>
      <c r="TJA3" s="145"/>
      <c r="TJB3" s="145"/>
      <c r="TJC3" s="145"/>
      <c r="TJD3" s="145"/>
      <c r="TJE3" s="145"/>
      <c r="TJF3" s="145"/>
      <c r="TJG3" s="145"/>
      <c r="TJH3" s="145"/>
      <c r="TJI3" s="145"/>
      <c r="TJJ3" s="145"/>
      <c r="TJK3" s="145"/>
      <c r="TJL3" s="145"/>
      <c r="TJM3" s="145"/>
      <c r="TJN3" s="145"/>
      <c r="TJO3" s="145"/>
      <c r="TJP3" s="145"/>
      <c r="TJQ3" s="145"/>
      <c r="TJR3" s="145"/>
      <c r="TJS3" s="145"/>
      <c r="TJT3" s="145"/>
      <c r="TJU3" s="145"/>
      <c r="TJV3" s="145"/>
      <c r="TJW3" s="145"/>
      <c r="TJX3" s="145"/>
      <c r="TJY3" s="145"/>
      <c r="TJZ3" s="145"/>
      <c r="TKA3" s="145"/>
      <c r="TKB3" s="145"/>
      <c r="TKC3" s="145"/>
      <c r="TKD3" s="145"/>
      <c r="TKE3" s="145"/>
      <c r="TKF3" s="145"/>
      <c r="TKG3" s="145"/>
      <c r="TKH3" s="145"/>
      <c r="TKI3" s="145"/>
      <c r="TKJ3" s="145"/>
      <c r="TKK3" s="145"/>
      <c r="TKL3" s="145"/>
      <c r="TKM3" s="145"/>
      <c r="TKN3" s="145"/>
      <c r="TKO3" s="145"/>
      <c r="TKP3" s="145"/>
      <c r="TKQ3" s="145"/>
      <c r="TKR3" s="145"/>
      <c r="TKS3" s="145"/>
      <c r="TKT3" s="145"/>
      <c r="TKU3" s="145"/>
      <c r="TKV3" s="145"/>
      <c r="TKW3" s="145"/>
      <c r="TKX3" s="145"/>
      <c r="TKY3" s="145"/>
      <c r="TKZ3" s="145"/>
      <c r="TLA3" s="145"/>
      <c r="TLB3" s="145"/>
      <c r="TLC3" s="145"/>
      <c r="TLD3" s="145"/>
      <c r="TLE3" s="145"/>
      <c r="TLF3" s="145"/>
      <c r="TLG3" s="145"/>
      <c r="TLH3" s="145"/>
      <c r="TLI3" s="145"/>
      <c r="TLJ3" s="145"/>
      <c r="TLK3" s="145"/>
      <c r="TLL3" s="145"/>
      <c r="TLM3" s="145"/>
      <c r="TLN3" s="145"/>
      <c r="TLO3" s="145"/>
      <c r="TLP3" s="145"/>
      <c r="TLQ3" s="145"/>
      <c r="TLR3" s="145"/>
      <c r="TLS3" s="145"/>
      <c r="TLT3" s="145"/>
      <c r="TLU3" s="145"/>
      <c r="TLV3" s="145"/>
      <c r="TLW3" s="145"/>
      <c r="TLX3" s="145"/>
      <c r="TLY3" s="145"/>
      <c r="TLZ3" s="145"/>
      <c r="TMA3" s="145"/>
      <c r="TMB3" s="145"/>
      <c r="TMC3" s="145"/>
      <c r="TMD3" s="145"/>
      <c r="TME3" s="145"/>
      <c r="TMF3" s="145"/>
      <c r="TMG3" s="145"/>
      <c r="TMH3" s="145"/>
      <c r="TMI3" s="145"/>
      <c r="TMJ3" s="145"/>
      <c r="TMK3" s="145"/>
      <c r="TML3" s="145"/>
      <c r="TMM3" s="145"/>
      <c r="TMN3" s="145"/>
      <c r="TMO3" s="145"/>
      <c r="TMP3" s="145"/>
      <c r="TMQ3" s="145"/>
      <c r="TMR3" s="145"/>
      <c r="TMS3" s="145"/>
      <c r="TMT3" s="145"/>
      <c r="TMU3" s="145"/>
      <c r="TMV3" s="145"/>
      <c r="TMW3" s="145"/>
      <c r="TMX3" s="145"/>
      <c r="TMY3" s="145"/>
      <c r="TMZ3" s="145"/>
      <c r="TNA3" s="145"/>
      <c r="TNB3" s="145"/>
      <c r="TNC3" s="145"/>
      <c r="TND3" s="145"/>
      <c r="TNE3" s="145"/>
      <c r="TNF3" s="145"/>
      <c r="TNG3" s="145"/>
      <c r="TNH3" s="145"/>
      <c r="TNI3" s="145"/>
      <c r="TNJ3" s="145"/>
      <c r="TNK3" s="145"/>
      <c r="TNL3" s="145"/>
      <c r="TNM3" s="145"/>
      <c r="TNN3" s="145"/>
      <c r="TNO3" s="145"/>
      <c r="TNP3" s="145"/>
      <c r="TNQ3" s="145"/>
      <c r="TNR3" s="145"/>
      <c r="TNS3" s="145"/>
      <c r="TNT3" s="145"/>
      <c r="TNU3" s="145"/>
      <c r="TNV3" s="145"/>
      <c r="TNW3" s="145"/>
      <c r="TNX3" s="145"/>
      <c r="TNY3" s="145"/>
      <c r="TNZ3" s="145"/>
      <c r="TOA3" s="145"/>
      <c r="TOB3" s="145"/>
      <c r="TOC3" s="145"/>
      <c r="TOD3" s="145"/>
      <c r="TOE3" s="145"/>
      <c r="TOF3" s="145"/>
      <c r="TOG3" s="145"/>
      <c r="TOH3" s="145"/>
      <c r="TOI3" s="145"/>
      <c r="TOJ3" s="145"/>
      <c r="TOK3" s="145"/>
      <c r="TOL3" s="145"/>
      <c r="TOM3" s="145"/>
      <c r="TON3" s="145"/>
      <c r="TOO3" s="145"/>
      <c r="TOP3" s="145"/>
      <c r="TOQ3" s="145"/>
      <c r="TOR3" s="145"/>
      <c r="TOS3" s="145"/>
      <c r="TOT3" s="145"/>
      <c r="TOU3" s="145"/>
      <c r="TOV3" s="145"/>
      <c r="TOW3" s="145"/>
      <c r="TOX3" s="145"/>
      <c r="TOY3" s="145"/>
      <c r="TOZ3" s="145"/>
      <c r="TPA3" s="145"/>
      <c r="TPB3" s="145"/>
      <c r="TPC3" s="145"/>
      <c r="TPD3" s="145"/>
      <c r="TPE3" s="145"/>
      <c r="TPF3" s="145"/>
      <c r="TPG3" s="145"/>
      <c r="TPH3" s="145"/>
      <c r="TPI3" s="145"/>
      <c r="TPJ3" s="145"/>
      <c r="TPK3" s="145"/>
      <c r="TPL3" s="145"/>
      <c r="TPM3" s="145"/>
      <c r="TPN3" s="145"/>
      <c r="TPO3" s="145"/>
      <c r="TPP3" s="145"/>
      <c r="TPQ3" s="145"/>
      <c r="TPR3" s="145"/>
      <c r="TPS3" s="145"/>
      <c r="TPT3" s="145"/>
      <c r="TPU3" s="145"/>
      <c r="TPV3" s="145"/>
      <c r="TPW3" s="145"/>
      <c r="TPX3" s="145"/>
      <c r="TPY3" s="145"/>
      <c r="TPZ3" s="145"/>
      <c r="TQA3" s="145"/>
      <c r="TQB3" s="145"/>
      <c r="TQC3" s="145"/>
      <c r="TQD3" s="145"/>
      <c r="TQE3" s="145"/>
      <c r="TQF3" s="145"/>
      <c r="TQG3" s="145"/>
      <c r="TQH3" s="145"/>
      <c r="TQI3" s="145"/>
      <c r="TQJ3" s="145"/>
      <c r="TQK3" s="145"/>
      <c r="TQL3" s="145"/>
      <c r="TQM3" s="145"/>
      <c r="TQN3" s="145"/>
      <c r="TQO3" s="145"/>
      <c r="TQP3" s="145"/>
      <c r="TQQ3" s="145"/>
      <c r="TQR3" s="145"/>
      <c r="TQS3" s="145"/>
      <c r="TQT3" s="145"/>
      <c r="TQU3" s="145"/>
      <c r="TQV3" s="145"/>
      <c r="TQW3" s="145"/>
      <c r="TQX3" s="145"/>
      <c r="TQY3" s="145"/>
      <c r="TQZ3" s="145"/>
      <c r="TRA3" s="145"/>
      <c r="TRB3" s="145"/>
      <c r="TRC3" s="145"/>
      <c r="TRD3" s="145"/>
      <c r="TRE3" s="145"/>
      <c r="TRF3" s="145"/>
      <c r="TRG3" s="145"/>
      <c r="TRH3" s="145"/>
      <c r="TRI3" s="145"/>
      <c r="TRJ3" s="145"/>
      <c r="TRK3" s="145"/>
      <c r="TRL3" s="145"/>
      <c r="TRM3" s="145"/>
      <c r="TRN3" s="145"/>
      <c r="TRO3" s="145"/>
      <c r="TRP3" s="145"/>
      <c r="TRQ3" s="145"/>
      <c r="TRR3" s="145"/>
      <c r="TRS3" s="145"/>
      <c r="TRT3" s="145"/>
      <c r="TRU3" s="145"/>
      <c r="TRV3" s="145"/>
      <c r="TRW3" s="145"/>
      <c r="TRX3" s="145"/>
      <c r="TRY3" s="145"/>
      <c r="TRZ3" s="145"/>
      <c r="TSA3" s="145"/>
      <c r="TSB3" s="145"/>
      <c r="TSC3" s="145"/>
      <c r="TSD3" s="145"/>
      <c r="TSE3" s="145"/>
      <c r="TSF3" s="145"/>
      <c r="TSG3" s="145"/>
      <c r="TSH3" s="145"/>
      <c r="TSI3" s="145"/>
      <c r="TSJ3" s="145"/>
      <c r="TSK3" s="145"/>
      <c r="TSL3" s="145"/>
      <c r="TSM3" s="145"/>
      <c r="TSN3" s="145"/>
      <c r="TSO3" s="145"/>
      <c r="TSP3" s="145"/>
      <c r="TSQ3" s="145"/>
      <c r="TSR3" s="145"/>
      <c r="TSS3" s="145"/>
      <c r="TST3" s="145"/>
      <c r="TSU3" s="145"/>
      <c r="TSV3" s="145"/>
      <c r="TSW3" s="145"/>
      <c r="TSX3" s="145"/>
      <c r="TSY3" s="145"/>
      <c r="TSZ3" s="145"/>
      <c r="TTA3" s="145"/>
      <c r="TTB3" s="145"/>
      <c r="TTC3" s="145"/>
      <c r="TTD3" s="145"/>
      <c r="TTE3" s="145"/>
      <c r="TTF3" s="145"/>
      <c r="TTG3" s="145"/>
      <c r="TTH3" s="145"/>
      <c r="TTI3" s="145"/>
      <c r="TTJ3" s="145"/>
      <c r="TTK3" s="145"/>
      <c r="TTL3" s="145"/>
      <c r="TTM3" s="145"/>
      <c r="TTN3" s="145"/>
      <c r="TTO3" s="145"/>
      <c r="TTP3" s="145"/>
      <c r="TTQ3" s="145"/>
      <c r="TTR3" s="145"/>
      <c r="TTS3" s="145"/>
      <c r="TTT3" s="145"/>
      <c r="TTU3" s="145"/>
      <c r="TTV3" s="145"/>
      <c r="TTW3" s="145"/>
      <c r="TTX3" s="145"/>
      <c r="TTY3" s="145"/>
      <c r="TTZ3" s="145"/>
      <c r="TUA3" s="145"/>
      <c r="TUB3" s="145"/>
      <c r="TUC3" s="145"/>
      <c r="TUD3" s="145"/>
      <c r="TUE3" s="145"/>
      <c r="TUF3" s="145"/>
      <c r="TUG3" s="145"/>
      <c r="TUH3" s="145"/>
      <c r="TUI3" s="145"/>
      <c r="TUJ3" s="145"/>
      <c r="TUK3" s="145"/>
      <c r="TUL3" s="145"/>
      <c r="TUM3" s="145"/>
      <c r="TUN3" s="145"/>
      <c r="TUO3" s="145"/>
      <c r="TUP3" s="145"/>
      <c r="TUQ3" s="145"/>
      <c r="TUR3" s="145"/>
      <c r="TUS3" s="145"/>
      <c r="TUT3" s="145"/>
      <c r="TUU3" s="145"/>
      <c r="TUV3" s="145"/>
      <c r="TUW3" s="145"/>
      <c r="TUX3" s="145"/>
      <c r="TUY3" s="145"/>
      <c r="TUZ3" s="145"/>
      <c r="TVA3" s="145"/>
      <c r="TVB3" s="145"/>
      <c r="TVC3" s="145"/>
      <c r="TVD3" s="145"/>
      <c r="TVE3" s="145"/>
      <c r="TVF3" s="145"/>
      <c r="TVG3" s="145"/>
      <c r="TVH3" s="145"/>
      <c r="TVI3" s="145"/>
      <c r="TVJ3" s="145"/>
      <c r="TVK3" s="145"/>
      <c r="TVL3" s="145"/>
      <c r="TVM3" s="145"/>
      <c r="TVN3" s="145"/>
      <c r="TVO3" s="145"/>
      <c r="TVP3" s="145"/>
      <c r="TVQ3" s="145"/>
      <c r="TVR3" s="145"/>
      <c r="TVS3" s="145"/>
      <c r="TVT3" s="145"/>
      <c r="TVU3" s="145"/>
      <c r="TVV3" s="145"/>
      <c r="TVW3" s="145"/>
      <c r="TVX3" s="145"/>
      <c r="TVY3" s="145"/>
      <c r="TVZ3" s="145"/>
      <c r="TWA3" s="145"/>
      <c r="TWB3" s="145"/>
      <c r="TWC3" s="145"/>
      <c r="TWD3" s="145"/>
      <c r="TWE3" s="145"/>
      <c r="TWF3" s="145"/>
      <c r="TWG3" s="145"/>
      <c r="TWH3" s="145"/>
      <c r="TWI3" s="145"/>
      <c r="TWJ3" s="145"/>
      <c r="TWK3" s="145"/>
      <c r="TWL3" s="145"/>
      <c r="TWM3" s="145"/>
      <c r="TWN3" s="145"/>
      <c r="TWO3" s="145"/>
      <c r="TWP3" s="145"/>
      <c r="TWQ3" s="145"/>
      <c r="TWR3" s="145"/>
      <c r="TWS3" s="145"/>
      <c r="TWT3" s="145"/>
      <c r="TWU3" s="145"/>
      <c r="TWV3" s="145"/>
      <c r="TWW3" s="145"/>
      <c r="TWX3" s="145"/>
      <c r="TWY3" s="145"/>
      <c r="TWZ3" s="145"/>
      <c r="TXA3" s="145"/>
      <c r="TXB3" s="145"/>
      <c r="TXC3" s="145"/>
      <c r="TXD3" s="145"/>
      <c r="TXE3" s="145"/>
      <c r="TXF3" s="145"/>
      <c r="TXG3" s="145"/>
      <c r="TXH3" s="145"/>
      <c r="TXI3" s="145"/>
      <c r="TXJ3" s="145"/>
      <c r="TXK3" s="145"/>
      <c r="TXL3" s="145"/>
      <c r="TXM3" s="145"/>
      <c r="TXN3" s="145"/>
      <c r="TXO3" s="145"/>
      <c r="TXP3" s="145"/>
      <c r="TXQ3" s="145"/>
      <c r="TXR3" s="145"/>
      <c r="TXS3" s="145"/>
      <c r="TXT3" s="145"/>
      <c r="TXU3" s="145"/>
      <c r="TXV3" s="145"/>
      <c r="TXW3" s="145"/>
      <c r="TXX3" s="145"/>
      <c r="TXY3" s="145"/>
      <c r="TXZ3" s="145"/>
      <c r="TYA3" s="145"/>
      <c r="TYB3" s="145"/>
      <c r="TYC3" s="145"/>
      <c r="TYD3" s="145"/>
      <c r="TYE3" s="145"/>
      <c r="TYF3" s="145"/>
      <c r="TYG3" s="145"/>
      <c r="TYH3" s="145"/>
      <c r="TYI3" s="145"/>
      <c r="TYJ3" s="145"/>
      <c r="TYK3" s="145"/>
      <c r="TYL3" s="145"/>
      <c r="TYM3" s="145"/>
      <c r="TYN3" s="145"/>
      <c r="TYO3" s="145"/>
      <c r="TYP3" s="145"/>
      <c r="TYQ3" s="145"/>
      <c r="TYR3" s="145"/>
      <c r="TYS3" s="145"/>
      <c r="TYT3" s="145"/>
      <c r="TYU3" s="145"/>
      <c r="TYV3" s="145"/>
      <c r="TYW3" s="145"/>
      <c r="TYX3" s="145"/>
      <c r="TYY3" s="145"/>
      <c r="TYZ3" s="145"/>
      <c r="TZA3" s="145"/>
      <c r="TZB3" s="145"/>
      <c r="TZC3" s="145"/>
      <c r="TZD3" s="145"/>
      <c r="TZE3" s="145"/>
      <c r="TZF3" s="145"/>
      <c r="TZG3" s="145"/>
      <c r="TZH3" s="145"/>
      <c r="TZI3" s="145"/>
      <c r="TZJ3" s="145"/>
      <c r="TZK3" s="145"/>
      <c r="TZL3" s="145"/>
      <c r="TZM3" s="145"/>
      <c r="TZN3" s="145"/>
      <c r="TZO3" s="145"/>
      <c r="TZP3" s="145"/>
      <c r="TZQ3" s="145"/>
      <c r="TZR3" s="145"/>
      <c r="TZS3" s="145"/>
      <c r="TZT3" s="145"/>
      <c r="TZU3" s="145"/>
      <c r="TZV3" s="145"/>
      <c r="TZW3" s="145"/>
      <c r="TZX3" s="145"/>
      <c r="TZY3" s="145"/>
      <c r="TZZ3" s="145"/>
      <c r="UAA3" s="145"/>
      <c r="UAB3" s="145"/>
      <c r="UAC3" s="145"/>
      <c r="UAD3" s="145"/>
      <c r="UAE3" s="145"/>
      <c r="UAF3" s="145"/>
      <c r="UAG3" s="145"/>
      <c r="UAH3" s="145"/>
      <c r="UAI3" s="145"/>
      <c r="UAJ3" s="145"/>
      <c r="UAK3" s="145"/>
      <c r="UAL3" s="145"/>
      <c r="UAM3" s="145"/>
      <c r="UAN3" s="145"/>
      <c r="UAO3" s="145"/>
      <c r="UAP3" s="145"/>
      <c r="UAQ3" s="145"/>
      <c r="UAR3" s="145"/>
      <c r="UAS3" s="145"/>
      <c r="UAT3" s="145"/>
      <c r="UAU3" s="145"/>
      <c r="UAV3" s="145"/>
      <c r="UAW3" s="145"/>
      <c r="UAX3" s="145"/>
      <c r="UAY3" s="145"/>
      <c r="UAZ3" s="145"/>
      <c r="UBA3" s="145"/>
      <c r="UBB3" s="145"/>
      <c r="UBC3" s="145"/>
      <c r="UBD3" s="145"/>
      <c r="UBE3" s="145"/>
      <c r="UBF3" s="145"/>
      <c r="UBG3" s="145"/>
      <c r="UBH3" s="145"/>
      <c r="UBI3" s="145"/>
      <c r="UBJ3" s="145"/>
      <c r="UBK3" s="145"/>
      <c r="UBL3" s="145"/>
      <c r="UBM3" s="145"/>
      <c r="UBN3" s="145"/>
      <c r="UBO3" s="145"/>
      <c r="UBP3" s="145"/>
      <c r="UBQ3" s="145"/>
      <c r="UBR3" s="145"/>
      <c r="UBS3" s="145"/>
      <c r="UBT3" s="145"/>
      <c r="UBU3" s="145"/>
      <c r="UBV3" s="145"/>
      <c r="UBW3" s="145"/>
      <c r="UBX3" s="145"/>
      <c r="UBY3" s="145"/>
      <c r="UBZ3" s="145"/>
      <c r="UCA3" s="145"/>
      <c r="UCB3" s="145"/>
      <c r="UCC3" s="145"/>
      <c r="UCD3" s="145"/>
      <c r="UCE3" s="145"/>
      <c r="UCF3" s="145"/>
      <c r="UCG3" s="145"/>
      <c r="UCH3" s="145"/>
      <c r="UCI3" s="145"/>
      <c r="UCJ3" s="145"/>
      <c r="UCK3" s="145"/>
      <c r="UCL3" s="145"/>
      <c r="UCM3" s="145"/>
      <c r="UCN3" s="145"/>
      <c r="UCO3" s="145"/>
      <c r="UCP3" s="145"/>
      <c r="UCQ3" s="145"/>
      <c r="UCR3" s="145"/>
      <c r="UCS3" s="145"/>
      <c r="UCT3" s="145"/>
      <c r="UCU3" s="145"/>
      <c r="UCV3" s="145"/>
      <c r="UCW3" s="145"/>
      <c r="UCX3" s="145"/>
      <c r="UCY3" s="145"/>
      <c r="UCZ3" s="145"/>
      <c r="UDA3" s="145"/>
      <c r="UDB3" s="145"/>
      <c r="UDC3" s="145"/>
      <c r="UDD3" s="145"/>
      <c r="UDE3" s="145"/>
      <c r="UDF3" s="145"/>
      <c r="UDG3" s="145"/>
      <c r="UDH3" s="145"/>
      <c r="UDI3" s="145"/>
      <c r="UDJ3" s="145"/>
      <c r="UDK3" s="145"/>
      <c r="UDL3" s="145"/>
      <c r="UDM3" s="145"/>
      <c r="UDN3" s="145"/>
      <c r="UDO3" s="145"/>
      <c r="UDP3" s="145"/>
      <c r="UDQ3" s="145"/>
      <c r="UDR3" s="145"/>
      <c r="UDS3" s="145"/>
      <c r="UDT3" s="145"/>
      <c r="UDU3" s="145"/>
      <c r="UDV3" s="145"/>
      <c r="UDW3" s="145"/>
      <c r="UDX3" s="145"/>
      <c r="UDY3" s="145"/>
      <c r="UDZ3" s="145"/>
      <c r="UEA3" s="145"/>
      <c r="UEB3" s="145"/>
      <c r="UEC3" s="145"/>
      <c r="UED3" s="145"/>
      <c r="UEE3" s="145"/>
      <c r="UEF3" s="145"/>
      <c r="UEG3" s="145"/>
      <c r="UEH3" s="145"/>
      <c r="UEI3" s="145"/>
      <c r="UEJ3" s="145"/>
      <c r="UEK3" s="145"/>
      <c r="UEL3" s="145"/>
      <c r="UEM3" s="145"/>
      <c r="UEN3" s="145"/>
      <c r="UEO3" s="145"/>
      <c r="UEP3" s="145"/>
      <c r="UEQ3" s="145"/>
      <c r="UER3" s="145"/>
      <c r="UES3" s="145"/>
      <c r="UET3" s="145"/>
      <c r="UEU3" s="145"/>
      <c r="UEV3" s="145"/>
      <c r="UEW3" s="145"/>
      <c r="UEX3" s="145"/>
      <c r="UEY3" s="145"/>
      <c r="UEZ3" s="145"/>
      <c r="UFA3" s="145"/>
      <c r="UFB3" s="145"/>
      <c r="UFC3" s="145"/>
      <c r="UFD3" s="145"/>
      <c r="UFE3" s="145"/>
      <c r="UFF3" s="145"/>
      <c r="UFG3" s="145"/>
      <c r="UFH3" s="145"/>
      <c r="UFI3" s="145"/>
      <c r="UFJ3" s="145"/>
      <c r="UFK3" s="145"/>
      <c r="UFL3" s="145"/>
      <c r="UFM3" s="145"/>
      <c r="UFN3" s="145"/>
      <c r="UFO3" s="145"/>
      <c r="UFP3" s="145"/>
      <c r="UFQ3" s="145"/>
      <c r="UFR3" s="145"/>
      <c r="UFS3" s="145"/>
      <c r="UFT3" s="145"/>
      <c r="UFU3" s="145"/>
      <c r="UFV3" s="145"/>
      <c r="UFW3" s="145"/>
      <c r="UFX3" s="145"/>
      <c r="UFY3" s="145"/>
      <c r="UFZ3" s="145"/>
      <c r="UGA3" s="145"/>
      <c r="UGB3" s="145"/>
      <c r="UGC3" s="145"/>
      <c r="UGD3" s="145"/>
      <c r="UGE3" s="145"/>
      <c r="UGF3" s="145"/>
      <c r="UGG3" s="145"/>
      <c r="UGH3" s="145"/>
      <c r="UGI3" s="145"/>
      <c r="UGJ3" s="145"/>
      <c r="UGK3" s="145"/>
      <c r="UGL3" s="145"/>
      <c r="UGM3" s="145"/>
      <c r="UGN3" s="145"/>
      <c r="UGO3" s="145"/>
      <c r="UGP3" s="145"/>
      <c r="UGQ3" s="145"/>
      <c r="UGR3" s="145"/>
      <c r="UGS3" s="145"/>
      <c r="UGT3" s="145"/>
      <c r="UGU3" s="145"/>
      <c r="UGV3" s="145"/>
      <c r="UGW3" s="145"/>
      <c r="UGX3" s="145"/>
      <c r="UGY3" s="145"/>
      <c r="UGZ3" s="145"/>
      <c r="UHA3" s="145"/>
      <c r="UHB3" s="145"/>
      <c r="UHC3" s="145"/>
      <c r="UHD3" s="145"/>
      <c r="UHE3" s="145"/>
      <c r="UHF3" s="145"/>
      <c r="UHG3" s="145"/>
      <c r="UHH3" s="145"/>
      <c r="UHI3" s="145"/>
      <c r="UHJ3" s="145"/>
      <c r="UHK3" s="145"/>
      <c r="UHL3" s="145"/>
      <c r="UHM3" s="145"/>
      <c r="UHN3" s="145"/>
      <c r="UHO3" s="145"/>
      <c r="UHP3" s="145"/>
      <c r="UHQ3" s="145"/>
      <c r="UHR3" s="145"/>
      <c r="UHS3" s="145"/>
      <c r="UHT3" s="145"/>
      <c r="UHU3" s="145"/>
      <c r="UHV3" s="145"/>
      <c r="UHW3" s="145"/>
      <c r="UHX3" s="145"/>
      <c r="UHY3" s="145"/>
      <c r="UHZ3" s="145"/>
      <c r="UIA3" s="145"/>
      <c r="UIB3" s="145"/>
      <c r="UIC3" s="145"/>
      <c r="UID3" s="145"/>
      <c r="UIE3" s="145"/>
      <c r="UIF3" s="145"/>
      <c r="UIG3" s="145"/>
      <c r="UIH3" s="145"/>
      <c r="UII3" s="145"/>
      <c r="UIJ3" s="145"/>
      <c r="UIK3" s="145"/>
      <c r="UIL3" s="145"/>
      <c r="UIM3" s="145"/>
      <c r="UIN3" s="145"/>
      <c r="UIO3" s="145"/>
      <c r="UIP3" s="145"/>
      <c r="UIQ3" s="145"/>
      <c r="UIR3" s="145"/>
      <c r="UIS3" s="145"/>
      <c r="UIT3" s="145"/>
      <c r="UIU3" s="145"/>
      <c r="UIV3" s="145"/>
      <c r="UIW3" s="145"/>
      <c r="UIX3" s="145"/>
      <c r="UIY3" s="145"/>
      <c r="UIZ3" s="145"/>
      <c r="UJA3" s="145"/>
      <c r="UJB3" s="145"/>
      <c r="UJC3" s="145"/>
      <c r="UJD3" s="145"/>
      <c r="UJE3" s="145"/>
      <c r="UJF3" s="145"/>
      <c r="UJG3" s="145"/>
      <c r="UJH3" s="145"/>
      <c r="UJI3" s="145"/>
      <c r="UJJ3" s="145"/>
      <c r="UJK3" s="145"/>
      <c r="UJL3" s="145"/>
      <c r="UJM3" s="145"/>
      <c r="UJN3" s="145"/>
      <c r="UJO3" s="145"/>
      <c r="UJP3" s="145"/>
      <c r="UJQ3" s="145"/>
      <c r="UJR3" s="145"/>
      <c r="UJS3" s="145"/>
      <c r="UJT3" s="145"/>
      <c r="UJU3" s="145"/>
      <c r="UJV3" s="145"/>
      <c r="UJW3" s="145"/>
      <c r="UJX3" s="145"/>
      <c r="UJY3" s="145"/>
      <c r="UJZ3" s="145"/>
      <c r="UKA3" s="145"/>
      <c r="UKB3" s="145"/>
      <c r="UKC3" s="145"/>
      <c r="UKD3" s="145"/>
      <c r="UKE3" s="145"/>
      <c r="UKF3" s="145"/>
      <c r="UKG3" s="145"/>
      <c r="UKH3" s="145"/>
      <c r="UKI3" s="145"/>
      <c r="UKJ3" s="145"/>
      <c r="UKK3" s="145"/>
      <c r="UKL3" s="145"/>
      <c r="UKM3" s="145"/>
      <c r="UKN3" s="145"/>
      <c r="UKO3" s="145"/>
      <c r="UKP3" s="145"/>
      <c r="UKQ3" s="145"/>
      <c r="UKR3" s="145"/>
      <c r="UKS3" s="145"/>
      <c r="UKT3" s="145"/>
      <c r="UKU3" s="145"/>
      <c r="UKV3" s="145"/>
      <c r="UKW3" s="145"/>
      <c r="UKX3" s="145"/>
      <c r="UKY3" s="145"/>
      <c r="UKZ3" s="145"/>
      <c r="ULA3" s="145"/>
      <c r="ULB3" s="145"/>
      <c r="ULC3" s="145"/>
      <c r="ULD3" s="145"/>
      <c r="ULE3" s="145"/>
      <c r="ULF3" s="145"/>
      <c r="ULG3" s="145"/>
      <c r="ULH3" s="145"/>
      <c r="ULI3" s="145"/>
      <c r="ULJ3" s="145"/>
      <c r="ULK3" s="145"/>
      <c r="ULL3" s="145"/>
      <c r="ULM3" s="145"/>
      <c r="ULN3" s="145"/>
      <c r="ULO3" s="145"/>
      <c r="ULP3" s="145"/>
      <c r="ULQ3" s="145"/>
      <c r="ULR3" s="145"/>
      <c r="ULS3" s="145"/>
      <c r="ULT3" s="145"/>
      <c r="ULU3" s="145"/>
      <c r="ULV3" s="145"/>
      <c r="ULW3" s="145"/>
      <c r="ULX3" s="145"/>
      <c r="ULY3" s="145"/>
      <c r="ULZ3" s="145"/>
      <c r="UMA3" s="145"/>
      <c r="UMB3" s="145"/>
      <c r="UMC3" s="145"/>
      <c r="UMD3" s="145"/>
      <c r="UME3" s="145"/>
      <c r="UMF3" s="145"/>
      <c r="UMG3" s="145"/>
      <c r="UMH3" s="145"/>
      <c r="UMI3" s="145"/>
      <c r="UMJ3" s="145"/>
      <c r="UMK3" s="145"/>
      <c r="UML3" s="145"/>
      <c r="UMM3" s="145"/>
      <c r="UMN3" s="145"/>
      <c r="UMO3" s="145"/>
      <c r="UMP3" s="145"/>
      <c r="UMQ3" s="145"/>
      <c r="UMR3" s="145"/>
      <c r="UMS3" s="145"/>
      <c r="UMT3" s="145"/>
      <c r="UMU3" s="145"/>
      <c r="UMV3" s="145"/>
      <c r="UMW3" s="145"/>
      <c r="UMX3" s="145"/>
      <c r="UMY3" s="145"/>
      <c r="UMZ3" s="145"/>
      <c r="UNA3" s="145"/>
      <c r="UNB3" s="145"/>
      <c r="UNC3" s="145"/>
      <c r="UND3" s="145"/>
      <c r="UNE3" s="145"/>
      <c r="UNF3" s="145"/>
      <c r="UNG3" s="145"/>
      <c r="UNH3" s="145"/>
      <c r="UNI3" s="145"/>
      <c r="UNJ3" s="145"/>
      <c r="UNK3" s="145"/>
      <c r="UNL3" s="145"/>
      <c r="UNM3" s="145"/>
      <c r="UNN3" s="145"/>
      <c r="UNO3" s="145"/>
      <c r="UNP3" s="145"/>
      <c r="UNQ3" s="145"/>
      <c r="UNR3" s="145"/>
      <c r="UNS3" s="145"/>
      <c r="UNT3" s="145"/>
      <c r="UNU3" s="145"/>
      <c r="UNV3" s="145"/>
      <c r="UNW3" s="145"/>
      <c r="UNX3" s="145"/>
      <c r="UNY3" s="145"/>
      <c r="UNZ3" s="145"/>
      <c r="UOA3" s="145"/>
      <c r="UOB3" s="145"/>
      <c r="UOC3" s="145"/>
      <c r="UOD3" s="145"/>
      <c r="UOE3" s="145"/>
      <c r="UOF3" s="145"/>
      <c r="UOG3" s="145"/>
      <c r="UOH3" s="145"/>
      <c r="UOI3" s="145"/>
      <c r="UOJ3" s="145"/>
      <c r="UOK3" s="145"/>
      <c r="UOL3" s="145"/>
      <c r="UOM3" s="145"/>
      <c r="UON3" s="145"/>
      <c r="UOO3" s="145"/>
      <c r="UOP3" s="145"/>
      <c r="UOQ3" s="145"/>
      <c r="UOR3" s="145"/>
      <c r="UOS3" s="145"/>
      <c r="UOT3" s="145"/>
      <c r="UOU3" s="145"/>
      <c r="UOV3" s="145"/>
      <c r="UOW3" s="145"/>
      <c r="UOX3" s="145"/>
      <c r="UOY3" s="145"/>
      <c r="UOZ3" s="145"/>
      <c r="UPA3" s="145"/>
      <c r="UPB3" s="145"/>
      <c r="UPC3" s="145"/>
      <c r="UPD3" s="145"/>
      <c r="UPE3" s="145"/>
      <c r="UPF3" s="145"/>
      <c r="UPG3" s="145"/>
      <c r="UPH3" s="145"/>
      <c r="UPI3" s="145"/>
      <c r="UPJ3" s="145"/>
      <c r="UPK3" s="145"/>
      <c r="UPL3" s="145"/>
      <c r="UPM3" s="145"/>
      <c r="UPN3" s="145"/>
      <c r="UPO3" s="145"/>
      <c r="UPP3" s="145"/>
      <c r="UPQ3" s="145"/>
      <c r="UPR3" s="145"/>
      <c r="UPS3" s="145"/>
      <c r="UPT3" s="145"/>
      <c r="UPU3" s="145"/>
      <c r="UPV3" s="145"/>
      <c r="UPW3" s="145"/>
      <c r="UPX3" s="145"/>
      <c r="UPY3" s="145"/>
      <c r="UPZ3" s="145"/>
      <c r="UQA3" s="145"/>
      <c r="UQB3" s="145"/>
      <c r="UQC3" s="145"/>
      <c r="UQD3" s="145"/>
      <c r="UQE3" s="145"/>
      <c r="UQF3" s="145"/>
      <c r="UQG3" s="145"/>
      <c r="UQH3" s="145"/>
      <c r="UQI3" s="145"/>
      <c r="UQJ3" s="145"/>
      <c r="UQK3" s="145"/>
      <c r="UQL3" s="145"/>
      <c r="UQM3" s="145"/>
      <c r="UQN3" s="145"/>
      <c r="UQO3" s="145"/>
      <c r="UQP3" s="145"/>
      <c r="UQQ3" s="145"/>
      <c r="UQR3" s="145"/>
      <c r="UQS3" s="145"/>
      <c r="UQT3" s="145"/>
      <c r="UQU3" s="145"/>
      <c r="UQV3" s="145"/>
      <c r="UQW3" s="145"/>
      <c r="UQX3" s="145"/>
      <c r="UQY3" s="145"/>
      <c r="UQZ3" s="145"/>
      <c r="URA3" s="145"/>
      <c r="URB3" s="145"/>
      <c r="URC3" s="145"/>
      <c r="URD3" s="145"/>
      <c r="URE3" s="145"/>
      <c r="URF3" s="145"/>
      <c r="URG3" s="145"/>
      <c r="URH3" s="145"/>
      <c r="URI3" s="145"/>
      <c r="URJ3" s="145"/>
      <c r="URK3" s="145"/>
      <c r="URL3" s="145"/>
      <c r="URM3" s="145"/>
      <c r="URN3" s="145"/>
      <c r="URO3" s="145"/>
      <c r="URP3" s="145"/>
      <c r="URQ3" s="145"/>
      <c r="URR3" s="145"/>
      <c r="URS3" s="145"/>
      <c r="URT3" s="145"/>
      <c r="URU3" s="145"/>
      <c r="URV3" s="145"/>
      <c r="URW3" s="145"/>
      <c r="URX3" s="145"/>
      <c r="URY3" s="145"/>
      <c r="URZ3" s="145"/>
      <c r="USA3" s="145"/>
      <c r="USB3" s="145"/>
      <c r="USC3" s="145"/>
      <c r="USD3" s="145"/>
      <c r="USE3" s="145"/>
      <c r="USF3" s="145"/>
      <c r="USG3" s="145"/>
      <c r="USH3" s="145"/>
      <c r="USI3" s="145"/>
      <c r="USJ3" s="145"/>
      <c r="USK3" s="145"/>
      <c r="USL3" s="145"/>
      <c r="USM3" s="145"/>
      <c r="USN3" s="145"/>
      <c r="USO3" s="145"/>
      <c r="USP3" s="145"/>
      <c r="USQ3" s="145"/>
      <c r="USR3" s="145"/>
      <c r="USS3" s="145"/>
      <c r="UST3" s="145"/>
      <c r="USU3" s="145"/>
      <c r="USV3" s="145"/>
      <c r="USW3" s="145"/>
      <c r="USX3" s="145"/>
      <c r="USY3" s="145"/>
      <c r="USZ3" s="145"/>
      <c r="UTA3" s="145"/>
      <c r="UTB3" s="145"/>
      <c r="UTC3" s="145"/>
      <c r="UTD3" s="145"/>
      <c r="UTE3" s="145"/>
      <c r="UTF3" s="145"/>
      <c r="UTG3" s="145"/>
      <c r="UTH3" s="145"/>
      <c r="UTI3" s="145"/>
      <c r="UTJ3" s="145"/>
      <c r="UTK3" s="145"/>
      <c r="UTL3" s="145"/>
      <c r="UTM3" s="145"/>
      <c r="UTN3" s="145"/>
      <c r="UTO3" s="145"/>
      <c r="UTP3" s="145"/>
      <c r="UTQ3" s="145"/>
      <c r="UTR3" s="145"/>
      <c r="UTS3" s="145"/>
      <c r="UTT3" s="145"/>
      <c r="UTU3" s="145"/>
      <c r="UTV3" s="145"/>
      <c r="UTW3" s="145"/>
      <c r="UTX3" s="145"/>
      <c r="UTY3" s="145"/>
      <c r="UTZ3" s="145"/>
      <c r="UUA3" s="145"/>
      <c r="UUB3" s="145"/>
      <c r="UUC3" s="145"/>
      <c r="UUD3" s="145"/>
      <c r="UUE3" s="145"/>
      <c r="UUF3" s="145"/>
      <c r="UUG3" s="145"/>
      <c r="UUH3" s="145"/>
      <c r="UUI3" s="145"/>
      <c r="UUJ3" s="145"/>
      <c r="UUK3" s="145"/>
      <c r="UUL3" s="145"/>
      <c r="UUM3" s="145"/>
      <c r="UUN3" s="145"/>
      <c r="UUO3" s="145"/>
      <c r="UUP3" s="145"/>
      <c r="UUQ3" s="145"/>
      <c r="UUR3" s="145"/>
      <c r="UUS3" s="145"/>
      <c r="UUT3" s="145"/>
      <c r="UUU3" s="145"/>
      <c r="UUV3" s="145"/>
      <c r="UUW3" s="145"/>
      <c r="UUX3" s="145"/>
      <c r="UUY3" s="145"/>
      <c r="UUZ3" s="145"/>
      <c r="UVA3" s="145"/>
      <c r="UVB3" s="145"/>
      <c r="UVC3" s="145"/>
      <c r="UVD3" s="145"/>
      <c r="UVE3" s="145"/>
      <c r="UVF3" s="145"/>
      <c r="UVG3" s="145"/>
      <c r="UVH3" s="145"/>
      <c r="UVI3" s="145"/>
      <c r="UVJ3" s="145"/>
      <c r="UVK3" s="145"/>
      <c r="UVL3" s="145"/>
      <c r="UVM3" s="145"/>
      <c r="UVN3" s="145"/>
      <c r="UVO3" s="145"/>
      <c r="UVP3" s="145"/>
      <c r="UVQ3" s="145"/>
      <c r="UVR3" s="145"/>
      <c r="UVS3" s="145"/>
      <c r="UVT3" s="145"/>
      <c r="UVU3" s="145"/>
      <c r="UVV3" s="145"/>
      <c r="UVW3" s="145"/>
      <c r="UVX3" s="145"/>
      <c r="UVY3" s="145"/>
      <c r="UVZ3" s="145"/>
      <c r="UWA3" s="145"/>
      <c r="UWB3" s="145"/>
      <c r="UWC3" s="145"/>
      <c r="UWD3" s="145"/>
      <c r="UWE3" s="145"/>
      <c r="UWF3" s="145"/>
      <c r="UWG3" s="145"/>
      <c r="UWH3" s="145"/>
      <c r="UWI3" s="145"/>
      <c r="UWJ3" s="145"/>
      <c r="UWK3" s="145"/>
      <c r="UWL3" s="145"/>
      <c r="UWM3" s="145"/>
      <c r="UWN3" s="145"/>
      <c r="UWO3" s="145"/>
      <c r="UWP3" s="145"/>
      <c r="UWQ3" s="145"/>
      <c r="UWR3" s="145"/>
      <c r="UWS3" s="145"/>
      <c r="UWT3" s="145"/>
      <c r="UWU3" s="145"/>
      <c r="UWV3" s="145"/>
      <c r="UWW3" s="145"/>
      <c r="UWX3" s="145"/>
      <c r="UWY3" s="145"/>
      <c r="UWZ3" s="145"/>
      <c r="UXA3" s="145"/>
      <c r="UXB3" s="145"/>
      <c r="UXC3" s="145"/>
      <c r="UXD3" s="145"/>
      <c r="UXE3" s="145"/>
      <c r="UXF3" s="145"/>
      <c r="UXG3" s="145"/>
      <c r="UXH3" s="145"/>
      <c r="UXI3" s="145"/>
      <c r="UXJ3" s="145"/>
      <c r="UXK3" s="145"/>
      <c r="UXL3" s="145"/>
      <c r="UXM3" s="145"/>
      <c r="UXN3" s="145"/>
      <c r="UXO3" s="145"/>
      <c r="UXP3" s="145"/>
      <c r="UXQ3" s="145"/>
      <c r="UXR3" s="145"/>
      <c r="UXS3" s="145"/>
      <c r="UXT3" s="145"/>
      <c r="UXU3" s="145"/>
      <c r="UXV3" s="145"/>
      <c r="UXW3" s="145"/>
      <c r="UXX3" s="145"/>
      <c r="UXY3" s="145"/>
      <c r="UXZ3" s="145"/>
      <c r="UYA3" s="145"/>
      <c r="UYB3" s="145"/>
      <c r="UYC3" s="145"/>
      <c r="UYD3" s="145"/>
      <c r="UYE3" s="145"/>
      <c r="UYF3" s="145"/>
      <c r="UYG3" s="145"/>
      <c r="UYH3" s="145"/>
      <c r="UYI3" s="145"/>
      <c r="UYJ3" s="145"/>
      <c r="UYK3" s="145"/>
      <c r="UYL3" s="145"/>
      <c r="UYM3" s="145"/>
      <c r="UYN3" s="145"/>
      <c r="UYO3" s="145"/>
      <c r="UYP3" s="145"/>
      <c r="UYQ3" s="145"/>
      <c r="UYR3" s="145"/>
      <c r="UYS3" s="145"/>
      <c r="UYT3" s="145"/>
      <c r="UYU3" s="145"/>
      <c r="UYV3" s="145"/>
      <c r="UYW3" s="145"/>
      <c r="UYX3" s="145"/>
      <c r="UYY3" s="145"/>
      <c r="UYZ3" s="145"/>
      <c r="UZA3" s="145"/>
      <c r="UZB3" s="145"/>
      <c r="UZC3" s="145"/>
      <c r="UZD3" s="145"/>
      <c r="UZE3" s="145"/>
      <c r="UZF3" s="145"/>
      <c r="UZG3" s="145"/>
      <c r="UZH3" s="145"/>
      <c r="UZI3" s="145"/>
      <c r="UZJ3" s="145"/>
      <c r="UZK3" s="145"/>
      <c r="UZL3" s="145"/>
      <c r="UZM3" s="145"/>
      <c r="UZN3" s="145"/>
      <c r="UZO3" s="145"/>
      <c r="UZP3" s="145"/>
      <c r="UZQ3" s="145"/>
      <c r="UZR3" s="145"/>
      <c r="UZS3" s="145"/>
      <c r="UZT3" s="145"/>
      <c r="UZU3" s="145"/>
      <c r="UZV3" s="145"/>
      <c r="UZW3" s="145"/>
      <c r="UZX3" s="145"/>
      <c r="UZY3" s="145"/>
      <c r="UZZ3" s="145"/>
      <c r="VAA3" s="145"/>
      <c r="VAB3" s="145"/>
      <c r="VAC3" s="145"/>
      <c r="VAD3" s="145"/>
      <c r="VAE3" s="145"/>
      <c r="VAF3" s="145"/>
      <c r="VAG3" s="145"/>
      <c r="VAH3" s="145"/>
      <c r="VAI3" s="145"/>
      <c r="VAJ3" s="145"/>
      <c r="VAK3" s="145"/>
      <c r="VAL3" s="145"/>
      <c r="VAM3" s="145"/>
      <c r="VAN3" s="145"/>
      <c r="VAO3" s="145"/>
      <c r="VAP3" s="145"/>
      <c r="VAQ3" s="145"/>
      <c r="VAR3" s="145"/>
      <c r="VAS3" s="145"/>
      <c r="VAT3" s="145"/>
      <c r="VAU3" s="145"/>
      <c r="VAV3" s="145"/>
      <c r="VAW3" s="145"/>
      <c r="VAX3" s="145"/>
      <c r="VAY3" s="145"/>
      <c r="VAZ3" s="145"/>
      <c r="VBA3" s="145"/>
      <c r="VBB3" s="145"/>
      <c r="VBC3" s="145"/>
      <c r="VBD3" s="145"/>
      <c r="VBE3" s="145"/>
      <c r="VBF3" s="145"/>
      <c r="VBG3" s="145"/>
      <c r="VBH3" s="145"/>
      <c r="VBI3" s="145"/>
      <c r="VBJ3" s="145"/>
      <c r="VBK3" s="145"/>
      <c r="VBL3" s="145"/>
      <c r="VBM3" s="145"/>
      <c r="VBN3" s="145"/>
      <c r="VBO3" s="145"/>
      <c r="VBP3" s="145"/>
      <c r="VBQ3" s="145"/>
      <c r="VBR3" s="145"/>
      <c r="VBS3" s="145"/>
      <c r="VBT3" s="145"/>
      <c r="VBU3" s="145"/>
      <c r="VBV3" s="145"/>
      <c r="VBW3" s="145"/>
      <c r="VBX3" s="145"/>
      <c r="VBY3" s="145"/>
      <c r="VBZ3" s="145"/>
      <c r="VCA3" s="145"/>
      <c r="VCB3" s="145"/>
      <c r="VCC3" s="145"/>
      <c r="VCD3" s="145"/>
      <c r="VCE3" s="145"/>
      <c r="VCF3" s="145"/>
      <c r="VCG3" s="145"/>
      <c r="VCH3" s="145"/>
      <c r="VCI3" s="145"/>
      <c r="VCJ3" s="145"/>
      <c r="VCK3" s="145"/>
      <c r="VCL3" s="145"/>
      <c r="VCM3" s="145"/>
      <c r="VCN3" s="145"/>
      <c r="VCO3" s="145"/>
      <c r="VCP3" s="145"/>
      <c r="VCQ3" s="145"/>
      <c r="VCR3" s="145"/>
      <c r="VCS3" s="145"/>
      <c r="VCT3" s="145"/>
      <c r="VCU3" s="145"/>
      <c r="VCV3" s="145"/>
      <c r="VCW3" s="145"/>
      <c r="VCX3" s="145"/>
      <c r="VCY3" s="145"/>
      <c r="VCZ3" s="145"/>
      <c r="VDA3" s="145"/>
      <c r="VDB3" s="145"/>
      <c r="VDC3" s="145"/>
      <c r="VDD3" s="145"/>
      <c r="VDE3" s="145"/>
      <c r="VDF3" s="145"/>
      <c r="VDG3" s="145"/>
      <c r="VDH3" s="145"/>
      <c r="VDI3" s="145"/>
      <c r="VDJ3" s="145"/>
      <c r="VDK3" s="145"/>
      <c r="VDL3" s="145"/>
      <c r="VDM3" s="145"/>
      <c r="VDN3" s="145"/>
      <c r="VDO3" s="145"/>
      <c r="VDP3" s="145"/>
      <c r="VDQ3" s="145"/>
      <c r="VDR3" s="145"/>
      <c r="VDS3" s="145"/>
      <c r="VDT3" s="145"/>
      <c r="VDU3" s="145"/>
      <c r="VDV3" s="145"/>
      <c r="VDW3" s="145"/>
      <c r="VDX3" s="145"/>
      <c r="VDY3" s="145"/>
      <c r="VDZ3" s="145"/>
      <c r="VEA3" s="145"/>
      <c r="VEB3" s="145"/>
      <c r="VEC3" s="145"/>
      <c r="VED3" s="145"/>
      <c r="VEE3" s="145"/>
      <c r="VEF3" s="145"/>
      <c r="VEG3" s="145"/>
      <c r="VEH3" s="145"/>
      <c r="VEI3" s="145"/>
      <c r="VEJ3" s="145"/>
      <c r="VEK3" s="145"/>
      <c r="VEL3" s="145"/>
      <c r="VEM3" s="145"/>
      <c r="VEN3" s="145"/>
      <c r="VEO3" s="145"/>
      <c r="VEP3" s="145"/>
      <c r="VEQ3" s="145"/>
      <c r="VER3" s="145"/>
      <c r="VES3" s="145"/>
      <c r="VET3" s="145"/>
      <c r="VEU3" s="145"/>
      <c r="VEV3" s="145"/>
      <c r="VEW3" s="145"/>
      <c r="VEX3" s="145"/>
      <c r="VEY3" s="145"/>
      <c r="VEZ3" s="145"/>
      <c r="VFA3" s="145"/>
      <c r="VFB3" s="145"/>
      <c r="VFC3" s="145"/>
      <c r="VFD3" s="145"/>
      <c r="VFE3" s="145"/>
      <c r="VFF3" s="145"/>
      <c r="VFG3" s="145"/>
      <c r="VFH3" s="145"/>
      <c r="VFI3" s="145"/>
      <c r="VFJ3" s="145"/>
      <c r="VFK3" s="145"/>
      <c r="VFL3" s="145"/>
      <c r="VFM3" s="145"/>
      <c r="VFN3" s="145"/>
      <c r="VFO3" s="145"/>
      <c r="VFP3" s="145"/>
      <c r="VFQ3" s="145"/>
      <c r="VFR3" s="145"/>
      <c r="VFS3" s="145"/>
      <c r="VFT3" s="145"/>
      <c r="VFU3" s="145"/>
      <c r="VFV3" s="145"/>
      <c r="VFW3" s="145"/>
      <c r="VFX3" s="145"/>
      <c r="VFY3" s="145"/>
      <c r="VFZ3" s="145"/>
      <c r="VGA3" s="145"/>
      <c r="VGB3" s="145"/>
      <c r="VGC3" s="145"/>
      <c r="VGD3" s="145"/>
      <c r="VGE3" s="145"/>
      <c r="VGF3" s="145"/>
      <c r="VGG3" s="145"/>
      <c r="VGH3" s="145"/>
      <c r="VGI3" s="145"/>
      <c r="VGJ3" s="145"/>
      <c r="VGK3" s="145"/>
      <c r="VGL3" s="145"/>
      <c r="VGM3" s="145"/>
      <c r="VGN3" s="145"/>
      <c r="VGO3" s="145"/>
      <c r="VGP3" s="145"/>
      <c r="VGQ3" s="145"/>
      <c r="VGR3" s="145"/>
      <c r="VGS3" s="145"/>
      <c r="VGT3" s="145"/>
      <c r="VGU3" s="145"/>
      <c r="VGV3" s="145"/>
      <c r="VGW3" s="145"/>
      <c r="VGX3" s="145"/>
      <c r="VGY3" s="145"/>
      <c r="VGZ3" s="145"/>
      <c r="VHA3" s="145"/>
      <c r="VHB3" s="145"/>
      <c r="VHC3" s="145"/>
      <c r="VHD3" s="145"/>
      <c r="VHE3" s="145"/>
      <c r="VHF3" s="145"/>
      <c r="VHG3" s="145"/>
      <c r="VHH3" s="145"/>
      <c r="VHI3" s="145"/>
      <c r="VHJ3" s="145"/>
      <c r="VHK3" s="145"/>
      <c r="VHL3" s="145"/>
      <c r="VHM3" s="145"/>
      <c r="VHN3" s="145"/>
      <c r="VHO3" s="145"/>
      <c r="VHP3" s="145"/>
      <c r="VHQ3" s="145"/>
      <c r="VHR3" s="145"/>
      <c r="VHS3" s="145"/>
      <c r="VHT3" s="145"/>
      <c r="VHU3" s="145"/>
      <c r="VHV3" s="145"/>
      <c r="VHW3" s="145"/>
      <c r="VHX3" s="145"/>
      <c r="VHY3" s="145"/>
      <c r="VHZ3" s="145"/>
      <c r="VIA3" s="145"/>
      <c r="VIB3" s="145"/>
      <c r="VIC3" s="145"/>
      <c r="VID3" s="145"/>
      <c r="VIE3" s="145"/>
      <c r="VIF3" s="145"/>
      <c r="VIG3" s="145"/>
      <c r="VIH3" s="145"/>
      <c r="VII3" s="145"/>
      <c r="VIJ3" s="145"/>
      <c r="VIK3" s="145"/>
      <c r="VIL3" s="145"/>
      <c r="VIM3" s="145"/>
      <c r="VIN3" s="145"/>
      <c r="VIO3" s="145"/>
      <c r="VIP3" s="145"/>
      <c r="VIQ3" s="145"/>
      <c r="VIR3" s="145"/>
      <c r="VIS3" s="145"/>
      <c r="VIT3" s="145"/>
      <c r="VIU3" s="145"/>
      <c r="VIV3" s="145"/>
      <c r="VIW3" s="145"/>
      <c r="VIX3" s="145"/>
      <c r="VIY3" s="145"/>
      <c r="VIZ3" s="145"/>
      <c r="VJA3" s="145"/>
      <c r="VJB3" s="145"/>
      <c r="VJC3" s="145"/>
      <c r="VJD3" s="145"/>
      <c r="VJE3" s="145"/>
      <c r="VJF3" s="145"/>
      <c r="VJG3" s="145"/>
      <c r="VJH3" s="145"/>
      <c r="VJI3" s="145"/>
      <c r="VJJ3" s="145"/>
      <c r="VJK3" s="145"/>
      <c r="VJL3" s="145"/>
      <c r="VJM3" s="145"/>
      <c r="VJN3" s="145"/>
      <c r="VJO3" s="145"/>
      <c r="VJP3" s="145"/>
      <c r="VJQ3" s="145"/>
      <c r="VJR3" s="145"/>
      <c r="VJS3" s="145"/>
      <c r="VJT3" s="145"/>
      <c r="VJU3" s="145"/>
      <c r="VJV3" s="145"/>
      <c r="VJW3" s="145"/>
      <c r="VJX3" s="145"/>
      <c r="VJY3" s="145"/>
      <c r="VJZ3" s="145"/>
      <c r="VKA3" s="145"/>
      <c r="VKB3" s="145"/>
      <c r="VKC3" s="145"/>
      <c r="VKD3" s="145"/>
      <c r="VKE3" s="145"/>
      <c r="VKF3" s="145"/>
      <c r="VKG3" s="145"/>
      <c r="VKH3" s="145"/>
      <c r="VKI3" s="145"/>
      <c r="VKJ3" s="145"/>
      <c r="VKK3" s="145"/>
      <c r="VKL3" s="145"/>
      <c r="VKM3" s="145"/>
      <c r="VKN3" s="145"/>
      <c r="VKO3" s="145"/>
      <c r="VKP3" s="145"/>
      <c r="VKQ3" s="145"/>
      <c r="VKR3" s="145"/>
      <c r="VKS3" s="145"/>
      <c r="VKT3" s="145"/>
      <c r="VKU3" s="145"/>
      <c r="VKV3" s="145"/>
      <c r="VKW3" s="145"/>
      <c r="VKX3" s="145"/>
      <c r="VKY3" s="145"/>
      <c r="VKZ3" s="145"/>
      <c r="VLA3" s="145"/>
      <c r="VLB3" s="145"/>
      <c r="VLC3" s="145"/>
      <c r="VLD3" s="145"/>
      <c r="VLE3" s="145"/>
      <c r="VLF3" s="145"/>
      <c r="VLG3" s="145"/>
      <c r="VLH3" s="145"/>
      <c r="VLI3" s="145"/>
      <c r="VLJ3" s="145"/>
      <c r="VLK3" s="145"/>
      <c r="VLL3" s="145"/>
      <c r="VLM3" s="145"/>
      <c r="VLN3" s="145"/>
      <c r="VLO3" s="145"/>
      <c r="VLP3" s="145"/>
      <c r="VLQ3" s="145"/>
      <c r="VLR3" s="145"/>
      <c r="VLS3" s="145"/>
      <c r="VLT3" s="145"/>
      <c r="VLU3" s="145"/>
      <c r="VLV3" s="145"/>
      <c r="VLW3" s="145"/>
      <c r="VLX3" s="145"/>
      <c r="VLY3" s="145"/>
      <c r="VLZ3" s="145"/>
      <c r="VMA3" s="145"/>
      <c r="VMB3" s="145"/>
      <c r="VMC3" s="145"/>
      <c r="VMD3" s="145"/>
      <c r="VME3" s="145"/>
      <c r="VMF3" s="145"/>
      <c r="VMG3" s="145"/>
      <c r="VMH3" s="145"/>
      <c r="VMI3" s="145"/>
      <c r="VMJ3" s="145"/>
      <c r="VMK3" s="145"/>
      <c r="VML3" s="145"/>
      <c r="VMM3" s="145"/>
      <c r="VMN3" s="145"/>
      <c r="VMO3" s="145"/>
      <c r="VMP3" s="145"/>
      <c r="VMQ3" s="145"/>
      <c r="VMR3" s="145"/>
      <c r="VMS3" s="145"/>
      <c r="VMT3" s="145"/>
      <c r="VMU3" s="145"/>
      <c r="VMV3" s="145"/>
      <c r="VMW3" s="145"/>
      <c r="VMX3" s="145"/>
      <c r="VMY3" s="145"/>
      <c r="VMZ3" s="145"/>
      <c r="VNA3" s="145"/>
      <c r="VNB3" s="145"/>
      <c r="VNC3" s="145"/>
      <c r="VND3" s="145"/>
      <c r="VNE3" s="145"/>
      <c r="VNF3" s="145"/>
      <c r="VNG3" s="145"/>
      <c r="VNH3" s="145"/>
      <c r="VNI3" s="145"/>
      <c r="VNJ3" s="145"/>
      <c r="VNK3" s="145"/>
      <c r="VNL3" s="145"/>
      <c r="VNM3" s="145"/>
      <c r="VNN3" s="145"/>
      <c r="VNO3" s="145"/>
      <c r="VNP3" s="145"/>
      <c r="VNQ3" s="145"/>
      <c r="VNR3" s="145"/>
      <c r="VNS3" s="145"/>
      <c r="VNT3" s="145"/>
      <c r="VNU3" s="145"/>
      <c r="VNV3" s="145"/>
      <c r="VNW3" s="145"/>
      <c r="VNX3" s="145"/>
      <c r="VNY3" s="145"/>
      <c r="VNZ3" s="145"/>
      <c r="VOA3" s="145"/>
      <c r="VOB3" s="145"/>
      <c r="VOC3" s="145"/>
      <c r="VOD3" s="145"/>
      <c r="VOE3" s="145"/>
      <c r="VOF3" s="145"/>
      <c r="VOG3" s="145"/>
      <c r="VOH3" s="145"/>
      <c r="VOI3" s="145"/>
      <c r="VOJ3" s="145"/>
      <c r="VOK3" s="145"/>
      <c r="VOL3" s="145"/>
      <c r="VOM3" s="145"/>
      <c r="VON3" s="145"/>
      <c r="VOO3" s="145"/>
      <c r="VOP3" s="145"/>
      <c r="VOQ3" s="145"/>
      <c r="VOR3" s="145"/>
      <c r="VOS3" s="145"/>
      <c r="VOT3" s="145"/>
      <c r="VOU3" s="145"/>
      <c r="VOV3" s="145"/>
      <c r="VOW3" s="145"/>
      <c r="VOX3" s="145"/>
      <c r="VOY3" s="145"/>
      <c r="VOZ3" s="145"/>
      <c r="VPA3" s="145"/>
      <c r="VPB3" s="145"/>
      <c r="VPC3" s="145"/>
      <c r="VPD3" s="145"/>
      <c r="VPE3" s="145"/>
      <c r="VPF3" s="145"/>
      <c r="VPG3" s="145"/>
      <c r="VPH3" s="145"/>
      <c r="VPI3" s="145"/>
      <c r="VPJ3" s="145"/>
      <c r="VPK3" s="145"/>
      <c r="VPL3" s="145"/>
      <c r="VPM3" s="145"/>
      <c r="VPN3" s="145"/>
      <c r="VPO3" s="145"/>
      <c r="VPP3" s="145"/>
      <c r="VPQ3" s="145"/>
      <c r="VPR3" s="145"/>
      <c r="VPS3" s="145"/>
      <c r="VPT3" s="145"/>
      <c r="VPU3" s="145"/>
      <c r="VPV3" s="145"/>
      <c r="VPW3" s="145"/>
      <c r="VPX3" s="145"/>
      <c r="VPY3" s="145"/>
      <c r="VPZ3" s="145"/>
      <c r="VQA3" s="145"/>
      <c r="VQB3" s="145"/>
      <c r="VQC3" s="145"/>
      <c r="VQD3" s="145"/>
      <c r="VQE3" s="145"/>
      <c r="VQF3" s="145"/>
      <c r="VQG3" s="145"/>
      <c r="VQH3" s="145"/>
      <c r="VQI3" s="145"/>
      <c r="VQJ3" s="145"/>
      <c r="VQK3" s="145"/>
      <c r="VQL3" s="145"/>
      <c r="VQM3" s="145"/>
      <c r="VQN3" s="145"/>
      <c r="VQO3" s="145"/>
      <c r="VQP3" s="145"/>
      <c r="VQQ3" s="145"/>
      <c r="VQR3" s="145"/>
      <c r="VQS3" s="145"/>
      <c r="VQT3" s="145"/>
      <c r="VQU3" s="145"/>
      <c r="VQV3" s="145"/>
      <c r="VQW3" s="145"/>
      <c r="VQX3" s="145"/>
      <c r="VQY3" s="145"/>
      <c r="VQZ3" s="145"/>
      <c r="VRA3" s="145"/>
      <c r="VRB3" s="145"/>
      <c r="VRC3" s="145"/>
      <c r="VRD3" s="145"/>
      <c r="VRE3" s="145"/>
      <c r="VRF3" s="145"/>
      <c r="VRG3" s="145"/>
      <c r="VRH3" s="145"/>
      <c r="VRI3" s="145"/>
      <c r="VRJ3" s="145"/>
      <c r="VRK3" s="145"/>
      <c r="VRL3" s="145"/>
      <c r="VRM3" s="145"/>
      <c r="VRN3" s="145"/>
      <c r="VRO3" s="145"/>
      <c r="VRP3" s="145"/>
      <c r="VRQ3" s="145"/>
      <c r="VRR3" s="145"/>
      <c r="VRS3" s="145"/>
      <c r="VRT3" s="145"/>
      <c r="VRU3" s="145"/>
      <c r="VRV3" s="145"/>
      <c r="VRW3" s="145"/>
      <c r="VRX3" s="145"/>
      <c r="VRY3" s="145"/>
      <c r="VRZ3" s="145"/>
      <c r="VSA3" s="145"/>
      <c r="VSB3" s="145"/>
      <c r="VSC3" s="145"/>
      <c r="VSD3" s="145"/>
      <c r="VSE3" s="145"/>
      <c r="VSF3" s="145"/>
      <c r="VSG3" s="145"/>
      <c r="VSH3" s="145"/>
      <c r="VSI3" s="145"/>
      <c r="VSJ3" s="145"/>
      <c r="VSK3" s="145"/>
      <c r="VSL3" s="145"/>
      <c r="VSM3" s="145"/>
      <c r="VSN3" s="145"/>
      <c r="VSO3" s="145"/>
      <c r="VSP3" s="145"/>
      <c r="VSQ3" s="145"/>
      <c r="VSR3" s="145"/>
      <c r="VSS3" s="145"/>
      <c r="VST3" s="145"/>
      <c r="VSU3" s="145"/>
      <c r="VSV3" s="145"/>
      <c r="VSW3" s="145"/>
      <c r="VSX3" s="145"/>
      <c r="VSY3" s="145"/>
      <c r="VSZ3" s="145"/>
      <c r="VTA3" s="145"/>
      <c r="VTB3" s="145"/>
      <c r="VTC3" s="145"/>
      <c r="VTD3" s="145"/>
      <c r="VTE3" s="145"/>
      <c r="VTF3" s="145"/>
      <c r="VTG3" s="145"/>
      <c r="VTH3" s="145"/>
      <c r="VTI3" s="145"/>
      <c r="VTJ3" s="145"/>
      <c r="VTK3" s="145"/>
      <c r="VTL3" s="145"/>
      <c r="VTM3" s="145"/>
      <c r="VTN3" s="145"/>
      <c r="VTO3" s="145"/>
      <c r="VTP3" s="145"/>
      <c r="VTQ3" s="145"/>
      <c r="VTR3" s="145"/>
      <c r="VTS3" s="145"/>
      <c r="VTT3" s="145"/>
      <c r="VTU3" s="145"/>
      <c r="VTV3" s="145"/>
      <c r="VTW3" s="145"/>
      <c r="VTX3" s="145"/>
      <c r="VTY3" s="145"/>
      <c r="VTZ3" s="145"/>
      <c r="VUA3" s="145"/>
      <c r="VUB3" s="145"/>
      <c r="VUC3" s="145"/>
      <c r="VUD3" s="145"/>
      <c r="VUE3" s="145"/>
      <c r="VUF3" s="145"/>
      <c r="VUG3" s="145"/>
      <c r="VUH3" s="145"/>
      <c r="VUI3" s="145"/>
      <c r="VUJ3" s="145"/>
      <c r="VUK3" s="145"/>
      <c r="VUL3" s="145"/>
      <c r="VUM3" s="145"/>
      <c r="VUN3" s="145"/>
      <c r="VUO3" s="145"/>
      <c r="VUP3" s="145"/>
      <c r="VUQ3" s="145"/>
      <c r="VUR3" s="145"/>
      <c r="VUS3" s="145"/>
      <c r="VUT3" s="145"/>
      <c r="VUU3" s="145"/>
      <c r="VUV3" s="145"/>
      <c r="VUW3" s="145"/>
      <c r="VUX3" s="145"/>
      <c r="VUY3" s="145"/>
      <c r="VUZ3" s="145"/>
      <c r="VVA3" s="145"/>
      <c r="VVB3" s="145"/>
      <c r="VVC3" s="145"/>
      <c r="VVD3" s="145"/>
      <c r="VVE3" s="145"/>
      <c r="VVF3" s="145"/>
      <c r="VVG3" s="145"/>
      <c r="VVH3" s="145"/>
      <c r="VVI3" s="145"/>
      <c r="VVJ3" s="145"/>
      <c r="VVK3" s="145"/>
      <c r="VVL3" s="145"/>
      <c r="VVM3" s="145"/>
      <c r="VVN3" s="145"/>
      <c r="VVO3" s="145"/>
      <c r="VVP3" s="145"/>
      <c r="VVQ3" s="145"/>
      <c r="VVR3" s="145"/>
      <c r="VVS3" s="145"/>
      <c r="VVT3" s="145"/>
      <c r="VVU3" s="145"/>
      <c r="VVV3" s="145"/>
      <c r="VVW3" s="145"/>
      <c r="VVX3" s="145"/>
      <c r="VVY3" s="145"/>
      <c r="VVZ3" s="145"/>
      <c r="VWA3" s="145"/>
      <c r="VWB3" s="145"/>
      <c r="VWC3" s="145"/>
      <c r="VWD3" s="145"/>
      <c r="VWE3" s="145"/>
      <c r="VWF3" s="145"/>
      <c r="VWG3" s="145"/>
      <c r="VWH3" s="145"/>
      <c r="VWI3" s="145"/>
      <c r="VWJ3" s="145"/>
      <c r="VWK3" s="145"/>
      <c r="VWL3" s="145"/>
      <c r="VWM3" s="145"/>
      <c r="VWN3" s="145"/>
      <c r="VWO3" s="145"/>
      <c r="VWP3" s="145"/>
      <c r="VWQ3" s="145"/>
      <c r="VWR3" s="145"/>
      <c r="VWS3" s="145"/>
      <c r="VWT3" s="145"/>
      <c r="VWU3" s="145"/>
      <c r="VWV3" s="145"/>
      <c r="VWW3" s="145"/>
      <c r="VWX3" s="145"/>
      <c r="VWY3" s="145"/>
      <c r="VWZ3" s="145"/>
      <c r="VXA3" s="145"/>
      <c r="VXB3" s="145"/>
      <c r="VXC3" s="145"/>
      <c r="VXD3" s="145"/>
      <c r="VXE3" s="145"/>
      <c r="VXF3" s="145"/>
      <c r="VXG3" s="145"/>
      <c r="VXH3" s="145"/>
      <c r="VXI3" s="145"/>
      <c r="VXJ3" s="145"/>
      <c r="VXK3" s="145"/>
      <c r="VXL3" s="145"/>
      <c r="VXM3" s="145"/>
      <c r="VXN3" s="145"/>
      <c r="VXO3" s="145"/>
      <c r="VXP3" s="145"/>
      <c r="VXQ3" s="145"/>
      <c r="VXR3" s="145"/>
      <c r="VXS3" s="145"/>
      <c r="VXT3" s="145"/>
      <c r="VXU3" s="145"/>
      <c r="VXV3" s="145"/>
      <c r="VXW3" s="145"/>
      <c r="VXX3" s="145"/>
      <c r="VXY3" s="145"/>
      <c r="VXZ3" s="145"/>
      <c r="VYA3" s="145"/>
      <c r="VYB3" s="145"/>
      <c r="VYC3" s="145"/>
      <c r="VYD3" s="145"/>
      <c r="VYE3" s="145"/>
      <c r="VYF3" s="145"/>
      <c r="VYG3" s="145"/>
      <c r="VYH3" s="145"/>
      <c r="VYI3" s="145"/>
      <c r="VYJ3" s="145"/>
      <c r="VYK3" s="145"/>
      <c r="VYL3" s="145"/>
      <c r="VYM3" s="145"/>
      <c r="VYN3" s="145"/>
      <c r="VYO3" s="145"/>
      <c r="VYP3" s="145"/>
      <c r="VYQ3" s="145"/>
      <c r="VYR3" s="145"/>
      <c r="VYS3" s="145"/>
      <c r="VYT3" s="145"/>
      <c r="VYU3" s="145"/>
      <c r="VYV3" s="145"/>
      <c r="VYW3" s="145"/>
      <c r="VYX3" s="145"/>
      <c r="VYY3" s="145"/>
      <c r="VYZ3" s="145"/>
      <c r="VZA3" s="145"/>
      <c r="VZB3" s="145"/>
      <c r="VZC3" s="145"/>
      <c r="VZD3" s="145"/>
      <c r="VZE3" s="145"/>
      <c r="VZF3" s="145"/>
      <c r="VZG3" s="145"/>
      <c r="VZH3" s="145"/>
      <c r="VZI3" s="145"/>
      <c r="VZJ3" s="145"/>
      <c r="VZK3" s="145"/>
      <c r="VZL3" s="145"/>
      <c r="VZM3" s="145"/>
      <c r="VZN3" s="145"/>
      <c r="VZO3" s="145"/>
      <c r="VZP3" s="145"/>
      <c r="VZQ3" s="145"/>
      <c r="VZR3" s="145"/>
      <c r="VZS3" s="145"/>
      <c r="VZT3" s="145"/>
      <c r="VZU3" s="145"/>
      <c r="VZV3" s="145"/>
      <c r="VZW3" s="145"/>
      <c r="VZX3" s="145"/>
      <c r="VZY3" s="145"/>
      <c r="VZZ3" s="145"/>
      <c r="WAA3" s="145"/>
      <c r="WAB3" s="145"/>
      <c r="WAC3" s="145"/>
      <c r="WAD3" s="145"/>
      <c r="WAE3" s="145"/>
      <c r="WAF3" s="145"/>
      <c r="WAG3" s="145"/>
      <c r="WAH3" s="145"/>
      <c r="WAI3" s="145"/>
      <c r="WAJ3" s="145"/>
      <c r="WAK3" s="145"/>
      <c r="WAL3" s="145"/>
      <c r="WAM3" s="145"/>
      <c r="WAN3" s="145"/>
      <c r="WAO3" s="145"/>
      <c r="WAP3" s="145"/>
      <c r="WAQ3" s="145"/>
      <c r="WAR3" s="145"/>
      <c r="WAS3" s="145"/>
      <c r="WAT3" s="145"/>
      <c r="WAU3" s="145"/>
      <c r="WAV3" s="145"/>
      <c r="WAW3" s="145"/>
      <c r="WAX3" s="145"/>
      <c r="WAY3" s="145"/>
      <c r="WAZ3" s="145"/>
      <c r="WBA3" s="145"/>
      <c r="WBB3" s="145"/>
      <c r="WBC3" s="145"/>
      <c r="WBD3" s="145"/>
      <c r="WBE3" s="145"/>
      <c r="WBF3" s="145"/>
      <c r="WBG3" s="145"/>
      <c r="WBH3" s="145"/>
      <c r="WBI3" s="145"/>
      <c r="WBJ3" s="145"/>
      <c r="WBK3" s="145"/>
      <c r="WBL3" s="145"/>
      <c r="WBM3" s="145"/>
      <c r="WBN3" s="145"/>
      <c r="WBO3" s="145"/>
      <c r="WBP3" s="145"/>
      <c r="WBQ3" s="145"/>
      <c r="WBR3" s="145"/>
      <c r="WBS3" s="145"/>
      <c r="WBT3" s="145"/>
      <c r="WBU3" s="145"/>
      <c r="WBV3" s="145"/>
      <c r="WBW3" s="145"/>
      <c r="WBX3" s="145"/>
      <c r="WBY3" s="145"/>
      <c r="WBZ3" s="145"/>
      <c r="WCA3" s="145"/>
      <c r="WCB3" s="145"/>
      <c r="WCC3" s="145"/>
      <c r="WCD3" s="145"/>
      <c r="WCE3" s="145"/>
      <c r="WCF3" s="145"/>
      <c r="WCG3" s="145"/>
      <c r="WCH3" s="145"/>
      <c r="WCI3" s="145"/>
      <c r="WCJ3" s="145"/>
      <c r="WCK3" s="145"/>
      <c r="WCL3" s="145"/>
      <c r="WCM3" s="145"/>
      <c r="WCN3" s="145"/>
      <c r="WCO3" s="145"/>
      <c r="WCP3" s="145"/>
      <c r="WCQ3" s="145"/>
      <c r="WCR3" s="145"/>
      <c r="WCS3" s="145"/>
      <c r="WCT3" s="145"/>
      <c r="WCU3" s="145"/>
      <c r="WCV3" s="145"/>
      <c r="WCW3" s="145"/>
      <c r="WCX3" s="145"/>
      <c r="WCY3" s="145"/>
      <c r="WCZ3" s="145"/>
      <c r="WDA3" s="145"/>
      <c r="WDB3" s="145"/>
      <c r="WDC3" s="145"/>
      <c r="WDD3" s="145"/>
      <c r="WDE3" s="145"/>
      <c r="WDF3" s="145"/>
      <c r="WDG3" s="145"/>
      <c r="WDH3" s="145"/>
      <c r="WDI3" s="145"/>
      <c r="WDJ3" s="145"/>
      <c r="WDK3" s="145"/>
      <c r="WDL3" s="145"/>
      <c r="WDM3" s="145"/>
      <c r="WDN3" s="145"/>
      <c r="WDO3" s="145"/>
      <c r="WDP3" s="145"/>
      <c r="WDQ3" s="145"/>
      <c r="WDR3" s="145"/>
      <c r="WDS3" s="145"/>
      <c r="WDT3" s="145"/>
      <c r="WDU3" s="145"/>
      <c r="WDV3" s="145"/>
      <c r="WDW3" s="145"/>
      <c r="WDX3" s="145"/>
      <c r="WDY3" s="145"/>
      <c r="WDZ3" s="145"/>
      <c r="WEA3" s="145"/>
      <c r="WEB3" s="145"/>
      <c r="WEC3" s="145"/>
      <c r="WED3" s="145"/>
      <c r="WEE3" s="145"/>
      <c r="WEF3" s="145"/>
      <c r="WEG3" s="145"/>
      <c r="WEH3" s="145"/>
      <c r="WEI3" s="145"/>
      <c r="WEJ3" s="145"/>
      <c r="WEK3" s="145"/>
      <c r="WEL3" s="145"/>
      <c r="WEM3" s="145"/>
      <c r="WEN3" s="145"/>
      <c r="WEO3" s="145"/>
      <c r="WEP3" s="145"/>
      <c r="WEQ3" s="145"/>
      <c r="WER3" s="145"/>
      <c r="WES3" s="145"/>
      <c r="WET3" s="145"/>
      <c r="WEU3" s="145"/>
      <c r="WEV3" s="145"/>
      <c r="WEW3" s="145"/>
      <c r="WEX3" s="145"/>
      <c r="WEY3" s="145"/>
      <c r="WEZ3" s="145"/>
      <c r="WFA3" s="145"/>
      <c r="WFB3" s="145"/>
      <c r="WFC3" s="145"/>
      <c r="WFD3" s="145"/>
      <c r="WFE3" s="145"/>
      <c r="WFF3" s="145"/>
      <c r="WFG3" s="145"/>
      <c r="WFH3" s="145"/>
      <c r="WFI3" s="145"/>
      <c r="WFJ3" s="145"/>
      <c r="WFK3" s="145"/>
      <c r="WFL3" s="145"/>
      <c r="WFM3" s="145"/>
      <c r="WFN3" s="145"/>
      <c r="WFO3" s="145"/>
      <c r="WFP3" s="145"/>
      <c r="WFQ3" s="145"/>
      <c r="WFR3" s="145"/>
      <c r="WFS3" s="145"/>
      <c r="WFT3" s="145"/>
      <c r="WFU3" s="145"/>
      <c r="WFV3" s="145"/>
      <c r="WFW3" s="145"/>
      <c r="WFX3" s="145"/>
      <c r="WFY3" s="145"/>
      <c r="WFZ3" s="145"/>
      <c r="WGA3" s="145"/>
      <c r="WGB3" s="145"/>
      <c r="WGC3" s="145"/>
      <c r="WGD3" s="145"/>
      <c r="WGE3" s="145"/>
      <c r="WGF3" s="145"/>
      <c r="WGG3" s="145"/>
      <c r="WGH3" s="145"/>
      <c r="WGI3" s="145"/>
      <c r="WGJ3" s="145"/>
      <c r="WGK3" s="145"/>
      <c r="WGL3" s="145"/>
      <c r="WGM3" s="145"/>
      <c r="WGN3" s="145"/>
      <c r="WGO3" s="145"/>
      <c r="WGP3" s="145"/>
      <c r="WGQ3" s="145"/>
      <c r="WGR3" s="145"/>
      <c r="WGS3" s="145"/>
      <c r="WGT3" s="145"/>
      <c r="WGU3" s="145"/>
      <c r="WGV3" s="145"/>
      <c r="WGW3" s="145"/>
      <c r="WGX3" s="145"/>
      <c r="WGY3" s="145"/>
      <c r="WGZ3" s="145"/>
      <c r="WHA3" s="145"/>
      <c r="WHB3" s="145"/>
      <c r="WHC3" s="145"/>
      <c r="WHD3" s="145"/>
      <c r="WHE3" s="145"/>
      <c r="WHF3" s="145"/>
      <c r="WHG3" s="145"/>
      <c r="WHH3" s="145"/>
      <c r="WHI3" s="145"/>
      <c r="WHJ3" s="145"/>
      <c r="WHK3" s="145"/>
      <c r="WHL3" s="145"/>
      <c r="WHM3" s="145"/>
      <c r="WHN3" s="145"/>
      <c r="WHO3" s="145"/>
      <c r="WHP3" s="145"/>
      <c r="WHQ3" s="145"/>
      <c r="WHR3" s="145"/>
      <c r="WHS3" s="145"/>
      <c r="WHT3" s="145"/>
      <c r="WHU3" s="145"/>
      <c r="WHV3" s="145"/>
      <c r="WHW3" s="145"/>
      <c r="WHX3" s="145"/>
      <c r="WHY3" s="145"/>
      <c r="WHZ3" s="145"/>
      <c r="WIA3" s="145"/>
      <c r="WIB3" s="145"/>
      <c r="WIC3" s="145"/>
      <c r="WID3" s="145"/>
      <c r="WIE3" s="145"/>
      <c r="WIF3" s="145"/>
      <c r="WIG3" s="145"/>
      <c r="WIH3" s="145"/>
      <c r="WII3" s="145"/>
      <c r="WIJ3" s="145"/>
      <c r="WIK3" s="145"/>
      <c r="WIL3" s="145"/>
      <c r="WIM3" s="145"/>
      <c r="WIN3" s="145"/>
      <c r="WIO3" s="145"/>
      <c r="WIP3" s="145"/>
      <c r="WIQ3" s="145"/>
      <c r="WIR3" s="145"/>
      <c r="WIS3" s="145"/>
      <c r="WIT3" s="145"/>
      <c r="WIU3" s="145"/>
      <c r="WIV3" s="145"/>
      <c r="WIW3" s="145"/>
      <c r="WIX3" s="145"/>
      <c r="WIY3" s="145"/>
      <c r="WIZ3" s="145"/>
      <c r="WJA3" s="145"/>
      <c r="WJB3" s="145"/>
      <c r="WJC3" s="145"/>
      <c r="WJD3" s="145"/>
      <c r="WJE3" s="145"/>
      <c r="WJF3" s="145"/>
      <c r="WJG3" s="145"/>
      <c r="WJH3" s="145"/>
      <c r="WJI3" s="145"/>
      <c r="WJJ3" s="145"/>
      <c r="WJK3" s="145"/>
      <c r="WJL3" s="145"/>
      <c r="WJM3" s="145"/>
      <c r="WJN3" s="145"/>
      <c r="WJO3" s="145"/>
      <c r="WJP3" s="145"/>
      <c r="WJQ3" s="145"/>
      <c r="WJR3" s="145"/>
      <c r="WJS3" s="145"/>
      <c r="WJT3" s="145"/>
      <c r="WJU3" s="145"/>
      <c r="WJV3" s="145"/>
      <c r="WJW3" s="145"/>
      <c r="WJX3" s="145"/>
      <c r="WJY3" s="145"/>
      <c r="WJZ3" s="145"/>
      <c r="WKA3" s="145"/>
      <c r="WKB3" s="145"/>
      <c r="WKC3" s="145"/>
      <c r="WKD3" s="145"/>
      <c r="WKE3" s="145"/>
      <c r="WKF3" s="145"/>
      <c r="WKG3" s="145"/>
      <c r="WKH3" s="145"/>
      <c r="WKI3" s="145"/>
      <c r="WKJ3" s="145"/>
      <c r="WKK3" s="145"/>
      <c r="WKL3" s="145"/>
      <c r="WKM3" s="145"/>
      <c r="WKN3" s="145"/>
      <c r="WKO3" s="145"/>
      <c r="WKP3" s="145"/>
      <c r="WKQ3" s="145"/>
      <c r="WKR3" s="145"/>
      <c r="WKS3" s="145"/>
      <c r="WKT3" s="145"/>
      <c r="WKU3" s="145"/>
      <c r="WKV3" s="145"/>
      <c r="WKW3" s="145"/>
      <c r="WKX3" s="145"/>
      <c r="WKY3" s="145"/>
      <c r="WKZ3" s="145"/>
      <c r="WLA3" s="145"/>
      <c r="WLB3" s="145"/>
      <c r="WLC3" s="145"/>
      <c r="WLD3" s="145"/>
      <c r="WLE3" s="145"/>
      <c r="WLF3" s="145"/>
      <c r="WLG3" s="145"/>
      <c r="WLH3" s="145"/>
      <c r="WLI3" s="145"/>
      <c r="WLJ3" s="145"/>
      <c r="WLK3" s="145"/>
      <c r="WLL3" s="145"/>
      <c r="WLM3" s="145"/>
      <c r="WLN3" s="145"/>
      <c r="WLO3" s="145"/>
      <c r="WLP3" s="145"/>
      <c r="WLQ3" s="145"/>
      <c r="WLR3" s="145"/>
      <c r="WLS3" s="145"/>
      <c r="WLT3" s="145"/>
      <c r="WLU3" s="145"/>
      <c r="WLV3" s="145"/>
      <c r="WLW3" s="145"/>
      <c r="WLX3" s="145"/>
      <c r="WLY3" s="145"/>
      <c r="WLZ3" s="145"/>
      <c r="WMA3" s="145"/>
      <c r="WMB3" s="145"/>
      <c r="WMC3" s="145"/>
      <c r="WMD3" s="145"/>
      <c r="WME3" s="145"/>
      <c r="WMF3" s="145"/>
      <c r="WMG3" s="145"/>
      <c r="WMH3" s="145"/>
      <c r="WMI3" s="145"/>
      <c r="WMJ3" s="145"/>
      <c r="WMK3" s="145"/>
      <c r="WML3" s="145"/>
      <c r="WMM3" s="145"/>
      <c r="WMN3" s="145"/>
      <c r="WMO3" s="145"/>
      <c r="WMP3" s="145"/>
      <c r="WMQ3" s="145"/>
      <c r="WMR3" s="145"/>
      <c r="WMS3" s="145"/>
      <c r="WMT3" s="145"/>
      <c r="WMU3" s="145"/>
      <c r="WMV3" s="145"/>
      <c r="WMW3" s="145"/>
      <c r="WMX3" s="145"/>
      <c r="WMY3" s="145"/>
      <c r="WMZ3" s="145"/>
      <c r="WNA3" s="145"/>
      <c r="WNB3" s="145"/>
      <c r="WNC3" s="145"/>
      <c r="WND3" s="145"/>
      <c r="WNE3" s="145"/>
      <c r="WNF3" s="145"/>
      <c r="WNG3" s="145"/>
      <c r="WNH3" s="145"/>
      <c r="WNI3" s="145"/>
      <c r="WNJ3" s="145"/>
      <c r="WNK3" s="145"/>
      <c r="WNL3" s="145"/>
      <c r="WNM3" s="145"/>
      <c r="WNN3" s="145"/>
      <c r="WNO3" s="145"/>
      <c r="WNP3" s="145"/>
      <c r="WNQ3" s="145"/>
      <c r="WNR3" s="145"/>
      <c r="WNS3" s="145"/>
      <c r="WNT3" s="145"/>
      <c r="WNU3" s="145"/>
      <c r="WNV3" s="145"/>
      <c r="WNW3" s="145"/>
      <c r="WNX3" s="145"/>
      <c r="WNY3" s="145"/>
      <c r="WNZ3" s="145"/>
      <c r="WOA3" s="145"/>
      <c r="WOB3" s="145"/>
      <c r="WOC3" s="145"/>
      <c r="WOD3" s="145"/>
      <c r="WOE3" s="145"/>
      <c r="WOF3" s="145"/>
      <c r="WOG3" s="145"/>
      <c r="WOH3" s="145"/>
      <c r="WOI3" s="145"/>
      <c r="WOJ3" s="145"/>
      <c r="WOK3" s="145"/>
      <c r="WOL3" s="145"/>
      <c r="WOM3" s="145"/>
      <c r="WON3" s="145"/>
      <c r="WOO3" s="145"/>
      <c r="WOP3" s="145"/>
      <c r="WOQ3" s="145"/>
      <c r="WOR3" s="145"/>
      <c r="WOS3" s="145"/>
      <c r="WOT3" s="145"/>
      <c r="WOU3" s="145"/>
      <c r="WOV3" s="145"/>
      <c r="WOW3" s="145"/>
      <c r="WOX3" s="145"/>
      <c r="WOY3" s="145"/>
      <c r="WOZ3" s="145"/>
      <c r="WPA3" s="145"/>
      <c r="WPB3" s="145"/>
      <c r="WPC3" s="145"/>
      <c r="WPD3" s="145"/>
      <c r="WPE3" s="145"/>
      <c r="WPF3" s="145"/>
      <c r="WPG3" s="145"/>
      <c r="WPH3" s="145"/>
      <c r="WPI3" s="145"/>
      <c r="WPJ3" s="145"/>
      <c r="WPK3" s="145"/>
      <c r="WPL3" s="145"/>
      <c r="WPM3" s="145"/>
      <c r="WPN3" s="145"/>
      <c r="WPO3" s="145"/>
      <c r="WPP3" s="145"/>
      <c r="WPQ3" s="145"/>
      <c r="WPR3" s="145"/>
      <c r="WPS3" s="145"/>
      <c r="WPT3" s="145"/>
      <c r="WPU3" s="145"/>
      <c r="WPV3" s="145"/>
      <c r="WPW3" s="145"/>
      <c r="WPX3" s="145"/>
      <c r="WPY3" s="145"/>
      <c r="WPZ3" s="145"/>
      <c r="WQA3" s="145"/>
      <c r="WQB3" s="145"/>
      <c r="WQC3" s="145"/>
      <c r="WQD3" s="145"/>
      <c r="WQE3" s="145"/>
      <c r="WQF3" s="145"/>
      <c r="WQG3" s="145"/>
      <c r="WQH3" s="145"/>
      <c r="WQI3" s="145"/>
      <c r="WQJ3" s="145"/>
      <c r="WQK3" s="145"/>
      <c r="WQL3" s="145"/>
      <c r="WQM3" s="145"/>
      <c r="WQN3" s="145"/>
      <c r="WQO3" s="145"/>
      <c r="WQP3" s="145"/>
      <c r="WQQ3" s="145"/>
      <c r="WQR3" s="145"/>
      <c r="WQS3" s="145"/>
      <c r="WQT3" s="145"/>
      <c r="WQU3" s="145"/>
      <c r="WQV3" s="145"/>
      <c r="WQW3" s="145"/>
      <c r="WQX3" s="145"/>
      <c r="WQY3" s="145"/>
      <c r="WQZ3" s="145"/>
      <c r="WRA3" s="145"/>
      <c r="WRB3" s="145"/>
      <c r="WRC3" s="145"/>
      <c r="WRD3" s="145"/>
      <c r="WRE3" s="145"/>
      <c r="WRF3" s="145"/>
      <c r="WRG3" s="145"/>
      <c r="WRH3" s="145"/>
      <c r="WRI3" s="145"/>
      <c r="WRJ3" s="145"/>
      <c r="WRK3" s="145"/>
      <c r="WRL3" s="145"/>
      <c r="WRM3" s="145"/>
      <c r="WRN3" s="145"/>
      <c r="WRO3" s="145"/>
      <c r="WRP3" s="145"/>
      <c r="WRQ3" s="145"/>
      <c r="WRR3" s="145"/>
      <c r="WRS3" s="145"/>
      <c r="WRT3" s="145"/>
      <c r="WRU3" s="145"/>
      <c r="WRV3" s="145"/>
      <c r="WRW3" s="145"/>
      <c r="WRX3" s="145"/>
      <c r="WRY3" s="145"/>
      <c r="WRZ3" s="145"/>
      <c r="WSA3" s="145"/>
      <c r="WSB3" s="145"/>
      <c r="WSC3" s="145"/>
      <c r="WSD3" s="145"/>
      <c r="WSE3" s="145"/>
      <c r="WSF3" s="145"/>
      <c r="WSG3" s="145"/>
      <c r="WSH3" s="145"/>
      <c r="WSI3" s="145"/>
      <c r="WSJ3" s="145"/>
      <c r="WSK3" s="145"/>
      <c r="WSL3" s="145"/>
      <c r="WSM3" s="145"/>
      <c r="WSN3" s="145"/>
      <c r="WSO3" s="145"/>
      <c r="WSP3" s="145"/>
      <c r="WSQ3" s="145"/>
      <c r="WSR3" s="145"/>
      <c r="WSS3" s="145"/>
      <c r="WST3" s="145"/>
      <c r="WSU3" s="145"/>
      <c r="WSV3" s="145"/>
      <c r="WSW3" s="145"/>
      <c r="WSX3" s="145"/>
      <c r="WSY3" s="145"/>
      <c r="WSZ3" s="145"/>
      <c r="WTA3" s="145"/>
      <c r="WTB3" s="145"/>
      <c r="WTC3" s="145"/>
      <c r="WTD3" s="145"/>
      <c r="WTE3" s="145"/>
      <c r="WTF3" s="145"/>
      <c r="WTG3" s="145"/>
      <c r="WTH3" s="145"/>
      <c r="WTI3" s="145"/>
      <c r="WTJ3" s="145"/>
      <c r="WTK3" s="145"/>
      <c r="WTL3" s="145"/>
      <c r="WTM3" s="145"/>
      <c r="WTN3" s="145"/>
      <c r="WTO3" s="145"/>
      <c r="WTP3" s="145"/>
      <c r="WTQ3" s="145"/>
      <c r="WTR3" s="145"/>
      <c r="WTS3" s="145"/>
      <c r="WTT3" s="145"/>
      <c r="WTU3" s="145"/>
      <c r="WTV3" s="145"/>
      <c r="WTW3" s="145"/>
      <c r="WTX3" s="145"/>
      <c r="WTY3" s="145"/>
      <c r="WTZ3" s="145"/>
      <c r="WUA3" s="145"/>
      <c r="WUB3" s="145"/>
      <c r="WUC3" s="145"/>
      <c r="WUD3" s="145"/>
      <c r="WUE3" s="145"/>
      <c r="WUF3" s="145"/>
      <c r="WUG3" s="145"/>
      <c r="WUH3" s="145"/>
      <c r="WUI3" s="145"/>
      <c r="WUJ3" s="145"/>
      <c r="WUK3" s="145"/>
      <c r="WUL3" s="145"/>
      <c r="WUM3" s="145"/>
      <c r="WUN3" s="145"/>
      <c r="WUO3" s="145"/>
      <c r="WUP3" s="145"/>
      <c r="WUQ3" s="145"/>
      <c r="WUR3" s="145"/>
      <c r="WUS3" s="145"/>
      <c r="WUT3" s="145"/>
      <c r="WUU3" s="145"/>
      <c r="WUV3" s="145"/>
      <c r="WUW3" s="145"/>
      <c r="WUX3" s="145"/>
      <c r="WUY3" s="145"/>
      <c r="WUZ3" s="145"/>
      <c r="WVA3" s="145"/>
      <c r="WVB3" s="145"/>
      <c r="WVC3" s="145"/>
      <c r="WVD3" s="145"/>
      <c r="WVE3" s="145"/>
      <c r="WVF3" s="145"/>
      <c r="WVG3" s="145"/>
      <c r="WVH3" s="145"/>
      <c r="WVI3" s="145"/>
      <c r="WVJ3" s="145"/>
      <c r="WVK3" s="145"/>
      <c r="WVL3" s="145"/>
      <c r="WVM3" s="145"/>
      <c r="WVN3" s="145"/>
      <c r="WVO3" s="145"/>
      <c r="WVP3" s="145"/>
      <c r="WVQ3" s="145"/>
      <c r="WVR3" s="145"/>
      <c r="WVS3" s="145"/>
      <c r="WVT3" s="145"/>
      <c r="WVU3" s="145"/>
      <c r="WVV3" s="145"/>
      <c r="WVW3" s="145"/>
      <c r="WVX3" s="145"/>
      <c r="WVY3" s="145"/>
      <c r="WVZ3" s="145"/>
      <c r="WWA3" s="145"/>
      <c r="WWB3" s="145"/>
      <c r="WWC3" s="145"/>
      <c r="WWD3" s="145"/>
      <c r="WWE3" s="145"/>
      <c r="WWF3" s="145"/>
      <c r="WWG3" s="145"/>
      <c r="WWH3" s="145"/>
      <c r="WWI3" s="145"/>
      <c r="WWJ3" s="145"/>
      <c r="WWK3" s="145"/>
      <c r="WWL3" s="145"/>
      <c r="WWM3" s="145"/>
      <c r="WWN3" s="145"/>
      <c r="WWO3" s="145"/>
      <c r="WWP3" s="145"/>
      <c r="WWQ3" s="145"/>
      <c r="WWR3" s="145"/>
      <c r="WWS3" s="145"/>
      <c r="WWT3" s="145"/>
      <c r="WWU3" s="145"/>
      <c r="WWV3" s="145"/>
      <c r="WWW3" s="145"/>
      <c r="WWX3" s="145"/>
      <c r="WWY3" s="145"/>
      <c r="WWZ3" s="145"/>
      <c r="WXA3" s="145"/>
      <c r="WXB3" s="145"/>
      <c r="WXC3" s="145"/>
      <c r="WXD3" s="145"/>
      <c r="WXE3" s="145"/>
      <c r="WXF3" s="145"/>
      <c r="WXG3" s="145"/>
      <c r="WXH3" s="145"/>
      <c r="WXI3" s="145"/>
      <c r="WXJ3" s="145"/>
      <c r="WXK3" s="145"/>
      <c r="WXL3" s="145"/>
      <c r="WXM3" s="145"/>
      <c r="WXN3" s="145"/>
      <c r="WXO3" s="145"/>
      <c r="WXP3" s="145"/>
      <c r="WXQ3" s="145"/>
      <c r="WXR3" s="145"/>
      <c r="WXS3" s="145"/>
      <c r="WXT3" s="145"/>
      <c r="WXU3" s="145"/>
      <c r="WXV3" s="145"/>
      <c r="WXW3" s="145"/>
      <c r="WXX3" s="145"/>
      <c r="WXY3" s="145"/>
      <c r="WXZ3" s="145"/>
      <c r="WYA3" s="145"/>
      <c r="WYB3" s="145"/>
      <c r="WYC3" s="145"/>
      <c r="WYD3" s="145"/>
      <c r="WYE3" s="145"/>
      <c r="WYF3" s="145"/>
      <c r="WYG3" s="145"/>
      <c r="WYH3" s="145"/>
      <c r="WYI3" s="145"/>
      <c r="WYJ3" s="145"/>
      <c r="WYK3" s="145"/>
      <c r="WYL3" s="145"/>
      <c r="WYM3" s="145"/>
      <c r="WYN3" s="145"/>
      <c r="WYO3" s="145"/>
      <c r="WYP3" s="145"/>
      <c r="WYQ3" s="145"/>
      <c r="WYR3" s="145"/>
      <c r="WYS3" s="145"/>
      <c r="WYT3" s="145"/>
      <c r="WYU3" s="145"/>
      <c r="WYV3" s="145"/>
      <c r="WYW3" s="145"/>
      <c r="WYX3" s="145"/>
      <c r="WYY3" s="145"/>
      <c r="WYZ3" s="145"/>
      <c r="WZA3" s="145"/>
      <c r="WZB3" s="145"/>
      <c r="WZC3" s="145"/>
      <c r="WZD3" s="145"/>
      <c r="WZE3" s="145"/>
      <c r="WZF3" s="145"/>
      <c r="WZG3" s="145"/>
      <c r="WZH3" s="145"/>
      <c r="WZI3" s="145"/>
      <c r="WZJ3" s="145"/>
      <c r="WZK3" s="145"/>
      <c r="WZL3" s="145"/>
      <c r="WZM3" s="145"/>
      <c r="WZN3" s="145"/>
      <c r="WZO3" s="145"/>
      <c r="WZP3" s="145"/>
      <c r="WZQ3" s="145"/>
      <c r="WZR3" s="145"/>
      <c r="WZS3" s="145"/>
      <c r="WZT3" s="145"/>
      <c r="WZU3" s="145"/>
      <c r="WZV3" s="145"/>
      <c r="WZW3" s="145"/>
      <c r="WZX3" s="145"/>
      <c r="WZY3" s="145"/>
      <c r="WZZ3" s="145"/>
      <c r="XAA3" s="145"/>
      <c r="XAB3" s="145"/>
      <c r="XAC3" s="145"/>
      <c r="XAD3" s="145"/>
      <c r="XAE3" s="145"/>
      <c r="XAF3" s="145"/>
      <c r="XAG3" s="145"/>
      <c r="XAH3" s="145"/>
      <c r="XAI3" s="145"/>
      <c r="XAJ3" s="145"/>
      <c r="XAK3" s="145"/>
      <c r="XAL3" s="145"/>
      <c r="XAM3" s="145"/>
      <c r="XAN3" s="145"/>
      <c r="XAO3" s="145"/>
      <c r="XAP3" s="145"/>
      <c r="XAQ3" s="145"/>
      <c r="XAR3" s="145"/>
      <c r="XAS3" s="145"/>
      <c r="XAT3" s="145"/>
      <c r="XAU3" s="145"/>
      <c r="XAV3" s="145"/>
      <c r="XAW3" s="145"/>
      <c r="XAX3" s="145"/>
      <c r="XAY3" s="145"/>
      <c r="XAZ3" s="145"/>
      <c r="XBA3" s="145"/>
      <c r="XBB3" s="145"/>
      <c r="XBC3" s="145"/>
      <c r="XBD3" s="145"/>
      <c r="XBE3" s="145"/>
      <c r="XBF3" s="145"/>
      <c r="XBG3" s="145"/>
      <c r="XBH3" s="145"/>
      <c r="XBI3" s="145"/>
      <c r="XBJ3" s="145"/>
      <c r="XBK3" s="145"/>
      <c r="XBL3" s="145"/>
      <c r="XBM3" s="145"/>
      <c r="XBN3" s="145"/>
      <c r="XBO3" s="145"/>
      <c r="XBP3" s="145"/>
      <c r="XBQ3" s="145"/>
      <c r="XBR3" s="145"/>
      <c r="XBS3" s="145"/>
      <c r="XBT3" s="145"/>
      <c r="XBU3" s="145"/>
      <c r="XBV3" s="145"/>
      <c r="XBW3" s="145"/>
      <c r="XBX3" s="145"/>
      <c r="XBY3" s="145"/>
      <c r="XBZ3" s="145"/>
      <c r="XCA3" s="145"/>
      <c r="XCB3" s="145"/>
      <c r="XCC3" s="145"/>
      <c r="XCD3" s="145"/>
      <c r="XCE3" s="145"/>
      <c r="XCF3" s="145"/>
      <c r="XCG3" s="145"/>
      <c r="XCH3" s="145"/>
      <c r="XCI3" s="145"/>
      <c r="XCJ3" s="145"/>
      <c r="XCK3" s="145"/>
      <c r="XCL3" s="145"/>
      <c r="XCM3" s="145"/>
      <c r="XCN3" s="145"/>
      <c r="XCO3" s="145"/>
      <c r="XCP3" s="145"/>
      <c r="XCQ3" s="145"/>
      <c r="XCR3" s="145"/>
      <c r="XCS3" s="145"/>
      <c r="XCT3" s="145"/>
      <c r="XCU3" s="145"/>
      <c r="XCV3" s="145"/>
      <c r="XCW3" s="145"/>
      <c r="XCX3" s="145"/>
      <c r="XCY3" s="145"/>
      <c r="XCZ3" s="145"/>
      <c r="XDA3" s="145"/>
      <c r="XDB3" s="145"/>
      <c r="XDC3" s="145"/>
      <c r="XDD3" s="145"/>
      <c r="XDE3" s="145"/>
      <c r="XDF3" s="145"/>
      <c r="XDG3" s="145"/>
      <c r="XDH3" s="145"/>
      <c r="XDI3" s="145"/>
      <c r="XDJ3" s="145"/>
      <c r="XDK3" s="145"/>
      <c r="XDL3" s="145"/>
      <c r="XDM3" s="145"/>
      <c r="XDN3" s="145"/>
      <c r="XDO3" s="145"/>
      <c r="XDP3" s="145"/>
      <c r="XDQ3" s="145"/>
      <c r="XDR3" s="145"/>
      <c r="XDS3" s="145"/>
      <c r="XDT3" s="145"/>
      <c r="XDU3" s="145"/>
      <c r="XDV3" s="145"/>
      <c r="XDW3" s="145"/>
      <c r="XDX3" s="145"/>
      <c r="XDY3" s="145"/>
      <c r="XDZ3" s="145"/>
      <c r="XEA3" s="145"/>
      <c r="XEB3" s="145"/>
      <c r="XEC3" s="145"/>
      <c r="XED3" s="145"/>
      <c r="XEE3" s="145"/>
      <c r="XEF3" s="145"/>
      <c r="XEG3" s="145"/>
      <c r="XEH3" s="145"/>
      <c r="XEI3" s="145"/>
      <c r="XEJ3" s="145"/>
      <c r="XEK3" s="145"/>
      <c r="XEL3" s="145"/>
      <c r="XEM3" s="145"/>
      <c r="XEN3" s="145"/>
      <c r="XEO3" s="145"/>
      <c r="XEP3" s="145"/>
      <c r="XEQ3" s="145"/>
      <c r="XER3" s="145"/>
      <c r="XES3" s="145"/>
      <c r="XET3" s="145"/>
      <c r="XEU3" s="145"/>
      <c r="XEV3" s="145"/>
      <c r="XEW3" s="145"/>
      <c r="XEX3" s="145"/>
      <c r="XEY3" s="145"/>
      <c r="XEZ3" s="145"/>
      <c r="XFA3" s="145"/>
      <c r="XFB3" s="145"/>
      <c r="XFC3" s="145"/>
      <c r="XFD3" s="145"/>
    </row>
    <row r="4" spans="1:16384" s="690" customFormat="1" ht="44.4">
      <c r="A4" s="693"/>
      <c r="B4" s="705" t="s">
        <v>1023</v>
      </c>
      <c r="C4" s="705"/>
      <c r="D4" s="705"/>
      <c r="E4" s="705"/>
      <c r="F4" s="705"/>
      <c r="G4" s="705"/>
      <c r="H4" s="705"/>
      <c r="I4" s="705"/>
      <c r="J4" s="692"/>
      <c r="K4" s="691"/>
      <c r="L4" s="691"/>
      <c r="M4" s="691"/>
      <c r="N4" s="691"/>
      <c r="O4" s="691"/>
      <c r="P4" s="691"/>
      <c r="Q4" s="691"/>
      <c r="R4" s="691"/>
      <c r="S4" s="691"/>
      <c r="T4" s="691"/>
      <c r="U4" s="691"/>
      <c r="V4" s="691"/>
      <c r="W4" s="691"/>
      <c r="X4" s="691"/>
    </row>
    <row r="5" spans="1:16384" ht="28.2">
      <c r="A5" s="689"/>
      <c r="B5" s="706"/>
      <c r="C5" s="706"/>
      <c r="D5" s="706"/>
      <c r="E5" s="706"/>
      <c r="F5" s="706"/>
      <c r="G5" s="706"/>
      <c r="H5" s="706"/>
      <c r="I5" s="706"/>
      <c r="J5" s="688">
        <v>0.06</v>
      </c>
    </row>
    <row r="6" spans="1:16384" s="683" customFormat="1" ht="20.399999999999999">
      <c r="A6" s="685" t="s">
        <v>952</v>
      </c>
      <c r="B6" s="685" t="s">
        <v>950</v>
      </c>
      <c r="C6" s="685" t="s">
        <v>75</v>
      </c>
      <c r="D6" s="685" t="s">
        <v>6</v>
      </c>
      <c r="E6" s="685" t="s">
        <v>949</v>
      </c>
      <c r="F6" s="685" t="s">
        <v>948</v>
      </c>
      <c r="G6" s="687" t="s">
        <v>947</v>
      </c>
      <c r="H6" s="685" t="s">
        <v>10</v>
      </c>
      <c r="I6" s="685" t="s">
        <v>11</v>
      </c>
      <c r="J6" s="686" t="s">
        <v>946</v>
      </c>
      <c r="K6" s="684"/>
      <c r="L6" s="684"/>
      <c r="M6" s="684"/>
      <c r="N6" s="684"/>
      <c r="O6" s="684"/>
      <c r="P6" s="684"/>
      <c r="Q6" s="684"/>
      <c r="R6" s="684"/>
      <c r="S6" s="684"/>
      <c r="T6" s="684"/>
      <c r="U6" s="684"/>
      <c r="V6" s="684"/>
      <c r="W6" s="684"/>
      <c r="X6" s="684"/>
    </row>
    <row r="7" spans="1:16384" s="675" customFormat="1" ht="30.6" customHeight="1">
      <c r="A7" s="777" t="s">
        <v>945</v>
      </c>
      <c r="B7" s="682" t="s">
        <v>944</v>
      </c>
      <c r="C7" s="682" t="s">
        <v>620</v>
      </c>
      <c r="D7" s="682" t="s">
        <v>16</v>
      </c>
      <c r="E7" s="682" t="s">
        <v>942</v>
      </c>
      <c r="F7" s="682" t="s">
        <v>943</v>
      </c>
      <c r="G7" s="682" t="s">
        <v>939</v>
      </c>
      <c r="H7" s="682" t="s">
        <v>935</v>
      </c>
      <c r="I7" s="678" t="s">
        <v>940</v>
      </c>
      <c r="J7" s="676">
        <f>57+2399</f>
        <v>2456</v>
      </c>
    </row>
    <row r="8" spans="1:16384" s="675" customFormat="1" ht="30.6" customHeight="1">
      <c r="A8" s="777"/>
      <c r="B8" s="682" t="s">
        <v>459</v>
      </c>
      <c r="C8" s="682" t="s">
        <v>635</v>
      </c>
      <c r="D8" s="682" t="s">
        <v>16</v>
      </c>
      <c r="E8" s="682" t="s">
        <v>942</v>
      </c>
      <c r="F8" s="682" t="s">
        <v>941</v>
      </c>
      <c r="G8" s="682" t="s">
        <v>939</v>
      </c>
      <c r="H8" s="682" t="s">
        <v>935</v>
      </c>
      <c r="I8" s="678" t="s">
        <v>940</v>
      </c>
      <c r="J8" s="676">
        <f>57+3599</f>
        <v>3656</v>
      </c>
    </row>
    <row r="9" spans="1:16384">
      <c r="C9" s="145" t="s">
        <v>408</v>
      </c>
    </row>
    <row r="10" spans="1:16384" s="675" customFormat="1" ht="22.8" customHeight="1">
      <c r="A10" s="776"/>
      <c r="B10" s="678" t="s">
        <v>938</v>
      </c>
      <c r="C10" s="678" t="s">
        <v>620</v>
      </c>
      <c r="D10" s="678" t="s">
        <v>16</v>
      </c>
      <c r="E10" s="679"/>
      <c r="F10" s="679"/>
      <c r="G10" s="678" t="s">
        <v>939</v>
      </c>
      <c r="H10" s="682" t="s">
        <v>935</v>
      </c>
      <c r="I10" s="682" t="s">
        <v>934</v>
      </c>
      <c r="J10" s="676">
        <f>57+1699</f>
        <v>1756</v>
      </c>
    </row>
    <row r="11" spans="1:16384" s="674" customFormat="1" ht="22.8" customHeight="1">
      <c r="A11" s="776"/>
      <c r="B11" s="678" t="s">
        <v>938</v>
      </c>
      <c r="C11" s="678" t="s">
        <v>620</v>
      </c>
      <c r="D11" s="678" t="s">
        <v>16</v>
      </c>
      <c r="E11" s="679"/>
      <c r="F11" s="679"/>
      <c r="G11" s="678" t="s">
        <v>937</v>
      </c>
      <c r="H11" s="678" t="s">
        <v>935</v>
      </c>
      <c r="I11" s="678" t="s">
        <v>934</v>
      </c>
      <c r="J11" s="677">
        <f>57+1999</f>
        <v>2056</v>
      </c>
      <c r="K11" s="675"/>
      <c r="L11" s="675"/>
      <c r="M11" s="675"/>
      <c r="N11" s="675"/>
      <c r="O11" s="675"/>
      <c r="P11" s="675"/>
      <c r="Q11" s="675"/>
      <c r="R11" s="675"/>
      <c r="S11" s="675"/>
      <c r="T11" s="675"/>
      <c r="U11" s="675"/>
      <c r="V11" s="675"/>
      <c r="W11" s="675"/>
      <c r="X11" s="675"/>
    </row>
    <row r="12" spans="1:16384" s="674" customFormat="1" ht="22.8" customHeight="1">
      <c r="A12" s="776"/>
      <c r="B12" s="678" t="s">
        <v>89</v>
      </c>
      <c r="C12" s="678" t="s">
        <v>635</v>
      </c>
      <c r="D12" s="678" t="s">
        <v>16</v>
      </c>
      <c r="E12" s="679"/>
      <c r="F12" s="679"/>
      <c r="G12" s="678" t="s">
        <v>936</v>
      </c>
      <c r="H12" s="678" t="s">
        <v>935</v>
      </c>
      <c r="I12" s="678" t="s">
        <v>934</v>
      </c>
      <c r="J12" s="677">
        <v>2499</v>
      </c>
      <c r="K12" s="675"/>
      <c r="L12" s="675"/>
      <c r="M12" s="675"/>
      <c r="N12" s="675"/>
      <c r="O12" s="675"/>
      <c r="P12" s="675"/>
      <c r="Q12" s="675"/>
      <c r="R12" s="675"/>
      <c r="S12" s="675"/>
      <c r="T12" s="675"/>
      <c r="U12" s="675"/>
      <c r="V12" s="675"/>
      <c r="W12" s="675"/>
      <c r="X12" s="675"/>
    </row>
    <row r="14" spans="1:16384" s="33" customFormat="1" ht="21" customHeight="1">
      <c r="A14" s="29" t="s">
        <v>54</v>
      </c>
      <c r="B14" s="30"/>
      <c r="C14" s="30"/>
      <c r="D14" s="30"/>
      <c r="E14" s="31"/>
      <c r="F14" s="31"/>
      <c r="G14" s="31"/>
      <c r="H14" s="31"/>
      <c r="I14" s="32"/>
      <c r="J14" s="32"/>
      <c r="K14" s="32"/>
      <c r="L14" s="32"/>
      <c r="M14" s="32"/>
      <c r="N14" s="32"/>
    </row>
    <row r="15" spans="1:16384" s="33" customFormat="1" ht="21" customHeight="1">
      <c r="A15" s="30" t="s">
        <v>55</v>
      </c>
      <c r="B15" s="30"/>
      <c r="C15" s="30"/>
      <c r="D15" s="30"/>
      <c r="E15" s="31"/>
      <c r="F15" s="31"/>
      <c r="G15" s="31"/>
      <c r="H15" s="31"/>
      <c r="I15" s="32"/>
      <c r="J15" s="32"/>
      <c r="K15" s="32"/>
      <c r="L15" s="32"/>
      <c r="M15" s="32"/>
      <c r="N15" s="32"/>
    </row>
    <row r="16" spans="1:16384" s="33" customFormat="1" ht="21" customHeight="1">
      <c r="A16" s="30" t="s">
        <v>56</v>
      </c>
      <c r="B16" s="30"/>
      <c r="C16" s="30"/>
      <c r="D16" s="30"/>
      <c r="E16" s="31"/>
      <c r="F16" s="31"/>
      <c r="G16" s="31"/>
      <c r="H16" s="31"/>
      <c r="I16" s="32"/>
      <c r="J16" s="32"/>
      <c r="K16" s="32"/>
      <c r="L16" s="32"/>
      <c r="M16" s="32"/>
      <c r="N16" s="32"/>
    </row>
    <row r="17" spans="1:54" s="33" customFormat="1" ht="21" customHeight="1">
      <c r="A17" s="30" t="s">
        <v>57</v>
      </c>
      <c r="B17" s="30"/>
      <c r="C17" s="30"/>
      <c r="D17" s="30"/>
      <c r="E17" s="31"/>
      <c r="F17" s="31"/>
      <c r="G17" s="31"/>
      <c r="H17" s="31"/>
      <c r="I17" s="32"/>
      <c r="J17" s="32"/>
      <c r="K17" s="32"/>
      <c r="L17" s="32"/>
      <c r="M17" s="32"/>
      <c r="N17" s="32"/>
    </row>
    <row r="18" spans="1:54" s="33" customFormat="1" ht="21" customHeight="1">
      <c r="A18" s="30" t="s">
        <v>58</v>
      </c>
      <c r="B18" s="30"/>
      <c r="C18" s="30"/>
      <c r="D18" s="30"/>
      <c r="E18" s="31"/>
      <c r="F18" s="31"/>
      <c r="G18" s="31"/>
      <c r="H18" s="31"/>
      <c r="I18" s="32"/>
      <c r="J18" s="32"/>
      <c r="K18" s="32"/>
      <c r="L18" s="32"/>
      <c r="M18" s="32"/>
      <c r="N18" s="32"/>
    </row>
    <row r="19" spans="1:54" s="33" customFormat="1" ht="21" customHeight="1">
      <c r="A19" s="30" t="s">
        <v>285</v>
      </c>
      <c r="B19" s="30"/>
      <c r="C19" s="30"/>
      <c r="D19" s="30"/>
      <c r="E19" s="31"/>
      <c r="F19" s="31"/>
      <c r="G19" s="31"/>
      <c r="H19" s="31"/>
      <c r="I19" s="32"/>
      <c r="J19" s="32"/>
      <c r="K19" s="32"/>
      <c r="L19" s="32"/>
      <c r="M19" s="32"/>
      <c r="N19" s="32"/>
    </row>
    <row r="20" spans="1:54" s="33" customFormat="1" ht="21" customHeight="1">
      <c r="A20" s="30" t="s">
        <v>60</v>
      </c>
      <c r="B20" s="30"/>
      <c r="C20" s="30"/>
      <c r="D20" s="30"/>
      <c r="E20" s="31"/>
      <c r="F20" s="31"/>
      <c r="G20" s="31"/>
      <c r="H20" s="31"/>
      <c r="I20" s="32"/>
      <c r="J20" s="32"/>
      <c r="K20" s="32"/>
      <c r="L20" s="32"/>
      <c r="M20" s="32"/>
      <c r="N20" s="32"/>
    </row>
    <row r="21" spans="1:54" s="33" customFormat="1" ht="21" customHeight="1">
      <c r="A21" s="30" t="s">
        <v>61</v>
      </c>
      <c r="B21" s="30"/>
      <c r="C21" s="30"/>
      <c r="D21" s="30"/>
      <c r="E21" s="31"/>
      <c r="F21" s="31"/>
      <c r="G21" s="31"/>
      <c r="H21" s="31"/>
      <c r="I21" s="32"/>
      <c r="J21" s="32"/>
      <c r="K21" s="32"/>
      <c r="L21" s="32"/>
      <c r="M21" s="32"/>
      <c r="N21" s="32"/>
    </row>
    <row r="22" spans="1:54" s="33" customFormat="1" ht="21" customHeight="1">
      <c r="A22" s="30" t="s">
        <v>62</v>
      </c>
      <c r="B22" s="30"/>
      <c r="C22" s="30"/>
      <c r="D22" s="30"/>
      <c r="E22" s="32"/>
      <c r="F22" s="32"/>
      <c r="G22" s="32"/>
      <c r="H22" s="32"/>
      <c r="I22" s="32"/>
      <c r="J22" s="32"/>
      <c r="K22" s="32"/>
      <c r="L22" s="32"/>
      <c r="M22" s="32"/>
      <c r="N22" s="32"/>
    </row>
    <row r="23" spans="1:54" s="2" customFormat="1" ht="15">
      <c r="A23" s="30" t="s">
        <v>63</v>
      </c>
      <c r="B23" s="143"/>
      <c r="C23" s="143"/>
      <c r="D23" s="144"/>
      <c r="E23" s="143"/>
      <c r="F23" s="144"/>
      <c r="G23" s="143"/>
      <c r="H23" s="143"/>
      <c r="I23" s="143"/>
      <c r="J23" s="143"/>
      <c r="K23" s="143"/>
      <c r="L23" s="143"/>
      <c r="M23" s="143"/>
      <c r="N23" s="143"/>
    </row>
    <row r="24" spans="1:54" s="2" customFormat="1" ht="15">
      <c r="A24" s="30" t="s">
        <v>64</v>
      </c>
      <c r="B24" s="143"/>
      <c r="C24" s="143"/>
      <c r="D24" s="144"/>
      <c r="E24" s="143"/>
      <c r="F24" s="144"/>
      <c r="G24" s="143"/>
      <c r="H24" s="143"/>
      <c r="I24" s="143"/>
      <c r="J24" s="143"/>
      <c r="K24" s="143"/>
      <c r="L24" s="143"/>
      <c r="M24" s="143"/>
      <c r="N24" s="143"/>
    </row>
    <row r="25" spans="1:54" s="2" customFormat="1" ht="12">
      <c r="A25" s="143"/>
      <c r="B25" s="143"/>
      <c r="C25" s="143"/>
      <c r="D25" s="144"/>
      <c r="E25" s="143"/>
      <c r="F25" s="144"/>
      <c r="G25" s="143"/>
      <c r="H25" s="143"/>
      <c r="I25" s="143"/>
      <c r="J25" s="143"/>
      <c r="K25" s="143"/>
      <c r="L25" s="143"/>
      <c r="M25" s="143"/>
      <c r="N25" s="143"/>
    </row>
    <row r="26" spans="1:54" s="2" customFormat="1" ht="12">
      <c r="A26" s="143"/>
      <c r="B26" s="143"/>
      <c r="C26" s="143"/>
      <c r="D26" s="144"/>
      <c r="E26" s="143"/>
      <c r="F26" s="144"/>
      <c r="G26" s="143"/>
      <c r="H26" s="143"/>
      <c r="I26" s="143"/>
      <c r="J26" s="143"/>
      <c r="K26" s="143"/>
      <c r="L26" s="143"/>
      <c r="M26" s="143"/>
      <c r="N26" s="143"/>
    </row>
    <row r="27" spans="1:54" customFormat="1" ht="14.4">
      <c r="O27" s="662"/>
      <c r="Q27" s="477"/>
      <c r="R27" s="477"/>
      <c r="S27" s="477"/>
      <c r="T27" s="477"/>
      <c r="U27" s="477"/>
      <c r="V27" s="477"/>
      <c r="W27" s="477"/>
      <c r="X27" s="477"/>
      <c r="Y27" s="477"/>
      <c r="Z27" s="477"/>
      <c r="AA27" s="477"/>
      <c r="AB27" s="477"/>
      <c r="AC27" s="477"/>
      <c r="AD27" s="477"/>
      <c r="AE27" s="477"/>
      <c r="AF27" s="477"/>
      <c r="AG27" s="477"/>
      <c r="AH27" s="477"/>
      <c r="AI27" s="477"/>
      <c r="AJ27" s="477"/>
      <c r="AK27" s="477"/>
      <c r="AL27" s="477"/>
      <c r="AM27" s="477"/>
      <c r="AN27" s="477"/>
      <c r="AO27" s="477"/>
      <c r="AP27" s="477"/>
      <c r="AQ27" s="477"/>
      <c r="AR27" s="477"/>
      <c r="AS27" s="477"/>
      <c r="AT27" s="477"/>
      <c r="AU27" s="477"/>
      <c r="AV27" s="477"/>
      <c r="AW27" s="477"/>
      <c r="AX27" s="477"/>
      <c r="AY27" s="477"/>
      <c r="AZ27" s="477"/>
      <c r="BA27" s="477"/>
      <c r="BB27" s="477"/>
    </row>
  </sheetData>
  <dataConsolidate/>
  <mergeCells count="2">
    <mergeCell ref="A10:A12"/>
    <mergeCell ref="A7:A8"/>
  </mergeCells>
  <pageMargins left="0.25" right="0.25" top="0.75" bottom="0.75" header="0.3" footer="0.3"/>
  <pageSetup paperSize="9" scale="54"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B42"/>
  <sheetViews>
    <sheetView zoomScaleNormal="100" workbookViewId="0">
      <pane ySplit="3" topLeftCell="A27" activePane="bottomLeft" state="frozen"/>
      <selection activeCell="J14" sqref="J14"/>
      <selection pane="bottomLeft" activeCell="A29" sqref="A29:XFD42"/>
    </sheetView>
  </sheetViews>
  <sheetFormatPr defaultRowHeight="30.15" customHeight="1" outlineLevelCol="1"/>
  <cols>
    <col min="1" max="1" width="15.88671875" style="672" customWidth="1"/>
    <col min="2" max="2" width="24.6640625" style="670" customWidth="1"/>
    <col min="3" max="3" width="8.5546875" style="671" customWidth="1"/>
    <col min="4" max="4" width="9.33203125" style="672" customWidth="1" outlineLevel="1"/>
    <col min="5" max="5" width="7.88671875" style="672" customWidth="1" outlineLevel="1"/>
    <col min="6" max="6" width="9.44140625" style="672" customWidth="1" outlineLevel="1"/>
    <col min="7" max="7" width="9.5546875" style="672" customWidth="1" outlineLevel="1"/>
    <col min="8" max="8" width="9.44140625" style="672" customWidth="1" outlineLevel="1"/>
    <col min="9" max="9" width="18.33203125" style="672" customWidth="1" outlineLevel="1"/>
    <col min="10" max="10" width="10.44140625" style="672" customWidth="1" outlineLevel="1"/>
    <col min="11" max="11" width="14.6640625" style="672" customWidth="1" outlineLevel="1"/>
    <col min="12" max="27" width="8.88671875" style="669"/>
    <col min="28" max="219" width="8.88671875" style="668"/>
    <col min="220" max="220" width="37" style="668" customWidth="1"/>
    <col min="221" max="221" width="12.109375" style="668" customWidth="1"/>
    <col min="222" max="222" width="9" style="668" customWidth="1"/>
    <col min="223" max="223" width="7.88671875" style="668" customWidth="1"/>
    <col min="224" max="224" width="9.6640625" style="668" customWidth="1"/>
    <col min="225" max="225" width="7" style="668" customWidth="1"/>
    <col min="226" max="226" width="96.109375" style="668" customWidth="1"/>
    <col min="227" max="227" width="1.6640625" style="668" customWidth="1"/>
    <col min="228" max="228" width="80.109375" style="668" customWidth="1"/>
    <col min="229" max="229" width="40.109375" style="668" customWidth="1"/>
    <col min="230" max="230" width="57.88671875" style="668" customWidth="1"/>
    <col min="231" max="231" width="38.6640625" style="668" customWidth="1"/>
    <col min="232" max="232" width="64.44140625" style="668" customWidth="1"/>
    <col min="233" max="233" width="53.33203125" style="668" customWidth="1"/>
    <col min="234" max="234" width="57.88671875" style="668" customWidth="1"/>
    <col min="235" max="235" width="32.6640625" style="668" customWidth="1"/>
    <col min="236" max="236" width="46.5546875" style="668" customWidth="1"/>
    <col min="237" max="237" width="58.5546875" style="668" customWidth="1"/>
    <col min="238" max="238" width="89.33203125" style="668" customWidth="1"/>
    <col min="239" max="239" width="55.6640625" style="668" customWidth="1"/>
    <col min="240" max="240" width="60.88671875" style="668" customWidth="1"/>
    <col min="241" max="241" width="59.33203125" style="668" customWidth="1"/>
    <col min="242" max="242" width="38" style="668" customWidth="1"/>
    <col min="243" max="243" width="25.33203125" style="668" customWidth="1"/>
    <col min="244" max="244" width="26.6640625" style="668" customWidth="1"/>
    <col min="245" max="245" width="38" style="668" customWidth="1"/>
    <col min="246" max="246" width="66.5546875" style="668" customWidth="1"/>
    <col min="247" max="247" width="78" style="668" customWidth="1"/>
    <col min="248" max="475" width="8.88671875" style="668"/>
    <col min="476" max="476" width="37" style="668" customWidth="1"/>
    <col min="477" max="477" width="12.109375" style="668" customWidth="1"/>
    <col min="478" max="478" width="9" style="668" customWidth="1"/>
    <col min="479" max="479" width="7.88671875" style="668" customWidth="1"/>
    <col min="480" max="480" width="9.6640625" style="668" customWidth="1"/>
    <col min="481" max="481" width="7" style="668" customWidth="1"/>
    <col min="482" max="482" width="96.109375" style="668" customWidth="1"/>
    <col min="483" max="483" width="1.6640625" style="668" customWidth="1"/>
    <col min="484" max="484" width="80.109375" style="668" customWidth="1"/>
    <col min="485" max="485" width="40.109375" style="668" customWidth="1"/>
    <col min="486" max="486" width="57.88671875" style="668" customWidth="1"/>
    <col min="487" max="487" width="38.6640625" style="668" customWidth="1"/>
    <col min="488" max="488" width="64.44140625" style="668" customWidth="1"/>
    <col min="489" max="489" width="53.33203125" style="668" customWidth="1"/>
    <col min="490" max="490" width="57.88671875" style="668" customWidth="1"/>
    <col min="491" max="491" width="32.6640625" style="668" customWidth="1"/>
    <col min="492" max="492" width="46.5546875" style="668" customWidth="1"/>
    <col min="493" max="493" width="58.5546875" style="668" customWidth="1"/>
    <col min="494" max="494" width="89.33203125" style="668" customWidth="1"/>
    <col min="495" max="495" width="55.6640625" style="668" customWidth="1"/>
    <col min="496" max="496" width="60.88671875" style="668" customWidth="1"/>
    <col min="497" max="497" width="59.33203125" style="668" customWidth="1"/>
    <col min="498" max="498" width="38" style="668" customWidth="1"/>
    <col min="499" max="499" width="25.33203125" style="668" customWidth="1"/>
    <col min="500" max="500" width="26.6640625" style="668" customWidth="1"/>
    <col min="501" max="501" width="38" style="668" customWidth="1"/>
    <col min="502" max="502" width="66.5546875" style="668" customWidth="1"/>
    <col min="503" max="503" width="78" style="668" customWidth="1"/>
    <col min="504" max="731" width="8.88671875" style="668"/>
    <col min="732" max="732" width="37" style="668" customWidth="1"/>
    <col min="733" max="733" width="12.109375" style="668" customWidth="1"/>
    <col min="734" max="734" width="9" style="668" customWidth="1"/>
    <col min="735" max="735" width="7.88671875" style="668" customWidth="1"/>
    <col min="736" max="736" width="9.6640625" style="668" customWidth="1"/>
    <col min="737" max="737" width="7" style="668" customWidth="1"/>
    <col min="738" max="738" width="96.109375" style="668" customWidth="1"/>
    <col min="739" max="739" width="1.6640625" style="668" customWidth="1"/>
    <col min="740" max="740" width="80.109375" style="668" customWidth="1"/>
    <col min="741" max="741" width="40.109375" style="668" customWidth="1"/>
    <col min="742" max="742" width="57.88671875" style="668" customWidth="1"/>
    <col min="743" max="743" width="38.6640625" style="668" customWidth="1"/>
    <col min="744" max="744" width="64.44140625" style="668" customWidth="1"/>
    <col min="745" max="745" width="53.33203125" style="668" customWidth="1"/>
    <col min="746" max="746" width="57.88671875" style="668" customWidth="1"/>
    <col min="747" max="747" width="32.6640625" style="668" customWidth="1"/>
    <col min="748" max="748" width="46.5546875" style="668" customWidth="1"/>
    <col min="749" max="749" width="58.5546875" style="668" customWidth="1"/>
    <col min="750" max="750" width="89.33203125" style="668" customWidth="1"/>
    <col min="751" max="751" width="55.6640625" style="668" customWidth="1"/>
    <col min="752" max="752" width="60.88671875" style="668" customWidth="1"/>
    <col min="753" max="753" width="59.33203125" style="668" customWidth="1"/>
    <col min="754" max="754" width="38" style="668" customWidth="1"/>
    <col min="755" max="755" width="25.33203125" style="668" customWidth="1"/>
    <col min="756" max="756" width="26.6640625" style="668" customWidth="1"/>
    <col min="757" max="757" width="38" style="668" customWidth="1"/>
    <col min="758" max="758" width="66.5546875" style="668" customWidth="1"/>
    <col min="759" max="759" width="78" style="668" customWidth="1"/>
    <col min="760" max="987" width="8.88671875" style="668"/>
    <col min="988" max="988" width="37" style="668" customWidth="1"/>
    <col min="989" max="989" width="12.109375" style="668" customWidth="1"/>
    <col min="990" max="990" width="9" style="668" customWidth="1"/>
    <col min="991" max="991" width="7.88671875" style="668" customWidth="1"/>
    <col min="992" max="992" width="9.6640625" style="668" customWidth="1"/>
    <col min="993" max="993" width="7" style="668" customWidth="1"/>
    <col min="994" max="994" width="96.109375" style="668" customWidth="1"/>
    <col min="995" max="995" width="1.6640625" style="668" customWidth="1"/>
    <col min="996" max="996" width="80.109375" style="668" customWidth="1"/>
    <col min="997" max="997" width="40.109375" style="668" customWidth="1"/>
    <col min="998" max="998" width="57.88671875" style="668" customWidth="1"/>
    <col min="999" max="999" width="38.6640625" style="668" customWidth="1"/>
    <col min="1000" max="1000" width="64.44140625" style="668" customWidth="1"/>
    <col min="1001" max="1001" width="53.33203125" style="668" customWidth="1"/>
    <col min="1002" max="1002" width="57.88671875" style="668" customWidth="1"/>
    <col min="1003" max="1003" width="32.6640625" style="668" customWidth="1"/>
    <col min="1004" max="1004" width="46.5546875" style="668" customWidth="1"/>
    <col min="1005" max="1005" width="58.5546875" style="668" customWidth="1"/>
    <col min="1006" max="1006" width="89.33203125" style="668" customWidth="1"/>
    <col min="1007" max="1007" width="55.6640625" style="668" customWidth="1"/>
    <col min="1008" max="1008" width="60.88671875" style="668" customWidth="1"/>
    <col min="1009" max="1009" width="59.33203125" style="668" customWidth="1"/>
    <col min="1010" max="1010" width="38" style="668" customWidth="1"/>
    <col min="1011" max="1011" width="25.33203125" style="668" customWidth="1"/>
    <col min="1012" max="1012" width="26.6640625" style="668" customWidth="1"/>
    <col min="1013" max="1013" width="38" style="668" customWidth="1"/>
    <col min="1014" max="1014" width="66.5546875" style="668" customWidth="1"/>
    <col min="1015" max="1015" width="78" style="668" customWidth="1"/>
    <col min="1016" max="1243" width="8.88671875" style="668"/>
    <col min="1244" max="1244" width="37" style="668" customWidth="1"/>
    <col min="1245" max="1245" width="12.109375" style="668" customWidth="1"/>
    <col min="1246" max="1246" width="9" style="668" customWidth="1"/>
    <col min="1247" max="1247" width="7.88671875" style="668" customWidth="1"/>
    <col min="1248" max="1248" width="9.6640625" style="668" customWidth="1"/>
    <col min="1249" max="1249" width="7" style="668" customWidth="1"/>
    <col min="1250" max="1250" width="96.109375" style="668" customWidth="1"/>
    <col min="1251" max="1251" width="1.6640625" style="668" customWidth="1"/>
    <col min="1252" max="1252" width="80.109375" style="668" customWidth="1"/>
    <col min="1253" max="1253" width="40.109375" style="668" customWidth="1"/>
    <col min="1254" max="1254" width="57.88671875" style="668" customWidth="1"/>
    <col min="1255" max="1255" width="38.6640625" style="668" customWidth="1"/>
    <col min="1256" max="1256" width="64.44140625" style="668" customWidth="1"/>
    <col min="1257" max="1257" width="53.33203125" style="668" customWidth="1"/>
    <col min="1258" max="1258" width="57.88671875" style="668" customWidth="1"/>
    <col min="1259" max="1259" width="32.6640625" style="668" customWidth="1"/>
    <col min="1260" max="1260" width="46.5546875" style="668" customWidth="1"/>
    <col min="1261" max="1261" width="58.5546875" style="668" customWidth="1"/>
    <col min="1262" max="1262" width="89.33203125" style="668" customWidth="1"/>
    <col min="1263" max="1263" width="55.6640625" style="668" customWidth="1"/>
    <col min="1264" max="1264" width="60.88671875" style="668" customWidth="1"/>
    <col min="1265" max="1265" width="59.33203125" style="668" customWidth="1"/>
    <col min="1266" max="1266" width="38" style="668" customWidth="1"/>
    <col min="1267" max="1267" width="25.33203125" style="668" customWidth="1"/>
    <col min="1268" max="1268" width="26.6640625" style="668" customWidth="1"/>
    <col min="1269" max="1269" width="38" style="668" customWidth="1"/>
    <col min="1270" max="1270" width="66.5546875" style="668" customWidth="1"/>
    <col min="1271" max="1271" width="78" style="668" customWidth="1"/>
    <col min="1272" max="1499" width="8.88671875" style="668"/>
    <col min="1500" max="1500" width="37" style="668" customWidth="1"/>
    <col min="1501" max="1501" width="12.109375" style="668" customWidth="1"/>
    <col min="1502" max="1502" width="9" style="668" customWidth="1"/>
    <col min="1503" max="1503" width="7.88671875" style="668" customWidth="1"/>
    <col min="1504" max="1504" width="9.6640625" style="668" customWidth="1"/>
    <col min="1505" max="1505" width="7" style="668" customWidth="1"/>
    <col min="1506" max="1506" width="96.109375" style="668" customWidth="1"/>
    <col min="1507" max="1507" width="1.6640625" style="668" customWidth="1"/>
    <col min="1508" max="1508" width="80.109375" style="668" customWidth="1"/>
    <col min="1509" max="1509" width="40.109375" style="668" customWidth="1"/>
    <col min="1510" max="1510" width="57.88671875" style="668" customWidth="1"/>
    <col min="1511" max="1511" width="38.6640625" style="668" customWidth="1"/>
    <col min="1512" max="1512" width="64.44140625" style="668" customWidth="1"/>
    <col min="1513" max="1513" width="53.33203125" style="668" customWidth="1"/>
    <col min="1514" max="1514" width="57.88671875" style="668" customWidth="1"/>
    <col min="1515" max="1515" width="32.6640625" style="668" customWidth="1"/>
    <col min="1516" max="1516" width="46.5546875" style="668" customWidth="1"/>
    <col min="1517" max="1517" width="58.5546875" style="668" customWidth="1"/>
    <col min="1518" max="1518" width="89.33203125" style="668" customWidth="1"/>
    <col min="1519" max="1519" width="55.6640625" style="668" customWidth="1"/>
    <col min="1520" max="1520" width="60.88671875" style="668" customWidth="1"/>
    <col min="1521" max="1521" width="59.33203125" style="668" customWidth="1"/>
    <col min="1522" max="1522" width="38" style="668" customWidth="1"/>
    <col min="1523" max="1523" width="25.33203125" style="668" customWidth="1"/>
    <col min="1524" max="1524" width="26.6640625" style="668" customWidth="1"/>
    <col min="1525" max="1525" width="38" style="668" customWidth="1"/>
    <col min="1526" max="1526" width="66.5546875" style="668" customWidth="1"/>
    <col min="1527" max="1527" width="78" style="668" customWidth="1"/>
    <col min="1528" max="1755" width="8.88671875" style="668"/>
    <col min="1756" max="1756" width="37" style="668" customWidth="1"/>
    <col min="1757" max="1757" width="12.109375" style="668" customWidth="1"/>
    <col min="1758" max="1758" width="9" style="668" customWidth="1"/>
    <col min="1759" max="1759" width="7.88671875" style="668" customWidth="1"/>
    <col min="1760" max="1760" width="9.6640625" style="668" customWidth="1"/>
    <col min="1761" max="1761" width="7" style="668" customWidth="1"/>
    <col min="1762" max="1762" width="96.109375" style="668" customWidth="1"/>
    <col min="1763" max="1763" width="1.6640625" style="668" customWidth="1"/>
    <col min="1764" max="1764" width="80.109375" style="668" customWidth="1"/>
    <col min="1765" max="1765" width="40.109375" style="668" customWidth="1"/>
    <col min="1766" max="1766" width="57.88671875" style="668" customWidth="1"/>
    <col min="1767" max="1767" width="38.6640625" style="668" customWidth="1"/>
    <col min="1768" max="1768" width="64.44140625" style="668" customWidth="1"/>
    <col min="1769" max="1769" width="53.33203125" style="668" customWidth="1"/>
    <col min="1770" max="1770" width="57.88671875" style="668" customWidth="1"/>
    <col min="1771" max="1771" width="32.6640625" style="668" customWidth="1"/>
    <col min="1772" max="1772" width="46.5546875" style="668" customWidth="1"/>
    <col min="1773" max="1773" width="58.5546875" style="668" customWidth="1"/>
    <col min="1774" max="1774" width="89.33203125" style="668" customWidth="1"/>
    <col min="1775" max="1775" width="55.6640625" style="668" customWidth="1"/>
    <col min="1776" max="1776" width="60.88671875" style="668" customWidth="1"/>
    <col min="1777" max="1777" width="59.33203125" style="668" customWidth="1"/>
    <col min="1778" max="1778" width="38" style="668" customWidth="1"/>
    <col min="1779" max="1779" width="25.33203125" style="668" customWidth="1"/>
    <col min="1780" max="1780" width="26.6640625" style="668" customWidth="1"/>
    <col min="1781" max="1781" width="38" style="668" customWidth="1"/>
    <col min="1782" max="1782" width="66.5546875" style="668" customWidth="1"/>
    <col min="1783" max="1783" width="78" style="668" customWidth="1"/>
    <col min="1784" max="2011" width="8.88671875" style="668"/>
    <col min="2012" max="2012" width="37" style="668" customWidth="1"/>
    <col min="2013" max="2013" width="12.109375" style="668" customWidth="1"/>
    <col min="2014" max="2014" width="9" style="668" customWidth="1"/>
    <col min="2015" max="2015" width="7.88671875" style="668" customWidth="1"/>
    <col min="2016" max="2016" width="9.6640625" style="668" customWidth="1"/>
    <col min="2017" max="2017" width="7" style="668" customWidth="1"/>
    <col min="2018" max="2018" width="96.109375" style="668" customWidth="1"/>
    <col min="2019" max="2019" width="1.6640625" style="668" customWidth="1"/>
    <col min="2020" max="2020" width="80.109375" style="668" customWidth="1"/>
    <col min="2021" max="2021" width="40.109375" style="668" customWidth="1"/>
    <col min="2022" max="2022" width="57.88671875" style="668" customWidth="1"/>
    <col min="2023" max="2023" width="38.6640625" style="668" customWidth="1"/>
    <col min="2024" max="2024" width="64.44140625" style="668" customWidth="1"/>
    <col min="2025" max="2025" width="53.33203125" style="668" customWidth="1"/>
    <col min="2026" max="2026" width="57.88671875" style="668" customWidth="1"/>
    <col min="2027" max="2027" width="32.6640625" style="668" customWidth="1"/>
    <col min="2028" max="2028" width="46.5546875" style="668" customWidth="1"/>
    <col min="2029" max="2029" width="58.5546875" style="668" customWidth="1"/>
    <col min="2030" max="2030" width="89.33203125" style="668" customWidth="1"/>
    <col min="2031" max="2031" width="55.6640625" style="668" customWidth="1"/>
    <col min="2032" max="2032" width="60.88671875" style="668" customWidth="1"/>
    <col min="2033" max="2033" width="59.33203125" style="668" customWidth="1"/>
    <col min="2034" max="2034" width="38" style="668" customWidth="1"/>
    <col min="2035" max="2035" width="25.33203125" style="668" customWidth="1"/>
    <col min="2036" max="2036" width="26.6640625" style="668" customWidth="1"/>
    <col min="2037" max="2037" width="38" style="668" customWidth="1"/>
    <col min="2038" max="2038" width="66.5546875" style="668" customWidth="1"/>
    <col min="2039" max="2039" width="78" style="668" customWidth="1"/>
    <col min="2040" max="2267" width="8.88671875" style="668"/>
    <col min="2268" max="2268" width="37" style="668" customWidth="1"/>
    <col min="2269" max="2269" width="12.109375" style="668" customWidth="1"/>
    <col min="2270" max="2270" width="9" style="668" customWidth="1"/>
    <col min="2271" max="2271" width="7.88671875" style="668" customWidth="1"/>
    <col min="2272" max="2272" width="9.6640625" style="668" customWidth="1"/>
    <col min="2273" max="2273" width="7" style="668" customWidth="1"/>
    <col min="2274" max="2274" width="96.109375" style="668" customWidth="1"/>
    <col min="2275" max="2275" width="1.6640625" style="668" customWidth="1"/>
    <col min="2276" max="2276" width="80.109375" style="668" customWidth="1"/>
    <col min="2277" max="2277" width="40.109375" style="668" customWidth="1"/>
    <col min="2278" max="2278" width="57.88671875" style="668" customWidth="1"/>
    <col min="2279" max="2279" width="38.6640625" style="668" customWidth="1"/>
    <col min="2280" max="2280" width="64.44140625" style="668" customWidth="1"/>
    <col min="2281" max="2281" width="53.33203125" style="668" customWidth="1"/>
    <col min="2282" max="2282" width="57.88671875" style="668" customWidth="1"/>
    <col min="2283" max="2283" width="32.6640625" style="668" customWidth="1"/>
    <col min="2284" max="2284" width="46.5546875" style="668" customWidth="1"/>
    <col min="2285" max="2285" width="58.5546875" style="668" customWidth="1"/>
    <col min="2286" max="2286" width="89.33203125" style="668" customWidth="1"/>
    <col min="2287" max="2287" width="55.6640625" style="668" customWidth="1"/>
    <col min="2288" max="2288" width="60.88671875" style="668" customWidth="1"/>
    <col min="2289" max="2289" width="59.33203125" style="668" customWidth="1"/>
    <col min="2290" max="2290" width="38" style="668" customWidth="1"/>
    <col min="2291" max="2291" width="25.33203125" style="668" customWidth="1"/>
    <col min="2292" max="2292" width="26.6640625" style="668" customWidth="1"/>
    <col min="2293" max="2293" width="38" style="668" customWidth="1"/>
    <col min="2294" max="2294" width="66.5546875" style="668" customWidth="1"/>
    <col min="2295" max="2295" width="78" style="668" customWidth="1"/>
    <col min="2296" max="2523" width="8.88671875" style="668"/>
    <col min="2524" max="2524" width="37" style="668" customWidth="1"/>
    <col min="2525" max="2525" width="12.109375" style="668" customWidth="1"/>
    <col min="2526" max="2526" width="9" style="668" customWidth="1"/>
    <col min="2527" max="2527" width="7.88671875" style="668" customWidth="1"/>
    <col min="2528" max="2528" width="9.6640625" style="668" customWidth="1"/>
    <col min="2529" max="2529" width="7" style="668" customWidth="1"/>
    <col min="2530" max="2530" width="96.109375" style="668" customWidth="1"/>
    <col min="2531" max="2531" width="1.6640625" style="668" customWidth="1"/>
    <col min="2532" max="2532" width="80.109375" style="668" customWidth="1"/>
    <col min="2533" max="2533" width="40.109375" style="668" customWidth="1"/>
    <col min="2534" max="2534" width="57.88671875" style="668" customWidth="1"/>
    <col min="2535" max="2535" width="38.6640625" style="668" customWidth="1"/>
    <col min="2536" max="2536" width="64.44140625" style="668" customWidth="1"/>
    <col min="2537" max="2537" width="53.33203125" style="668" customWidth="1"/>
    <col min="2538" max="2538" width="57.88671875" style="668" customWidth="1"/>
    <col min="2539" max="2539" width="32.6640625" style="668" customWidth="1"/>
    <col min="2540" max="2540" width="46.5546875" style="668" customWidth="1"/>
    <col min="2541" max="2541" width="58.5546875" style="668" customWidth="1"/>
    <col min="2542" max="2542" width="89.33203125" style="668" customWidth="1"/>
    <col min="2543" max="2543" width="55.6640625" style="668" customWidth="1"/>
    <col min="2544" max="2544" width="60.88671875" style="668" customWidth="1"/>
    <col min="2545" max="2545" width="59.33203125" style="668" customWidth="1"/>
    <col min="2546" max="2546" width="38" style="668" customWidth="1"/>
    <col min="2547" max="2547" width="25.33203125" style="668" customWidth="1"/>
    <col min="2548" max="2548" width="26.6640625" style="668" customWidth="1"/>
    <col min="2549" max="2549" width="38" style="668" customWidth="1"/>
    <col min="2550" max="2550" width="66.5546875" style="668" customWidth="1"/>
    <col min="2551" max="2551" width="78" style="668" customWidth="1"/>
    <col min="2552" max="2779" width="8.88671875" style="668"/>
    <col min="2780" max="2780" width="37" style="668" customWidth="1"/>
    <col min="2781" max="2781" width="12.109375" style="668" customWidth="1"/>
    <col min="2782" max="2782" width="9" style="668" customWidth="1"/>
    <col min="2783" max="2783" width="7.88671875" style="668" customWidth="1"/>
    <col min="2784" max="2784" width="9.6640625" style="668" customWidth="1"/>
    <col min="2785" max="2785" width="7" style="668" customWidth="1"/>
    <col min="2786" max="2786" width="96.109375" style="668" customWidth="1"/>
    <col min="2787" max="2787" width="1.6640625" style="668" customWidth="1"/>
    <col min="2788" max="2788" width="80.109375" style="668" customWidth="1"/>
    <col min="2789" max="2789" width="40.109375" style="668" customWidth="1"/>
    <col min="2790" max="2790" width="57.88671875" style="668" customWidth="1"/>
    <col min="2791" max="2791" width="38.6640625" style="668" customWidth="1"/>
    <col min="2792" max="2792" width="64.44140625" style="668" customWidth="1"/>
    <col min="2793" max="2793" width="53.33203125" style="668" customWidth="1"/>
    <col min="2794" max="2794" width="57.88671875" style="668" customWidth="1"/>
    <col min="2795" max="2795" width="32.6640625" style="668" customWidth="1"/>
    <col min="2796" max="2796" width="46.5546875" style="668" customWidth="1"/>
    <col min="2797" max="2797" width="58.5546875" style="668" customWidth="1"/>
    <col min="2798" max="2798" width="89.33203125" style="668" customWidth="1"/>
    <col min="2799" max="2799" width="55.6640625" style="668" customWidth="1"/>
    <col min="2800" max="2800" width="60.88671875" style="668" customWidth="1"/>
    <col min="2801" max="2801" width="59.33203125" style="668" customWidth="1"/>
    <col min="2802" max="2802" width="38" style="668" customWidth="1"/>
    <col min="2803" max="2803" width="25.33203125" style="668" customWidth="1"/>
    <col min="2804" max="2804" width="26.6640625" style="668" customWidth="1"/>
    <col min="2805" max="2805" width="38" style="668" customWidth="1"/>
    <col min="2806" max="2806" width="66.5546875" style="668" customWidth="1"/>
    <col min="2807" max="2807" width="78" style="668" customWidth="1"/>
    <col min="2808" max="3035" width="8.88671875" style="668"/>
    <col min="3036" max="3036" width="37" style="668" customWidth="1"/>
    <col min="3037" max="3037" width="12.109375" style="668" customWidth="1"/>
    <col min="3038" max="3038" width="9" style="668" customWidth="1"/>
    <col min="3039" max="3039" width="7.88671875" style="668" customWidth="1"/>
    <col min="3040" max="3040" width="9.6640625" style="668" customWidth="1"/>
    <col min="3041" max="3041" width="7" style="668" customWidth="1"/>
    <col min="3042" max="3042" width="96.109375" style="668" customWidth="1"/>
    <col min="3043" max="3043" width="1.6640625" style="668" customWidth="1"/>
    <col min="3044" max="3044" width="80.109375" style="668" customWidth="1"/>
    <col min="3045" max="3045" width="40.109375" style="668" customWidth="1"/>
    <col min="3046" max="3046" width="57.88671875" style="668" customWidth="1"/>
    <col min="3047" max="3047" width="38.6640625" style="668" customWidth="1"/>
    <col min="3048" max="3048" width="64.44140625" style="668" customWidth="1"/>
    <col min="3049" max="3049" width="53.33203125" style="668" customWidth="1"/>
    <col min="3050" max="3050" width="57.88671875" style="668" customWidth="1"/>
    <col min="3051" max="3051" width="32.6640625" style="668" customWidth="1"/>
    <col min="3052" max="3052" width="46.5546875" style="668" customWidth="1"/>
    <col min="3053" max="3053" width="58.5546875" style="668" customWidth="1"/>
    <col min="3054" max="3054" width="89.33203125" style="668" customWidth="1"/>
    <col min="3055" max="3055" width="55.6640625" style="668" customWidth="1"/>
    <col min="3056" max="3056" width="60.88671875" style="668" customWidth="1"/>
    <col min="3057" max="3057" width="59.33203125" style="668" customWidth="1"/>
    <col min="3058" max="3058" width="38" style="668" customWidth="1"/>
    <col min="3059" max="3059" width="25.33203125" style="668" customWidth="1"/>
    <col min="3060" max="3060" width="26.6640625" style="668" customWidth="1"/>
    <col min="3061" max="3061" width="38" style="668" customWidth="1"/>
    <col min="3062" max="3062" width="66.5546875" style="668" customWidth="1"/>
    <col min="3063" max="3063" width="78" style="668" customWidth="1"/>
    <col min="3064" max="3291" width="8.88671875" style="668"/>
    <col min="3292" max="3292" width="37" style="668" customWidth="1"/>
    <col min="3293" max="3293" width="12.109375" style="668" customWidth="1"/>
    <col min="3294" max="3294" width="9" style="668" customWidth="1"/>
    <col min="3295" max="3295" width="7.88671875" style="668" customWidth="1"/>
    <col min="3296" max="3296" width="9.6640625" style="668" customWidth="1"/>
    <col min="3297" max="3297" width="7" style="668" customWidth="1"/>
    <col min="3298" max="3298" width="96.109375" style="668" customWidth="1"/>
    <col min="3299" max="3299" width="1.6640625" style="668" customWidth="1"/>
    <col min="3300" max="3300" width="80.109375" style="668" customWidth="1"/>
    <col min="3301" max="3301" width="40.109375" style="668" customWidth="1"/>
    <col min="3302" max="3302" width="57.88671875" style="668" customWidth="1"/>
    <col min="3303" max="3303" width="38.6640625" style="668" customWidth="1"/>
    <col min="3304" max="3304" width="64.44140625" style="668" customWidth="1"/>
    <col min="3305" max="3305" width="53.33203125" style="668" customWidth="1"/>
    <col min="3306" max="3306" width="57.88671875" style="668" customWidth="1"/>
    <col min="3307" max="3307" width="32.6640625" style="668" customWidth="1"/>
    <col min="3308" max="3308" width="46.5546875" style="668" customWidth="1"/>
    <col min="3309" max="3309" width="58.5546875" style="668" customWidth="1"/>
    <col min="3310" max="3310" width="89.33203125" style="668" customWidth="1"/>
    <col min="3311" max="3311" width="55.6640625" style="668" customWidth="1"/>
    <col min="3312" max="3312" width="60.88671875" style="668" customWidth="1"/>
    <col min="3313" max="3313" width="59.33203125" style="668" customWidth="1"/>
    <col min="3314" max="3314" width="38" style="668" customWidth="1"/>
    <col min="3315" max="3315" width="25.33203125" style="668" customWidth="1"/>
    <col min="3316" max="3316" width="26.6640625" style="668" customWidth="1"/>
    <col min="3317" max="3317" width="38" style="668" customWidth="1"/>
    <col min="3318" max="3318" width="66.5546875" style="668" customWidth="1"/>
    <col min="3319" max="3319" width="78" style="668" customWidth="1"/>
    <col min="3320" max="3547" width="8.88671875" style="668"/>
    <col min="3548" max="3548" width="37" style="668" customWidth="1"/>
    <col min="3549" max="3549" width="12.109375" style="668" customWidth="1"/>
    <col min="3550" max="3550" width="9" style="668" customWidth="1"/>
    <col min="3551" max="3551" width="7.88671875" style="668" customWidth="1"/>
    <col min="3552" max="3552" width="9.6640625" style="668" customWidth="1"/>
    <col min="3553" max="3553" width="7" style="668" customWidth="1"/>
    <col min="3554" max="3554" width="96.109375" style="668" customWidth="1"/>
    <col min="3555" max="3555" width="1.6640625" style="668" customWidth="1"/>
    <col min="3556" max="3556" width="80.109375" style="668" customWidth="1"/>
    <col min="3557" max="3557" width="40.109375" style="668" customWidth="1"/>
    <col min="3558" max="3558" width="57.88671875" style="668" customWidth="1"/>
    <col min="3559" max="3559" width="38.6640625" style="668" customWidth="1"/>
    <col min="3560" max="3560" width="64.44140625" style="668" customWidth="1"/>
    <col min="3561" max="3561" width="53.33203125" style="668" customWidth="1"/>
    <col min="3562" max="3562" width="57.88671875" style="668" customWidth="1"/>
    <col min="3563" max="3563" width="32.6640625" style="668" customWidth="1"/>
    <col min="3564" max="3564" width="46.5546875" style="668" customWidth="1"/>
    <col min="3565" max="3565" width="58.5546875" style="668" customWidth="1"/>
    <col min="3566" max="3566" width="89.33203125" style="668" customWidth="1"/>
    <col min="3567" max="3567" width="55.6640625" style="668" customWidth="1"/>
    <col min="3568" max="3568" width="60.88671875" style="668" customWidth="1"/>
    <col min="3569" max="3569" width="59.33203125" style="668" customWidth="1"/>
    <col min="3570" max="3570" width="38" style="668" customWidth="1"/>
    <col min="3571" max="3571" width="25.33203125" style="668" customWidth="1"/>
    <col min="3572" max="3572" width="26.6640625" style="668" customWidth="1"/>
    <col min="3573" max="3573" width="38" style="668" customWidth="1"/>
    <col min="3574" max="3574" width="66.5546875" style="668" customWidth="1"/>
    <col min="3575" max="3575" width="78" style="668" customWidth="1"/>
    <col min="3576" max="3803" width="8.88671875" style="668"/>
    <col min="3804" max="3804" width="37" style="668" customWidth="1"/>
    <col min="3805" max="3805" width="12.109375" style="668" customWidth="1"/>
    <col min="3806" max="3806" width="9" style="668" customWidth="1"/>
    <col min="3807" max="3807" width="7.88671875" style="668" customWidth="1"/>
    <col min="3808" max="3808" width="9.6640625" style="668" customWidth="1"/>
    <col min="3809" max="3809" width="7" style="668" customWidth="1"/>
    <col min="3810" max="3810" width="96.109375" style="668" customWidth="1"/>
    <col min="3811" max="3811" width="1.6640625" style="668" customWidth="1"/>
    <col min="3812" max="3812" width="80.109375" style="668" customWidth="1"/>
    <col min="3813" max="3813" width="40.109375" style="668" customWidth="1"/>
    <col min="3814" max="3814" width="57.88671875" style="668" customWidth="1"/>
    <col min="3815" max="3815" width="38.6640625" style="668" customWidth="1"/>
    <col min="3816" max="3816" width="64.44140625" style="668" customWidth="1"/>
    <col min="3817" max="3817" width="53.33203125" style="668" customWidth="1"/>
    <col min="3818" max="3818" width="57.88671875" style="668" customWidth="1"/>
    <col min="3819" max="3819" width="32.6640625" style="668" customWidth="1"/>
    <col min="3820" max="3820" width="46.5546875" style="668" customWidth="1"/>
    <col min="3821" max="3821" width="58.5546875" style="668" customWidth="1"/>
    <col min="3822" max="3822" width="89.33203125" style="668" customWidth="1"/>
    <col min="3823" max="3823" width="55.6640625" style="668" customWidth="1"/>
    <col min="3824" max="3824" width="60.88671875" style="668" customWidth="1"/>
    <col min="3825" max="3825" width="59.33203125" style="668" customWidth="1"/>
    <col min="3826" max="3826" width="38" style="668" customWidth="1"/>
    <col min="3827" max="3827" width="25.33203125" style="668" customWidth="1"/>
    <col min="3828" max="3828" width="26.6640625" style="668" customWidth="1"/>
    <col min="3829" max="3829" width="38" style="668" customWidth="1"/>
    <col min="3830" max="3830" width="66.5546875" style="668" customWidth="1"/>
    <col min="3831" max="3831" width="78" style="668" customWidth="1"/>
    <col min="3832" max="4059" width="8.88671875" style="668"/>
    <col min="4060" max="4060" width="37" style="668" customWidth="1"/>
    <col min="4061" max="4061" width="12.109375" style="668" customWidth="1"/>
    <col min="4062" max="4062" width="9" style="668" customWidth="1"/>
    <col min="4063" max="4063" width="7.88671875" style="668" customWidth="1"/>
    <col min="4064" max="4064" width="9.6640625" style="668" customWidth="1"/>
    <col min="4065" max="4065" width="7" style="668" customWidth="1"/>
    <col min="4066" max="4066" width="96.109375" style="668" customWidth="1"/>
    <col min="4067" max="4067" width="1.6640625" style="668" customWidth="1"/>
    <col min="4068" max="4068" width="80.109375" style="668" customWidth="1"/>
    <col min="4069" max="4069" width="40.109375" style="668" customWidth="1"/>
    <col min="4070" max="4070" width="57.88671875" style="668" customWidth="1"/>
    <col min="4071" max="4071" width="38.6640625" style="668" customWidth="1"/>
    <col min="4072" max="4072" width="64.44140625" style="668" customWidth="1"/>
    <col min="4073" max="4073" width="53.33203125" style="668" customWidth="1"/>
    <col min="4074" max="4074" width="57.88671875" style="668" customWidth="1"/>
    <col min="4075" max="4075" width="32.6640625" style="668" customWidth="1"/>
    <col min="4076" max="4076" width="46.5546875" style="668" customWidth="1"/>
    <col min="4077" max="4077" width="58.5546875" style="668" customWidth="1"/>
    <col min="4078" max="4078" width="89.33203125" style="668" customWidth="1"/>
    <col min="4079" max="4079" width="55.6640625" style="668" customWidth="1"/>
    <col min="4080" max="4080" width="60.88671875" style="668" customWidth="1"/>
    <col min="4081" max="4081" width="59.33203125" style="668" customWidth="1"/>
    <col min="4082" max="4082" width="38" style="668" customWidth="1"/>
    <col min="4083" max="4083" width="25.33203125" style="668" customWidth="1"/>
    <col min="4084" max="4084" width="26.6640625" style="668" customWidth="1"/>
    <col min="4085" max="4085" width="38" style="668" customWidth="1"/>
    <col min="4086" max="4086" width="66.5546875" style="668" customWidth="1"/>
    <col min="4087" max="4087" width="78" style="668" customWidth="1"/>
    <col min="4088" max="4315" width="8.88671875" style="668"/>
    <col min="4316" max="4316" width="37" style="668" customWidth="1"/>
    <col min="4317" max="4317" width="12.109375" style="668" customWidth="1"/>
    <col min="4318" max="4318" width="9" style="668" customWidth="1"/>
    <col min="4319" max="4319" width="7.88671875" style="668" customWidth="1"/>
    <col min="4320" max="4320" width="9.6640625" style="668" customWidth="1"/>
    <col min="4321" max="4321" width="7" style="668" customWidth="1"/>
    <col min="4322" max="4322" width="96.109375" style="668" customWidth="1"/>
    <col min="4323" max="4323" width="1.6640625" style="668" customWidth="1"/>
    <col min="4324" max="4324" width="80.109375" style="668" customWidth="1"/>
    <col min="4325" max="4325" width="40.109375" style="668" customWidth="1"/>
    <col min="4326" max="4326" width="57.88671875" style="668" customWidth="1"/>
    <col min="4327" max="4327" width="38.6640625" style="668" customWidth="1"/>
    <col min="4328" max="4328" width="64.44140625" style="668" customWidth="1"/>
    <col min="4329" max="4329" width="53.33203125" style="668" customWidth="1"/>
    <col min="4330" max="4330" width="57.88671875" style="668" customWidth="1"/>
    <col min="4331" max="4331" width="32.6640625" style="668" customWidth="1"/>
    <col min="4332" max="4332" width="46.5546875" style="668" customWidth="1"/>
    <col min="4333" max="4333" width="58.5546875" style="668" customWidth="1"/>
    <col min="4334" max="4334" width="89.33203125" style="668" customWidth="1"/>
    <col min="4335" max="4335" width="55.6640625" style="668" customWidth="1"/>
    <col min="4336" max="4336" width="60.88671875" style="668" customWidth="1"/>
    <col min="4337" max="4337" width="59.33203125" style="668" customWidth="1"/>
    <col min="4338" max="4338" width="38" style="668" customWidth="1"/>
    <col min="4339" max="4339" width="25.33203125" style="668" customWidth="1"/>
    <col min="4340" max="4340" width="26.6640625" style="668" customWidth="1"/>
    <col min="4341" max="4341" width="38" style="668" customWidth="1"/>
    <col min="4342" max="4342" width="66.5546875" style="668" customWidth="1"/>
    <col min="4343" max="4343" width="78" style="668" customWidth="1"/>
    <col min="4344" max="4571" width="8.88671875" style="668"/>
    <col min="4572" max="4572" width="37" style="668" customWidth="1"/>
    <col min="4573" max="4573" width="12.109375" style="668" customWidth="1"/>
    <col min="4574" max="4574" width="9" style="668" customWidth="1"/>
    <col min="4575" max="4575" width="7.88671875" style="668" customWidth="1"/>
    <col min="4576" max="4576" width="9.6640625" style="668" customWidth="1"/>
    <col min="4577" max="4577" width="7" style="668" customWidth="1"/>
    <col min="4578" max="4578" width="96.109375" style="668" customWidth="1"/>
    <col min="4579" max="4579" width="1.6640625" style="668" customWidth="1"/>
    <col min="4580" max="4580" width="80.109375" style="668" customWidth="1"/>
    <col min="4581" max="4581" width="40.109375" style="668" customWidth="1"/>
    <col min="4582" max="4582" width="57.88671875" style="668" customWidth="1"/>
    <col min="4583" max="4583" width="38.6640625" style="668" customWidth="1"/>
    <col min="4584" max="4584" width="64.44140625" style="668" customWidth="1"/>
    <col min="4585" max="4585" width="53.33203125" style="668" customWidth="1"/>
    <col min="4586" max="4586" width="57.88671875" style="668" customWidth="1"/>
    <col min="4587" max="4587" width="32.6640625" style="668" customWidth="1"/>
    <col min="4588" max="4588" width="46.5546875" style="668" customWidth="1"/>
    <col min="4589" max="4589" width="58.5546875" style="668" customWidth="1"/>
    <col min="4590" max="4590" width="89.33203125" style="668" customWidth="1"/>
    <col min="4591" max="4591" width="55.6640625" style="668" customWidth="1"/>
    <col min="4592" max="4592" width="60.88671875" style="668" customWidth="1"/>
    <col min="4593" max="4593" width="59.33203125" style="668" customWidth="1"/>
    <col min="4594" max="4594" width="38" style="668" customWidth="1"/>
    <col min="4595" max="4595" width="25.33203125" style="668" customWidth="1"/>
    <col min="4596" max="4596" width="26.6640625" style="668" customWidth="1"/>
    <col min="4597" max="4597" width="38" style="668" customWidth="1"/>
    <col min="4598" max="4598" width="66.5546875" style="668" customWidth="1"/>
    <col min="4599" max="4599" width="78" style="668" customWidth="1"/>
    <col min="4600" max="4827" width="8.88671875" style="668"/>
    <col min="4828" max="4828" width="37" style="668" customWidth="1"/>
    <col min="4829" max="4829" width="12.109375" style="668" customWidth="1"/>
    <col min="4830" max="4830" width="9" style="668" customWidth="1"/>
    <col min="4831" max="4831" width="7.88671875" style="668" customWidth="1"/>
    <col min="4832" max="4832" width="9.6640625" style="668" customWidth="1"/>
    <col min="4833" max="4833" width="7" style="668" customWidth="1"/>
    <col min="4834" max="4834" width="96.109375" style="668" customWidth="1"/>
    <col min="4835" max="4835" width="1.6640625" style="668" customWidth="1"/>
    <col min="4836" max="4836" width="80.109375" style="668" customWidth="1"/>
    <col min="4837" max="4837" width="40.109375" style="668" customWidth="1"/>
    <col min="4838" max="4838" width="57.88671875" style="668" customWidth="1"/>
    <col min="4839" max="4839" width="38.6640625" style="668" customWidth="1"/>
    <col min="4840" max="4840" width="64.44140625" style="668" customWidth="1"/>
    <col min="4841" max="4841" width="53.33203125" style="668" customWidth="1"/>
    <col min="4842" max="4842" width="57.88671875" style="668" customWidth="1"/>
    <col min="4843" max="4843" width="32.6640625" style="668" customWidth="1"/>
    <col min="4844" max="4844" width="46.5546875" style="668" customWidth="1"/>
    <col min="4845" max="4845" width="58.5546875" style="668" customWidth="1"/>
    <col min="4846" max="4846" width="89.33203125" style="668" customWidth="1"/>
    <col min="4847" max="4847" width="55.6640625" style="668" customWidth="1"/>
    <col min="4848" max="4848" width="60.88671875" style="668" customWidth="1"/>
    <col min="4849" max="4849" width="59.33203125" style="668" customWidth="1"/>
    <col min="4850" max="4850" width="38" style="668" customWidth="1"/>
    <col min="4851" max="4851" width="25.33203125" style="668" customWidth="1"/>
    <col min="4852" max="4852" width="26.6640625" style="668" customWidth="1"/>
    <col min="4853" max="4853" width="38" style="668" customWidth="1"/>
    <col min="4854" max="4854" width="66.5546875" style="668" customWidth="1"/>
    <col min="4855" max="4855" width="78" style="668" customWidth="1"/>
    <col min="4856" max="5083" width="8.88671875" style="668"/>
    <col min="5084" max="5084" width="37" style="668" customWidth="1"/>
    <col min="5085" max="5085" width="12.109375" style="668" customWidth="1"/>
    <col min="5086" max="5086" width="9" style="668" customWidth="1"/>
    <col min="5087" max="5087" width="7.88671875" style="668" customWidth="1"/>
    <col min="5088" max="5088" width="9.6640625" style="668" customWidth="1"/>
    <col min="5089" max="5089" width="7" style="668" customWidth="1"/>
    <col min="5090" max="5090" width="96.109375" style="668" customWidth="1"/>
    <col min="5091" max="5091" width="1.6640625" style="668" customWidth="1"/>
    <col min="5092" max="5092" width="80.109375" style="668" customWidth="1"/>
    <col min="5093" max="5093" width="40.109375" style="668" customWidth="1"/>
    <col min="5094" max="5094" width="57.88671875" style="668" customWidth="1"/>
    <col min="5095" max="5095" width="38.6640625" style="668" customWidth="1"/>
    <col min="5096" max="5096" width="64.44140625" style="668" customWidth="1"/>
    <col min="5097" max="5097" width="53.33203125" style="668" customWidth="1"/>
    <col min="5098" max="5098" width="57.88671875" style="668" customWidth="1"/>
    <col min="5099" max="5099" width="32.6640625" style="668" customWidth="1"/>
    <col min="5100" max="5100" width="46.5546875" style="668" customWidth="1"/>
    <col min="5101" max="5101" width="58.5546875" style="668" customWidth="1"/>
    <col min="5102" max="5102" width="89.33203125" style="668" customWidth="1"/>
    <col min="5103" max="5103" width="55.6640625" style="668" customWidth="1"/>
    <col min="5104" max="5104" width="60.88671875" style="668" customWidth="1"/>
    <col min="5105" max="5105" width="59.33203125" style="668" customWidth="1"/>
    <col min="5106" max="5106" width="38" style="668" customWidth="1"/>
    <col min="5107" max="5107" width="25.33203125" style="668" customWidth="1"/>
    <col min="5108" max="5108" width="26.6640625" style="668" customWidth="1"/>
    <col min="5109" max="5109" width="38" style="668" customWidth="1"/>
    <col min="5110" max="5110" width="66.5546875" style="668" customWidth="1"/>
    <col min="5111" max="5111" width="78" style="668" customWidth="1"/>
    <col min="5112" max="5339" width="8.88671875" style="668"/>
    <col min="5340" max="5340" width="37" style="668" customWidth="1"/>
    <col min="5341" max="5341" width="12.109375" style="668" customWidth="1"/>
    <col min="5342" max="5342" width="9" style="668" customWidth="1"/>
    <col min="5343" max="5343" width="7.88671875" style="668" customWidth="1"/>
    <col min="5344" max="5344" width="9.6640625" style="668" customWidth="1"/>
    <col min="5345" max="5345" width="7" style="668" customWidth="1"/>
    <col min="5346" max="5346" width="96.109375" style="668" customWidth="1"/>
    <col min="5347" max="5347" width="1.6640625" style="668" customWidth="1"/>
    <col min="5348" max="5348" width="80.109375" style="668" customWidth="1"/>
    <col min="5349" max="5349" width="40.109375" style="668" customWidth="1"/>
    <col min="5350" max="5350" width="57.88671875" style="668" customWidth="1"/>
    <col min="5351" max="5351" width="38.6640625" style="668" customWidth="1"/>
    <col min="5352" max="5352" width="64.44140625" style="668" customWidth="1"/>
    <col min="5353" max="5353" width="53.33203125" style="668" customWidth="1"/>
    <col min="5354" max="5354" width="57.88671875" style="668" customWidth="1"/>
    <col min="5355" max="5355" width="32.6640625" style="668" customWidth="1"/>
    <col min="5356" max="5356" width="46.5546875" style="668" customWidth="1"/>
    <col min="5357" max="5357" width="58.5546875" style="668" customWidth="1"/>
    <col min="5358" max="5358" width="89.33203125" style="668" customWidth="1"/>
    <col min="5359" max="5359" width="55.6640625" style="668" customWidth="1"/>
    <col min="5360" max="5360" width="60.88671875" style="668" customWidth="1"/>
    <col min="5361" max="5361" width="59.33203125" style="668" customWidth="1"/>
    <col min="5362" max="5362" width="38" style="668" customWidth="1"/>
    <col min="5363" max="5363" width="25.33203125" style="668" customWidth="1"/>
    <col min="5364" max="5364" width="26.6640625" style="668" customWidth="1"/>
    <col min="5365" max="5365" width="38" style="668" customWidth="1"/>
    <col min="5366" max="5366" width="66.5546875" style="668" customWidth="1"/>
    <col min="5367" max="5367" width="78" style="668" customWidth="1"/>
    <col min="5368" max="5595" width="8.88671875" style="668"/>
    <col min="5596" max="5596" width="37" style="668" customWidth="1"/>
    <col min="5597" max="5597" width="12.109375" style="668" customWidth="1"/>
    <col min="5598" max="5598" width="9" style="668" customWidth="1"/>
    <col min="5599" max="5599" width="7.88671875" style="668" customWidth="1"/>
    <col min="5600" max="5600" width="9.6640625" style="668" customWidth="1"/>
    <col min="5601" max="5601" width="7" style="668" customWidth="1"/>
    <col min="5602" max="5602" width="96.109375" style="668" customWidth="1"/>
    <col min="5603" max="5603" width="1.6640625" style="668" customWidth="1"/>
    <col min="5604" max="5604" width="80.109375" style="668" customWidth="1"/>
    <col min="5605" max="5605" width="40.109375" style="668" customWidth="1"/>
    <col min="5606" max="5606" width="57.88671875" style="668" customWidth="1"/>
    <col min="5607" max="5607" width="38.6640625" style="668" customWidth="1"/>
    <col min="5608" max="5608" width="64.44140625" style="668" customWidth="1"/>
    <col min="5609" max="5609" width="53.33203125" style="668" customWidth="1"/>
    <col min="5610" max="5610" width="57.88671875" style="668" customWidth="1"/>
    <col min="5611" max="5611" width="32.6640625" style="668" customWidth="1"/>
    <col min="5612" max="5612" width="46.5546875" style="668" customWidth="1"/>
    <col min="5613" max="5613" width="58.5546875" style="668" customWidth="1"/>
    <col min="5614" max="5614" width="89.33203125" style="668" customWidth="1"/>
    <col min="5615" max="5615" width="55.6640625" style="668" customWidth="1"/>
    <col min="5616" max="5616" width="60.88671875" style="668" customWidth="1"/>
    <col min="5617" max="5617" width="59.33203125" style="668" customWidth="1"/>
    <col min="5618" max="5618" width="38" style="668" customWidth="1"/>
    <col min="5619" max="5619" width="25.33203125" style="668" customWidth="1"/>
    <col min="5620" max="5620" width="26.6640625" style="668" customWidth="1"/>
    <col min="5621" max="5621" width="38" style="668" customWidth="1"/>
    <col min="5622" max="5622" width="66.5546875" style="668" customWidth="1"/>
    <col min="5623" max="5623" width="78" style="668" customWidth="1"/>
    <col min="5624" max="5851" width="8.88671875" style="668"/>
    <col min="5852" max="5852" width="37" style="668" customWidth="1"/>
    <col min="5853" max="5853" width="12.109375" style="668" customWidth="1"/>
    <col min="5854" max="5854" width="9" style="668" customWidth="1"/>
    <col min="5855" max="5855" width="7.88671875" style="668" customWidth="1"/>
    <col min="5856" max="5856" width="9.6640625" style="668" customWidth="1"/>
    <col min="5857" max="5857" width="7" style="668" customWidth="1"/>
    <col min="5858" max="5858" width="96.109375" style="668" customWidth="1"/>
    <col min="5859" max="5859" width="1.6640625" style="668" customWidth="1"/>
    <col min="5860" max="5860" width="80.109375" style="668" customWidth="1"/>
    <col min="5861" max="5861" width="40.109375" style="668" customWidth="1"/>
    <col min="5862" max="5862" width="57.88671875" style="668" customWidth="1"/>
    <col min="5863" max="5863" width="38.6640625" style="668" customWidth="1"/>
    <col min="5864" max="5864" width="64.44140625" style="668" customWidth="1"/>
    <col min="5865" max="5865" width="53.33203125" style="668" customWidth="1"/>
    <col min="5866" max="5866" width="57.88671875" style="668" customWidth="1"/>
    <col min="5867" max="5867" width="32.6640625" style="668" customWidth="1"/>
    <col min="5868" max="5868" width="46.5546875" style="668" customWidth="1"/>
    <col min="5869" max="5869" width="58.5546875" style="668" customWidth="1"/>
    <col min="5870" max="5870" width="89.33203125" style="668" customWidth="1"/>
    <col min="5871" max="5871" width="55.6640625" style="668" customWidth="1"/>
    <col min="5872" max="5872" width="60.88671875" style="668" customWidth="1"/>
    <col min="5873" max="5873" width="59.33203125" style="668" customWidth="1"/>
    <col min="5874" max="5874" width="38" style="668" customWidth="1"/>
    <col min="5875" max="5875" width="25.33203125" style="668" customWidth="1"/>
    <col min="5876" max="5876" width="26.6640625" style="668" customWidth="1"/>
    <col min="5877" max="5877" width="38" style="668" customWidth="1"/>
    <col min="5878" max="5878" width="66.5546875" style="668" customWidth="1"/>
    <col min="5879" max="5879" width="78" style="668" customWidth="1"/>
    <col min="5880" max="6107" width="8.88671875" style="668"/>
    <col min="6108" max="6108" width="37" style="668" customWidth="1"/>
    <col min="6109" max="6109" width="12.109375" style="668" customWidth="1"/>
    <col min="6110" max="6110" width="9" style="668" customWidth="1"/>
    <col min="6111" max="6111" width="7.88671875" style="668" customWidth="1"/>
    <col min="6112" max="6112" width="9.6640625" style="668" customWidth="1"/>
    <col min="6113" max="6113" width="7" style="668" customWidth="1"/>
    <col min="6114" max="6114" width="96.109375" style="668" customWidth="1"/>
    <col min="6115" max="6115" width="1.6640625" style="668" customWidth="1"/>
    <col min="6116" max="6116" width="80.109375" style="668" customWidth="1"/>
    <col min="6117" max="6117" width="40.109375" style="668" customWidth="1"/>
    <col min="6118" max="6118" width="57.88671875" style="668" customWidth="1"/>
    <col min="6119" max="6119" width="38.6640625" style="668" customWidth="1"/>
    <col min="6120" max="6120" width="64.44140625" style="668" customWidth="1"/>
    <col min="6121" max="6121" width="53.33203125" style="668" customWidth="1"/>
    <col min="6122" max="6122" width="57.88671875" style="668" customWidth="1"/>
    <col min="6123" max="6123" width="32.6640625" style="668" customWidth="1"/>
    <col min="6124" max="6124" width="46.5546875" style="668" customWidth="1"/>
    <col min="6125" max="6125" width="58.5546875" style="668" customWidth="1"/>
    <col min="6126" max="6126" width="89.33203125" style="668" customWidth="1"/>
    <col min="6127" max="6127" width="55.6640625" style="668" customWidth="1"/>
    <col min="6128" max="6128" width="60.88671875" style="668" customWidth="1"/>
    <col min="6129" max="6129" width="59.33203125" style="668" customWidth="1"/>
    <col min="6130" max="6130" width="38" style="668" customWidth="1"/>
    <col min="6131" max="6131" width="25.33203125" style="668" customWidth="1"/>
    <col min="6132" max="6132" width="26.6640625" style="668" customWidth="1"/>
    <col min="6133" max="6133" width="38" style="668" customWidth="1"/>
    <col min="6134" max="6134" width="66.5546875" style="668" customWidth="1"/>
    <col min="6135" max="6135" width="78" style="668" customWidth="1"/>
    <col min="6136" max="6363" width="8.88671875" style="668"/>
    <col min="6364" max="6364" width="37" style="668" customWidth="1"/>
    <col min="6365" max="6365" width="12.109375" style="668" customWidth="1"/>
    <col min="6366" max="6366" width="9" style="668" customWidth="1"/>
    <col min="6367" max="6367" width="7.88671875" style="668" customWidth="1"/>
    <col min="6368" max="6368" width="9.6640625" style="668" customWidth="1"/>
    <col min="6369" max="6369" width="7" style="668" customWidth="1"/>
    <col min="6370" max="6370" width="96.109375" style="668" customWidth="1"/>
    <col min="6371" max="6371" width="1.6640625" style="668" customWidth="1"/>
    <col min="6372" max="6372" width="80.109375" style="668" customWidth="1"/>
    <col min="6373" max="6373" width="40.109375" style="668" customWidth="1"/>
    <col min="6374" max="6374" width="57.88671875" style="668" customWidth="1"/>
    <col min="6375" max="6375" width="38.6640625" style="668" customWidth="1"/>
    <col min="6376" max="6376" width="64.44140625" style="668" customWidth="1"/>
    <col min="6377" max="6377" width="53.33203125" style="668" customWidth="1"/>
    <col min="6378" max="6378" width="57.88671875" style="668" customWidth="1"/>
    <col min="6379" max="6379" width="32.6640625" style="668" customWidth="1"/>
    <col min="6380" max="6380" width="46.5546875" style="668" customWidth="1"/>
    <col min="6381" max="6381" width="58.5546875" style="668" customWidth="1"/>
    <col min="6382" max="6382" width="89.33203125" style="668" customWidth="1"/>
    <col min="6383" max="6383" width="55.6640625" style="668" customWidth="1"/>
    <col min="6384" max="6384" width="60.88671875" style="668" customWidth="1"/>
    <col min="6385" max="6385" width="59.33203125" style="668" customWidth="1"/>
    <col min="6386" max="6386" width="38" style="668" customWidth="1"/>
    <col min="6387" max="6387" width="25.33203125" style="668" customWidth="1"/>
    <col min="6388" max="6388" width="26.6640625" style="668" customWidth="1"/>
    <col min="6389" max="6389" width="38" style="668" customWidth="1"/>
    <col min="6390" max="6390" width="66.5546875" style="668" customWidth="1"/>
    <col min="6391" max="6391" width="78" style="668" customWidth="1"/>
    <col min="6392" max="6619" width="8.88671875" style="668"/>
    <col min="6620" max="6620" width="37" style="668" customWidth="1"/>
    <col min="6621" max="6621" width="12.109375" style="668" customWidth="1"/>
    <col min="6622" max="6622" width="9" style="668" customWidth="1"/>
    <col min="6623" max="6623" width="7.88671875" style="668" customWidth="1"/>
    <col min="6624" max="6624" width="9.6640625" style="668" customWidth="1"/>
    <col min="6625" max="6625" width="7" style="668" customWidth="1"/>
    <col min="6626" max="6626" width="96.109375" style="668" customWidth="1"/>
    <col min="6627" max="6627" width="1.6640625" style="668" customWidth="1"/>
    <col min="6628" max="6628" width="80.109375" style="668" customWidth="1"/>
    <col min="6629" max="6629" width="40.109375" style="668" customWidth="1"/>
    <col min="6630" max="6630" width="57.88671875" style="668" customWidth="1"/>
    <col min="6631" max="6631" width="38.6640625" style="668" customWidth="1"/>
    <col min="6632" max="6632" width="64.44140625" style="668" customWidth="1"/>
    <col min="6633" max="6633" width="53.33203125" style="668" customWidth="1"/>
    <col min="6634" max="6634" width="57.88671875" style="668" customWidth="1"/>
    <col min="6635" max="6635" width="32.6640625" style="668" customWidth="1"/>
    <col min="6636" max="6636" width="46.5546875" style="668" customWidth="1"/>
    <col min="6637" max="6637" width="58.5546875" style="668" customWidth="1"/>
    <col min="6638" max="6638" width="89.33203125" style="668" customWidth="1"/>
    <col min="6639" max="6639" width="55.6640625" style="668" customWidth="1"/>
    <col min="6640" max="6640" width="60.88671875" style="668" customWidth="1"/>
    <col min="6641" max="6641" width="59.33203125" style="668" customWidth="1"/>
    <col min="6642" max="6642" width="38" style="668" customWidth="1"/>
    <col min="6643" max="6643" width="25.33203125" style="668" customWidth="1"/>
    <col min="6644" max="6644" width="26.6640625" style="668" customWidth="1"/>
    <col min="6645" max="6645" width="38" style="668" customWidth="1"/>
    <col min="6646" max="6646" width="66.5546875" style="668" customWidth="1"/>
    <col min="6647" max="6647" width="78" style="668" customWidth="1"/>
    <col min="6648" max="6875" width="8.88671875" style="668"/>
    <col min="6876" max="6876" width="37" style="668" customWidth="1"/>
    <col min="6877" max="6877" width="12.109375" style="668" customWidth="1"/>
    <col min="6878" max="6878" width="9" style="668" customWidth="1"/>
    <col min="6879" max="6879" width="7.88671875" style="668" customWidth="1"/>
    <col min="6880" max="6880" width="9.6640625" style="668" customWidth="1"/>
    <col min="6881" max="6881" width="7" style="668" customWidth="1"/>
    <col min="6882" max="6882" width="96.109375" style="668" customWidth="1"/>
    <col min="6883" max="6883" width="1.6640625" style="668" customWidth="1"/>
    <col min="6884" max="6884" width="80.109375" style="668" customWidth="1"/>
    <col min="6885" max="6885" width="40.109375" style="668" customWidth="1"/>
    <col min="6886" max="6886" width="57.88671875" style="668" customWidth="1"/>
    <col min="6887" max="6887" width="38.6640625" style="668" customWidth="1"/>
    <col min="6888" max="6888" width="64.44140625" style="668" customWidth="1"/>
    <col min="6889" max="6889" width="53.33203125" style="668" customWidth="1"/>
    <col min="6890" max="6890" width="57.88671875" style="668" customWidth="1"/>
    <col min="6891" max="6891" width="32.6640625" style="668" customWidth="1"/>
    <col min="6892" max="6892" width="46.5546875" style="668" customWidth="1"/>
    <col min="6893" max="6893" width="58.5546875" style="668" customWidth="1"/>
    <col min="6894" max="6894" width="89.33203125" style="668" customWidth="1"/>
    <col min="6895" max="6895" width="55.6640625" style="668" customWidth="1"/>
    <col min="6896" max="6896" width="60.88671875" style="668" customWidth="1"/>
    <col min="6897" max="6897" width="59.33203125" style="668" customWidth="1"/>
    <col min="6898" max="6898" width="38" style="668" customWidth="1"/>
    <col min="6899" max="6899" width="25.33203125" style="668" customWidth="1"/>
    <col min="6900" max="6900" width="26.6640625" style="668" customWidth="1"/>
    <col min="6901" max="6901" width="38" style="668" customWidth="1"/>
    <col min="6902" max="6902" width="66.5546875" style="668" customWidth="1"/>
    <col min="6903" max="6903" width="78" style="668" customWidth="1"/>
    <col min="6904" max="7131" width="8.88671875" style="668"/>
    <col min="7132" max="7132" width="37" style="668" customWidth="1"/>
    <col min="7133" max="7133" width="12.109375" style="668" customWidth="1"/>
    <col min="7134" max="7134" width="9" style="668" customWidth="1"/>
    <col min="7135" max="7135" width="7.88671875" style="668" customWidth="1"/>
    <col min="7136" max="7136" width="9.6640625" style="668" customWidth="1"/>
    <col min="7137" max="7137" width="7" style="668" customWidth="1"/>
    <col min="7138" max="7138" width="96.109375" style="668" customWidth="1"/>
    <col min="7139" max="7139" width="1.6640625" style="668" customWidth="1"/>
    <col min="7140" max="7140" width="80.109375" style="668" customWidth="1"/>
    <col min="7141" max="7141" width="40.109375" style="668" customWidth="1"/>
    <col min="7142" max="7142" width="57.88671875" style="668" customWidth="1"/>
    <col min="7143" max="7143" width="38.6640625" style="668" customWidth="1"/>
    <col min="7144" max="7144" width="64.44140625" style="668" customWidth="1"/>
    <col min="7145" max="7145" width="53.33203125" style="668" customWidth="1"/>
    <col min="7146" max="7146" width="57.88671875" style="668" customWidth="1"/>
    <col min="7147" max="7147" width="32.6640625" style="668" customWidth="1"/>
    <col min="7148" max="7148" width="46.5546875" style="668" customWidth="1"/>
    <col min="7149" max="7149" width="58.5546875" style="668" customWidth="1"/>
    <col min="7150" max="7150" width="89.33203125" style="668" customWidth="1"/>
    <col min="7151" max="7151" width="55.6640625" style="668" customWidth="1"/>
    <col min="7152" max="7152" width="60.88671875" style="668" customWidth="1"/>
    <col min="7153" max="7153" width="59.33203125" style="668" customWidth="1"/>
    <col min="7154" max="7154" width="38" style="668" customWidth="1"/>
    <col min="7155" max="7155" width="25.33203125" style="668" customWidth="1"/>
    <col min="7156" max="7156" width="26.6640625" style="668" customWidth="1"/>
    <col min="7157" max="7157" width="38" style="668" customWidth="1"/>
    <col min="7158" max="7158" width="66.5546875" style="668" customWidth="1"/>
    <col min="7159" max="7159" width="78" style="668" customWidth="1"/>
    <col min="7160" max="7387" width="8.88671875" style="668"/>
    <col min="7388" max="7388" width="37" style="668" customWidth="1"/>
    <col min="7389" max="7389" width="12.109375" style="668" customWidth="1"/>
    <col min="7390" max="7390" width="9" style="668" customWidth="1"/>
    <col min="7391" max="7391" width="7.88671875" style="668" customWidth="1"/>
    <col min="7392" max="7392" width="9.6640625" style="668" customWidth="1"/>
    <col min="7393" max="7393" width="7" style="668" customWidth="1"/>
    <col min="7394" max="7394" width="96.109375" style="668" customWidth="1"/>
    <col min="7395" max="7395" width="1.6640625" style="668" customWidth="1"/>
    <col min="7396" max="7396" width="80.109375" style="668" customWidth="1"/>
    <col min="7397" max="7397" width="40.109375" style="668" customWidth="1"/>
    <col min="7398" max="7398" width="57.88671875" style="668" customWidth="1"/>
    <col min="7399" max="7399" width="38.6640625" style="668" customWidth="1"/>
    <col min="7400" max="7400" width="64.44140625" style="668" customWidth="1"/>
    <col min="7401" max="7401" width="53.33203125" style="668" customWidth="1"/>
    <col min="7402" max="7402" width="57.88671875" style="668" customWidth="1"/>
    <col min="7403" max="7403" width="32.6640625" style="668" customWidth="1"/>
    <col min="7404" max="7404" width="46.5546875" style="668" customWidth="1"/>
    <col min="7405" max="7405" width="58.5546875" style="668" customWidth="1"/>
    <col min="7406" max="7406" width="89.33203125" style="668" customWidth="1"/>
    <col min="7407" max="7407" width="55.6640625" style="668" customWidth="1"/>
    <col min="7408" max="7408" width="60.88671875" style="668" customWidth="1"/>
    <col min="7409" max="7409" width="59.33203125" style="668" customWidth="1"/>
    <col min="7410" max="7410" width="38" style="668" customWidth="1"/>
    <col min="7411" max="7411" width="25.33203125" style="668" customWidth="1"/>
    <col min="7412" max="7412" width="26.6640625" style="668" customWidth="1"/>
    <col min="7413" max="7413" width="38" style="668" customWidth="1"/>
    <col min="7414" max="7414" width="66.5546875" style="668" customWidth="1"/>
    <col min="7415" max="7415" width="78" style="668" customWidth="1"/>
    <col min="7416" max="7643" width="8.88671875" style="668"/>
    <col min="7644" max="7644" width="37" style="668" customWidth="1"/>
    <col min="7645" max="7645" width="12.109375" style="668" customWidth="1"/>
    <col min="7646" max="7646" width="9" style="668" customWidth="1"/>
    <col min="7647" max="7647" width="7.88671875" style="668" customWidth="1"/>
    <col min="7648" max="7648" width="9.6640625" style="668" customWidth="1"/>
    <col min="7649" max="7649" width="7" style="668" customWidth="1"/>
    <col min="7650" max="7650" width="96.109375" style="668" customWidth="1"/>
    <col min="7651" max="7651" width="1.6640625" style="668" customWidth="1"/>
    <col min="7652" max="7652" width="80.109375" style="668" customWidth="1"/>
    <col min="7653" max="7653" width="40.109375" style="668" customWidth="1"/>
    <col min="7654" max="7654" width="57.88671875" style="668" customWidth="1"/>
    <col min="7655" max="7655" width="38.6640625" style="668" customWidth="1"/>
    <col min="7656" max="7656" width="64.44140625" style="668" customWidth="1"/>
    <col min="7657" max="7657" width="53.33203125" style="668" customWidth="1"/>
    <col min="7658" max="7658" width="57.88671875" style="668" customWidth="1"/>
    <col min="7659" max="7659" width="32.6640625" style="668" customWidth="1"/>
    <col min="7660" max="7660" width="46.5546875" style="668" customWidth="1"/>
    <col min="7661" max="7661" width="58.5546875" style="668" customWidth="1"/>
    <col min="7662" max="7662" width="89.33203125" style="668" customWidth="1"/>
    <col min="7663" max="7663" width="55.6640625" style="668" customWidth="1"/>
    <col min="7664" max="7664" width="60.88671875" style="668" customWidth="1"/>
    <col min="7665" max="7665" width="59.33203125" style="668" customWidth="1"/>
    <col min="7666" max="7666" width="38" style="668" customWidth="1"/>
    <col min="7667" max="7667" width="25.33203125" style="668" customWidth="1"/>
    <col min="7668" max="7668" width="26.6640625" style="668" customWidth="1"/>
    <col min="7669" max="7669" width="38" style="668" customWidth="1"/>
    <col min="7670" max="7670" width="66.5546875" style="668" customWidth="1"/>
    <col min="7671" max="7671" width="78" style="668" customWidth="1"/>
    <col min="7672" max="7899" width="8.88671875" style="668"/>
    <col min="7900" max="7900" width="37" style="668" customWidth="1"/>
    <col min="7901" max="7901" width="12.109375" style="668" customWidth="1"/>
    <col min="7902" max="7902" width="9" style="668" customWidth="1"/>
    <col min="7903" max="7903" width="7.88671875" style="668" customWidth="1"/>
    <col min="7904" max="7904" width="9.6640625" style="668" customWidth="1"/>
    <col min="7905" max="7905" width="7" style="668" customWidth="1"/>
    <col min="7906" max="7906" width="96.109375" style="668" customWidth="1"/>
    <col min="7907" max="7907" width="1.6640625" style="668" customWidth="1"/>
    <col min="7908" max="7908" width="80.109375" style="668" customWidth="1"/>
    <col min="7909" max="7909" width="40.109375" style="668" customWidth="1"/>
    <col min="7910" max="7910" width="57.88671875" style="668" customWidth="1"/>
    <col min="7911" max="7911" width="38.6640625" style="668" customWidth="1"/>
    <col min="7912" max="7912" width="64.44140625" style="668" customWidth="1"/>
    <col min="7913" max="7913" width="53.33203125" style="668" customWidth="1"/>
    <col min="7914" max="7914" width="57.88671875" style="668" customWidth="1"/>
    <col min="7915" max="7915" width="32.6640625" style="668" customWidth="1"/>
    <col min="7916" max="7916" width="46.5546875" style="668" customWidth="1"/>
    <col min="7917" max="7917" width="58.5546875" style="668" customWidth="1"/>
    <col min="7918" max="7918" width="89.33203125" style="668" customWidth="1"/>
    <col min="7919" max="7919" width="55.6640625" style="668" customWidth="1"/>
    <col min="7920" max="7920" width="60.88671875" style="668" customWidth="1"/>
    <col min="7921" max="7921" width="59.33203125" style="668" customWidth="1"/>
    <col min="7922" max="7922" width="38" style="668" customWidth="1"/>
    <col min="7923" max="7923" width="25.33203125" style="668" customWidth="1"/>
    <col min="7924" max="7924" width="26.6640625" style="668" customWidth="1"/>
    <col min="7925" max="7925" width="38" style="668" customWidth="1"/>
    <col min="7926" max="7926" width="66.5546875" style="668" customWidth="1"/>
    <col min="7927" max="7927" width="78" style="668" customWidth="1"/>
    <col min="7928" max="8155" width="8.88671875" style="668"/>
    <col min="8156" max="8156" width="37" style="668" customWidth="1"/>
    <col min="8157" max="8157" width="12.109375" style="668" customWidth="1"/>
    <col min="8158" max="8158" width="9" style="668" customWidth="1"/>
    <col min="8159" max="8159" width="7.88671875" style="668" customWidth="1"/>
    <col min="8160" max="8160" width="9.6640625" style="668" customWidth="1"/>
    <col min="8161" max="8161" width="7" style="668" customWidth="1"/>
    <col min="8162" max="8162" width="96.109375" style="668" customWidth="1"/>
    <col min="8163" max="8163" width="1.6640625" style="668" customWidth="1"/>
    <col min="8164" max="8164" width="80.109375" style="668" customWidth="1"/>
    <col min="8165" max="8165" width="40.109375" style="668" customWidth="1"/>
    <col min="8166" max="8166" width="57.88671875" style="668" customWidth="1"/>
    <col min="8167" max="8167" width="38.6640625" style="668" customWidth="1"/>
    <col min="8168" max="8168" width="64.44140625" style="668" customWidth="1"/>
    <col min="8169" max="8169" width="53.33203125" style="668" customWidth="1"/>
    <col min="8170" max="8170" width="57.88671875" style="668" customWidth="1"/>
    <col min="8171" max="8171" width="32.6640625" style="668" customWidth="1"/>
    <col min="8172" max="8172" width="46.5546875" style="668" customWidth="1"/>
    <col min="8173" max="8173" width="58.5546875" style="668" customWidth="1"/>
    <col min="8174" max="8174" width="89.33203125" style="668" customWidth="1"/>
    <col min="8175" max="8175" width="55.6640625" style="668" customWidth="1"/>
    <col min="8176" max="8176" width="60.88671875" style="668" customWidth="1"/>
    <col min="8177" max="8177" width="59.33203125" style="668" customWidth="1"/>
    <col min="8178" max="8178" width="38" style="668" customWidth="1"/>
    <col min="8179" max="8179" width="25.33203125" style="668" customWidth="1"/>
    <col min="8180" max="8180" width="26.6640625" style="668" customWidth="1"/>
    <col min="8181" max="8181" width="38" style="668" customWidth="1"/>
    <col min="8182" max="8182" width="66.5546875" style="668" customWidth="1"/>
    <col min="8183" max="8183" width="78" style="668" customWidth="1"/>
    <col min="8184" max="8411" width="8.88671875" style="668"/>
    <col min="8412" max="8412" width="37" style="668" customWidth="1"/>
    <col min="8413" max="8413" width="12.109375" style="668" customWidth="1"/>
    <col min="8414" max="8414" width="9" style="668" customWidth="1"/>
    <col min="8415" max="8415" width="7.88671875" style="668" customWidth="1"/>
    <col min="8416" max="8416" width="9.6640625" style="668" customWidth="1"/>
    <col min="8417" max="8417" width="7" style="668" customWidth="1"/>
    <col min="8418" max="8418" width="96.109375" style="668" customWidth="1"/>
    <col min="8419" max="8419" width="1.6640625" style="668" customWidth="1"/>
    <col min="8420" max="8420" width="80.109375" style="668" customWidth="1"/>
    <col min="8421" max="8421" width="40.109375" style="668" customWidth="1"/>
    <col min="8422" max="8422" width="57.88671875" style="668" customWidth="1"/>
    <col min="8423" max="8423" width="38.6640625" style="668" customWidth="1"/>
    <col min="8424" max="8424" width="64.44140625" style="668" customWidth="1"/>
    <col min="8425" max="8425" width="53.33203125" style="668" customWidth="1"/>
    <col min="8426" max="8426" width="57.88671875" style="668" customWidth="1"/>
    <col min="8427" max="8427" width="32.6640625" style="668" customWidth="1"/>
    <col min="8428" max="8428" width="46.5546875" style="668" customWidth="1"/>
    <col min="8429" max="8429" width="58.5546875" style="668" customWidth="1"/>
    <col min="8430" max="8430" width="89.33203125" style="668" customWidth="1"/>
    <col min="8431" max="8431" width="55.6640625" style="668" customWidth="1"/>
    <col min="8432" max="8432" width="60.88671875" style="668" customWidth="1"/>
    <col min="8433" max="8433" width="59.33203125" style="668" customWidth="1"/>
    <col min="8434" max="8434" width="38" style="668" customWidth="1"/>
    <col min="8435" max="8435" width="25.33203125" style="668" customWidth="1"/>
    <col min="8436" max="8436" width="26.6640625" style="668" customWidth="1"/>
    <col min="8437" max="8437" width="38" style="668" customWidth="1"/>
    <col min="8438" max="8438" width="66.5546875" style="668" customWidth="1"/>
    <col min="8439" max="8439" width="78" style="668" customWidth="1"/>
    <col min="8440" max="8667" width="8.88671875" style="668"/>
    <col min="8668" max="8668" width="37" style="668" customWidth="1"/>
    <col min="8669" max="8669" width="12.109375" style="668" customWidth="1"/>
    <col min="8670" max="8670" width="9" style="668" customWidth="1"/>
    <col min="8671" max="8671" width="7.88671875" style="668" customWidth="1"/>
    <col min="8672" max="8672" width="9.6640625" style="668" customWidth="1"/>
    <col min="8673" max="8673" width="7" style="668" customWidth="1"/>
    <col min="8674" max="8674" width="96.109375" style="668" customWidth="1"/>
    <col min="8675" max="8675" width="1.6640625" style="668" customWidth="1"/>
    <col min="8676" max="8676" width="80.109375" style="668" customWidth="1"/>
    <col min="8677" max="8677" width="40.109375" style="668" customWidth="1"/>
    <col min="8678" max="8678" width="57.88671875" style="668" customWidth="1"/>
    <col min="8679" max="8679" width="38.6640625" style="668" customWidth="1"/>
    <col min="8680" max="8680" width="64.44140625" style="668" customWidth="1"/>
    <col min="8681" max="8681" width="53.33203125" style="668" customWidth="1"/>
    <col min="8682" max="8682" width="57.88671875" style="668" customWidth="1"/>
    <col min="8683" max="8683" width="32.6640625" style="668" customWidth="1"/>
    <col min="8684" max="8684" width="46.5546875" style="668" customWidth="1"/>
    <col min="8685" max="8685" width="58.5546875" style="668" customWidth="1"/>
    <col min="8686" max="8686" width="89.33203125" style="668" customWidth="1"/>
    <col min="8687" max="8687" width="55.6640625" style="668" customWidth="1"/>
    <col min="8688" max="8688" width="60.88671875" style="668" customWidth="1"/>
    <col min="8689" max="8689" width="59.33203125" style="668" customWidth="1"/>
    <col min="8690" max="8690" width="38" style="668" customWidth="1"/>
    <col min="8691" max="8691" width="25.33203125" style="668" customWidth="1"/>
    <col min="8692" max="8692" width="26.6640625" style="668" customWidth="1"/>
    <col min="8693" max="8693" width="38" style="668" customWidth="1"/>
    <col min="8694" max="8694" width="66.5546875" style="668" customWidth="1"/>
    <col min="8695" max="8695" width="78" style="668" customWidth="1"/>
    <col min="8696" max="8923" width="8.88671875" style="668"/>
    <col min="8924" max="8924" width="37" style="668" customWidth="1"/>
    <col min="8925" max="8925" width="12.109375" style="668" customWidth="1"/>
    <col min="8926" max="8926" width="9" style="668" customWidth="1"/>
    <col min="8927" max="8927" width="7.88671875" style="668" customWidth="1"/>
    <col min="8928" max="8928" width="9.6640625" style="668" customWidth="1"/>
    <col min="8929" max="8929" width="7" style="668" customWidth="1"/>
    <col min="8930" max="8930" width="96.109375" style="668" customWidth="1"/>
    <col min="8931" max="8931" width="1.6640625" style="668" customWidth="1"/>
    <col min="8932" max="8932" width="80.109375" style="668" customWidth="1"/>
    <col min="8933" max="8933" width="40.109375" style="668" customWidth="1"/>
    <col min="8934" max="8934" width="57.88671875" style="668" customWidth="1"/>
    <col min="8935" max="8935" width="38.6640625" style="668" customWidth="1"/>
    <col min="8936" max="8936" width="64.44140625" style="668" customWidth="1"/>
    <col min="8937" max="8937" width="53.33203125" style="668" customWidth="1"/>
    <col min="8938" max="8938" width="57.88671875" style="668" customWidth="1"/>
    <col min="8939" max="8939" width="32.6640625" style="668" customWidth="1"/>
    <col min="8940" max="8940" width="46.5546875" style="668" customWidth="1"/>
    <col min="8941" max="8941" width="58.5546875" style="668" customWidth="1"/>
    <col min="8942" max="8942" width="89.33203125" style="668" customWidth="1"/>
    <col min="8943" max="8943" width="55.6640625" style="668" customWidth="1"/>
    <col min="8944" max="8944" width="60.88671875" style="668" customWidth="1"/>
    <col min="8945" max="8945" width="59.33203125" style="668" customWidth="1"/>
    <col min="8946" max="8946" width="38" style="668" customWidth="1"/>
    <col min="8947" max="8947" width="25.33203125" style="668" customWidth="1"/>
    <col min="8948" max="8948" width="26.6640625" style="668" customWidth="1"/>
    <col min="8949" max="8949" width="38" style="668" customWidth="1"/>
    <col min="8950" max="8950" width="66.5546875" style="668" customWidth="1"/>
    <col min="8951" max="8951" width="78" style="668" customWidth="1"/>
    <col min="8952" max="9179" width="8.88671875" style="668"/>
    <col min="9180" max="9180" width="37" style="668" customWidth="1"/>
    <col min="9181" max="9181" width="12.109375" style="668" customWidth="1"/>
    <col min="9182" max="9182" width="9" style="668" customWidth="1"/>
    <col min="9183" max="9183" width="7.88671875" style="668" customWidth="1"/>
    <col min="9184" max="9184" width="9.6640625" style="668" customWidth="1"/>
    <col min="9185" max="9185" width="7" style="668" customWidth="1"/>
    <col min="9186" max="9186" width="96.109375" style="668" customWidth="1"/>
    <col min="9187" max="9187" width="1.6640625" style="668" customWidth="1"/>
    <col min="9188" max="9188" width="80.109375" style="668" customWidth="1"/>
    <col min="9189" max="9189" width="40.109375" style="668" customWidth="1"/>
    <col min="9190" max="9190" width="57.88671875" style="668" customWidth="1"/>
    <col min="9191" max="9191" width="38.6640625" style="668" customWidth="1"/>
    <col min="9192" max="9192" width="64.44140625" style="668" customWidth="1"/>
    <col min="9193" max="9193" width="53.33203125" style="668" customWidth="1"/>
    <col min="9194" max="9194" width="57.88671875" style="668" customWidth="1"/>
    <col min="9195" max="9195" width="32.6640625" style="668" customWidth="1"/>
    <col min="9196" max="9196" width="46.5546875" style="668" customWidth="1"/>
    <col min="9197" max="9197" width="58.5546875" style="668" customWidth="1"/>
    <col min="9198" max="9198" width="89.33203125" style="668" customWidth="1"/>
    <col min="9199" max="9199" width="55.6640625" style="668" customWidth="1"/>
    <col min="9200" max="9200" width="60.88671875" style="668" customWidth="1"/>
    <col min="9201" max="9201" width="59.33203125" style="668" customWidth="1"/>
    <col min="9202" max="9202" width="38" style="668" customWidth="1"/>
    <col min="9203" max="9203" width="25.33203125" style="668" customWidth="1"/>
    <col min="9204" max="9204" width="26.6640625" style="668" customWidth="1"/>
    <col min="9205" max="9205" width="38" style="668" customWidth="1"/>
    <col min="9206" max="9206" width="66.5546875" style="668" customWidth="1"/>
    <col min="9207" max="9207" width="78" style="668" customWidth="1"/>
    <col min="9208" max="9435" width="8.88671875" style="668"/>
    <col min="9436" max="9436" width="37" style="668" customWidth="1"/>
    <col min="9437" max="9437" width="12.109375" style="668" customWidth="1"/>
    <col min="9438" max="9438" width="9" style="668" customWidth="1"/>
    <col min="9439" max="9439" width="7.88671875" style="668" customWidth="1"/>
    <col min="9440" max="9440" width="9.6640625" style="668" customWidth="1"/>
    <col min="9441" max="9441" width="7" style="668" customWidth="1"/>
    <col min="9442" max="9442" width="96.109375" style="668" customWidth="1"/>
    <col min="9443" max="9443" width="1.6640625" style="668" customWidth="1"/>
    <col min="9444" max="9444" width="80.109375" style="668" customWidth="1"/>
    <col min="9445" max="9445" width="40.109375" style="668" customWidth="1"/>
    <col min="9446" max="9446" width="57.88671875" style="668" customWidth="1"/>
    <col min="9447" max="9447" width="38.6640625" style="668" customWidth="1"/>
    <col min="9448" max="9448" width="64.44140625" style="668" customWidth="1"/>
    <col min="9449" max="9449" width="53.33203125" style="668" customWidth="1"/>
    <col min="9450" max="9450" width="57.88671875" style="668" customWidth="1"/>
    <col min="9451" max="9451" width="32.6640625" style="668" customWidth="1"/>
    <col min="9452" max="9452" width="46.5546875" style="668" customWidth="1"/>
    <col min="9453" max="9453" width="58.5546875" style="668" customWidth="1"/>
    <col min="9454" max="9454" width="89.33203125" style="668" customWidth="1"/>
    <col min="9455" max="9455" width="55.6640625" style="668" customWidth="1"/>
    <col min="9456" max="9456" width="60.88671875" style="668" customWidth="1"/>
    <col min="9457" max="9457" width="59.33203125" style="668" customWidth="1"/>
    <col min="9458" max="9458" width="38" style="668" customWidth="1"/>
    <col min="9459" max="9459" width="25.33203125" style="668" customWidth="1"/>
    <col min="9460" max="9460" width="26.6640625" style="668" customWidth="1"/>
    <col min="9461" max="9461" width="38" style="668" customWidth="1"/>
    <col min="9462" max="9462" width="66.5546875" style="668" customWidth="1"/>
    <col min="9463" max="9463" width="78" style="668" customWidth="1"/>
    <col min="9464" max="9691" width="8.88671875" style="668"/>
    <col min="9692" max="9692" width="37" style="668" customWidth="1"/>
    <col min="9693" max="9693" width="12.109375" style="668" customWidth="1"/>
    <col min="9694" max="9694" width="9" style="668" customWidth="1"/>
    <col min="9695" max="9695" width="7.88671875" style="668" customWidth="1"/>
    <col min="9696" max="9696" width="9.6640625" style="668" customWidth="1"/>
    <col min="9697" max="9697" width="7" style="668" customWidth="1"/>
    <col min="9698" max="9698" width="96.109375" style="668" customWidth="1"/>
    <col min="9699" max="9699" width="1.6640625" style="668" customWidth="1"/>
    <col min="9700" max="9700" width="80.109375" style="668" customWidth="1"/>
    <col min="9701" max="9701" width="40.109375" style="668" customWidth="1"/>
    <col min="9702" max="9702" width="57.88671875" style="668" customWidth="1"/>
    <col min="9703" max="9703" width="38.6640625" style="668" customWidth="1"/>
    <col min="9704" max="9704" width="64.44140625" style="668" customWidth="1"/>
    <col min="9705" max="9705" width="53.33203125" style="668" customWidth="1"/>
    <col min="9706" max="9706" width="57.88671875" style="668" customWidth="1"/>
    <col min="9707" max="9707" width="32.6640625" style="668" customWidth="1"/>
    <col min="9708" max="9708" width="46.5546875" style="668" customWidth="1"/>
    <col min="9709" max="9709" width="58.5546875" style="668" customWidth="1"/>
    <col min="9710" max="9710" width="89.33203125" style="668" customWidth="1"/>
    <col min="9711" max="9711" width="55.6640625" style="668" customWidth="1"/>
    <col min="9712" max="9712" width="60.88671875" style="668" customWidth="1"/>
    <col min="9713" max="9713" width="59.33203125" style="668" customWidth="1"/>
    <col min="9714" max="9714" width="38" style="668" customWidth="1"/>
    <col min="9715" max="9715" width="25.33203125" style="668" customWidth="1"/>
    <col min="9716" max="9716" width="26.6640625" style="668" customWidth="1"/>
    <col min="9717" max="9717" width="38" style="668" customWidth="1"/>
    <col min="9718" max="9718" width="66.5546875" style="668" customWidth="1"/>
    <col min="9719" max="9719" width="78" style="668" customWidth="1"/>
    <col min="9720" max="9947" width="8.88671875" style="668"/>
    <col min="9948" max="9948" width="37" style="668" customWidth="1"/>
    <col min="9949" max="9949" width="12.109375" style="668" customWidth="1"/>
    <col min="9950" max="9950" width="9" style="668" customWidth="1"/>
    <col min="9951" max="9951" width="7.88671875" style="668" customWidth="1"/>
    <col min="9952" max="9952" width="9.6640625" style="668" customWidth="1"/>
    <col min="9953" max="9953" width="7" style="668" customWidth="1"/>
    <col min="9954" max="9954" width="96.109375" style="668" customWidth="1"/>
    <col min="9955" max="9955" width="1.6640625" style="668" customWidth="1"/>
    <col min="9956" max="9956" width="80.109375" style="668" customWidth="1"/>
    <col min="9957" max="9957" width="40.109375" style="668" customWidth="1"/>
    <col min="9958" max="9958" width="57.88671875" style="668" customWidth="1"/>
    <col min="9959" max="9959" width="38.6640625" style="668" customWidth="1"/>
    <col min="9960" max="9960" width="64.44140625" style="668" customWidth="1"/>
    <col min="9961" max="9961" width="53.33203125" style="668" customWidth="1"/>
    <col min="9962" max="9962" width="57.88671875" style="668" customWidth="1"/>
    <col min="9963" max="9963" width="32.6640625" style="668" customWidth="1"/>
    <col min="9964" max="9964" width="46.5546875" style="668" customWidth="1"/>
    <col min="9965" max="9965" width="58.5546875" style="668" customWidth="1"/>
    <col min="9966" max="9966" width="89.33203125" style="668" customWidth="1"/>
    <col min="9967" max="9967" width="55.6640625" style="668" customWidth="1"/>
    <col min="9968" max="9968" width="60.88671875" style="668" customWidth="1"/>
    <col min="9969" max="9969" width="59.33203125" style="668" customWidth="1"/>
    <col min="9970" max="9970" width="38" style="668" customWidth="1"/>
    <col min="9971" max="9971" width="25.33203125" style="668" customWidth="1"/>
    <col min="9972" max="9972" width="26.6640625" style="668" customWidth="1"/>
    <col min="9973" max="9973" width="38" style="668" customWidth="1"/>
    <col min="9974" max="9974" width="66.5546875" style="668" customWidth="1"/>
    <col min="9975" max="9975" width="78" style="668" customWidth="1"/>
    <col min="9976" max="10203" width="8.88671875" style="668"/>
    <col min="10204" max="10204" width="37" style="668" customWidth="1"/>
    <col min="10205" max="10205" width="12.109375" style="668" customWidth="1"/>
    <col min="10206" max="10206" width="9" style="668" customWidth="1"/>
    <col min="10207" max="10207" width="7.88671875" style="668" customWidth="1"/>
    <col min="10208" max="10208" width="9.6640625" style="668" customWidth="1"/>
    <col min="10209" max="10209" width="7" style="668" customWidth="1"/>
    <col min="10210" max="10210" width="96.109375" style="668" customWidth="1"/>
    <col min="10211" max="10211" width="1.6640625" style="668" customWidth="1"/>
    <col min="10212" max="10212" width="80.109375" style="668" customWidth="1"/>
    <col min="10213" max="10213" width="40.109375" style="668" customWidth="1"/>
    <col min="10214" max="10214" width="57.88671875" style="668" customWidth="1"/>
    <col min="10215" max="10215" width="38.6640625" style="668" customWidth="1"/>
    <col min="10216" max="10216" width="64.44140625" style="668" customWidth="1"/>
    <col min="10217" max="10217" width="53.33203125" style="668" customWidth="1"/>
    <col min="10218" max="10218" width="57.88671875" style="668" customWidth="1"/>
    <col min="10219" max="10219" width="32.6640625" style="668" customWidth="1"/>
    <col min="10220" max="10220" width="46.5546875" style="668" customWidth="1"/>
    <col min="10221" max="10221" width="58.5546875" style="668" customWidth="1"/>
    <col min="10222" max="10222" width="89.33203125" style="668" customWidth="1"/>
    <col min="10223" max="10223" width="55.6640625" style="668" customWidth="1"/>
    <col min="10224" max="10224" width="60.88671875" style="668" customWidth="1"/>
    <col min="10225" max="10225" width="59.33203125" style="668" customWidth="1"/>
    <col min="10226" max="10226" width="38" style="668" customWidth="1"/>
    <col min="10227" max="10227" width="25.33203125" style="668" customWidth="1"/>
    <col min="10228" max="10228" width="26.6640625" style="668" customWidth="1"/>
    <col min="10229" max="10229" width="38" style="668" customWidth="1"/>
    <col min="10230" max="10230" width="66.5546875" style="668" customWidth="1"/>
    <col min="10231" max="10231" width="78" style="668" customWidth="1"/>
    <col min="10232" max="10459" width="8.88671875" style="668"/>
    <col min="10460" max="10460" width="37" style="668" customWidth="1"/>
    <col min="10461" max="10461" width="12.109375" style="668" customWidth="1"/>
    <col min="10462" max="10462" width="9" style="668" customWidth="1"/>
    <col min="10463" max="10463" width="7.88671875" style="668" customWidth="1"/>
    <col min="10464" max="10464" width="9.6640625" style="668" customWidth="1"/>
    <col min="10465" max="10465" width="7" style="668" customWidth="1"/>
    <col min="10466" max="10466" width="96.109375" style="668" customWidth="1"/>
    <col min="10467" max="10467" width="1.6640625" style="668" customWidth="1"/>
    <col min="10468" max="10468" width="80.109375" style="668" customWidth="1"/>
    <col min="10469" max="10469" width="40.109375" style="668" customWidth="1"/>
    <col min="10470" max="10470" width="57.88671875" style="668" customWidth="1"/>
    <col min="10471" max="10471" width="38.6640625" style="668" customWidth="1"/>
    <col min="10472" max="10472" width="64.44140625" style="668" customWidth="1"/>
    <col min="10473" max="10473" width="53.33203125" style="668" customWidth="1"/>
    <col min="10474" max="10474" width="57.88671875" style="668" customWidth="1"/>
    <col min="10475" max="10475" width="32.6640625" style="668" customWidth="1"/>
    <col min="10476" max="10476" width="46.5546875" style="668" customWidth="1"/>
    <col min="10477" max="10477" width="58.5546875" style="668" customWidth="1"/>
    <col min="10478" max="10478" width="89.33203125" style="668" customWidth="1"/>
    <col min="10479" max="10479" width="55.6640625" style="668" customWidth="1"/>
    <col min="10480" max="10480" width="60.88671875" style="668" customWidth="1"/>
    <col min="10481" max="10481" width="59.33203125" style="668" customWidth="1"/>
    <col min="10482" max="10482" width="38" style="668" customWidth="1"/>
    <col min="10483" max="10483" width="25.33203125" style="668" customWidth="1"/>
    <col min="10484" max="10484" width="26.6640625" style="668" customWidth="1"/>
    <col min="10485" max="10485" width="38" style="668" customWidth="1"/>
    <col min="10486" max="10486" width="66.5546875" style="668" customWidth="1"/>
    <col min="10487" max="10487" width="78" style="668" customWidth="1"/>
    <col min="10488" max="10715" width="8.88671875" style="668"/>
    <col min="10716" max="10716" width="37" style="668" customWidth="1"/>
    <col min="10717" max="10717" width="12.109375" style="668" customWidth="1"/>
    <col min="10718" max="10718" width="9" style="668" customWidth="1"/>
    <col min="10719" max="10719" width="7.88671875" style="668" customWidth="1"/>
    <col min="10720" max="10720" width="9.6640625" style="668" customWidth="1"/>
    <col min="10721" max="10721" width="7" style="668" customWidth="1"/>
    <col min="10722" max="10722" width="96.109375" style="668" customWidth="1"/>
    <col min="10723" max="10723" width="1.6640625" style="668" customWidth="1"/>
    <col min="10724" max="10724" width="80.109375" style="668" customWidth="1"/>
    <col min="10725" max="10725" width="40.109375" style="668" customWidth="1"/>
    <col min="10726" max="10726" width="57.88671875" style="668" customWidth="1"/>
    <col min="10727" max="10727" width="38.6640625" style="668" customWidth="1"/>
    <col min="10728" max="10728" width="64.44140625" style="668" customWidth="1"/>
    <col min="10729" max="10729" width="53.33203125" style="668" customWidth="1"/>
    <col min="10730" max="10730" width="57.88671875" style="668" customWidth="1"/>
    <col min="10731" max="10731" width="32.6640625" style="668" customWidth="1"/>
    <col min="10732" max="10732" width="46.5546875" style="668" customWidth="1"/>
    <col min="10733" max="10733" width="58.5546875" style="668" customWidth="1"/>
    <col min="10734" max="10734" width="89.33203125" style="668" customWidth="1"/>
    <col min="10735" max="10735" width="55.6640625" style="668" customWidth="1"/>
    <col min="10736" max="10736" width="60.88671875" style="668" customWidth="1"/>
    <col min="10737" max="10737" width="59.33203125" style="668" customWidth="1"/>
    <col min="10738" max="10738" width="38" style="668" customWidth="1"/>
    <col min="10739" max="10739" width="25.33203125" style="668" customWidth="1"/>
    <col min="10740" max="10740" width="26.6640625" style="668" customWidth="1"/>
    <col min="10741" max="10741" width="38" style="668" customWidth="1"/>
    <col min="10742" max="10742" width="66.5546875" style="668" customWidth="1"/>
    <col min="10743" max="10743" width="78" style="668" customWidth="1"/>
    <col min="10744" max="10971" width="8.88671875" style="668"/>
    <col min="10972" max="10972" width="37" style="668" customWidth="1"/>
    <col min="10973" max="10973" width="12.109375" style="668" customWidth="1"/>
    <col min="10974" max="10974" width="9" style="668" customWidth="1"/>
    <col min="10975" max="10975" width="7.88671875" style="668" customWidth="1"/>
    <col min="10976" max="10976" width="9.6640625" style="668" customWidth="1"/>
    <col min="10977" max="10977" width="7" style="668" customWidth="1"/>
    <col min="10978" max="10978" width="96.109375" style="668" customWidth="1"/>
    <col min="10979" max="10979" width="1.6640625" style="668" customWidth="1"/>
    <col min="10980" max="10980" width="80.109375" style="668" customWidth="1"/>
    <col min="10981" max="10981" width="40.109375" style="668" customWidth="1"/>
    <col min="10982" max="10982" width="57.88671875" style="668" customWidth="1"/>
    <col min="10983" max="10983" width="38.6640625" style="668" customWidth="1"/>
    <col min="10984" max="10984" width="64.44140625" style="668" customWidth="1"/>
    <col min="10985" max="10985" width="53.33203125" style="668" customWidth="1"/>
    <col min="10986" max="10986" width="57.88671875" style="668" customWidth="1"/>
    <col min="10987" max="10987" width="32.6640625" style="668" customWidth="1"/>
    <col min="10988" max="10988" width="46.5546875" style="668" customWidth="1"/>
    <col min="10989" max="10989" width="58.5546875" style="668" customWidth="1"/>
    <col min="10990" max="10990" width="89.33203125" style="668" customWidth="1"/>
    <col min="10991" max="10991" width="55.6640625" style="668" customWidth="1"/>
    <col min="10992" max="10992" width="60.88671875" style="668" customWidth="1"/>
    <col min="10993" max="10993" width="59.33203125" style="668" customWidth="1"/>
    <col min="10994" max="10994" width="38" style="668" customWidth="1"/>
    <col min="10995" max="10995" width="25.33203125" style="668" customWidth="1"/>
    <col min="10996" max="10996" width="26.6640625" style="668" customWidth="1"/>
    <col min="10997" max="10997" width="38" style="668" customWidth="1"/>
    <col min="10998" max="10998" width="66.5546875" style="668" customWidth="1"/>
    <col min="10999" max="10999" width="78" style="668" customWidth="1"/>
    <col min="11000" max="11227" width="8.88671875" style="668"/>
    <col min="11228" max="11228" width="37" style="668" customWidth="1"/>
    <col min="11229" max="11229" width="12.109375" style="668" customWidth="1"/>
    <col min="11230" max="11230" width="9" style="668" customWidth="1"/>
    <col min="11231" max="11231" width="7.88671875" style="668" customWidth="1"/>
    <col min="11232" max="11232" width="9.6640625" style="668" customWidth="1"/>
    <col min="11233" max="11233" width="7" style="668" customWidth="1"/>
    <col min="11234" max="11234" width="96.109375" style="668" customWidth="1"/>
    <col min="11235" max="11235" width="1.6640625" style="668" customWidth="1"/>
    <col min="11236" max="11236" width="80.109375" style="668" customWidth="1"/>
    <col min="11237" max="11237" width="40.109375" style="668" customWidth="1"/>
    <col min="11238" max="11238" width="57.88671875" style="668" customWidth="1"/>
    <col min="11239" max="11239" width="38.6640625" style="668" customWidth="1"/>
    <col min="11240" max="11240" width="64.44140625" style="668" customWidth="1"/>
    <col min="11241" max="11241" width="53.33203125" style="668" customWidth="1"/>
    <col min="11242" max="11242" width="57.88671875" style="668" customWidth="1"/>
    <col min="11243" max="11243" width="32.6640625" style="668" customWidth="1"/>
    <col min="11244" max="11244" width="46.5546875" style="668" customWidth="1"/>
    <col min="11245" max="11245" width="58.5546875" style="668" customWidth="1"/>
    <col min="11246" max="11246" width="89.33203125" style="668" customWidth="1"/>
    <col min="11247" max="11247" width="55.6640625" style="668" customWidth="1"/>
    <col min="11248" max="11248" width="60.88671875" style="668" customWidth="1"/>
    <col min="11249" max="11249" width="59.33203125" style="668" customWidth="1"/>
    <col min="11250" max="11250" width="38" style="668" customWidth="1"/>
    <col min="11251" max="11251" width="25.33203125" style="668" customWidth="1"/>
    <col min="11252" max="11252" width="26.6640625" style="668" customWidth="1"/>
    <col min="11253" max="11253" width="38" style="668" customWidth="1"/>
    <col min="11254" max="11254" width="66.5546875" style="668" customWidth="1"/>
    <col min="11255" max="11255" width="78" style="668" customWidth="1"/>
    <col min="11256" max="11483" width="8.88671875" style="668"/>
    <col min="11484" max="11484" width="37" style="668" customWidth="1"/>
    <col min="11485" max="11485" width="12.109375" style="668" customWidth="1"/>
    <col min="11486" max="11486" width="9" style="668" customWidth="1"/>
    <col min="11487" max="11487" width="7.88671875" style="668" customWidth="1"/>
    <col min="11488" max="11488" width="9.6640625" style="668" customWidth="1"/>
    <col min="11489" max="11489" width="7" style="668" customWidth="1"/>
    <col min="11490" max="11490" width="96.109375" style="668" customWidth="1"/>
    <col min="11491" max="11491" width="1.6640625" style="668" customWidth="1"/>
    <col min="11492" max="11492" width="80.109375" style="668" customWidth="1"/>
    <col min="11493" max="11493" width="40.109375" style="668" customWidth="1"/>
    <col min="11494" max="11494" width="57.88671875" style="668" customWidth="1"/>
    <col min="11495" max="11495" width="38.6640625" style="668" customWidth="1"/>
    <col min="11496" max="11496" width="64.44140625" style="668" customWidth="1"/>
    <col min="11497" max="11497" width="53.33203125" style="668" customWidth="1"/>
    <col min="11498" max="11498" width="57.88671875" style="668" customWidth="1"/>
    <col min="11499" max="11499" width="32.6640625" style="668" customWidth="1"/>
    <col min="11500" max="11500" width="46.5546875" style="668" customWidth="1"/>
    <col min="11501" max="11501" width="58.5546875" style="668" customWidth="1"/>
    <col min="11502" max="11502" width="89.33203125" style="668" customWidth="1"/>
    <col min="11503" max="11503" width="55.6640625" style="668" customWidth="1"/>
    <col min="11504" max="11504" width="60.88671875" style="668" customWidth="1"/>
    <col min="11505" max="11505" width="59.33203125" style="668" customWidth="1"/>
    <col min="11506" max="11506" width="38" style="668" customWidth="1"/>
    <col min="11507" max="11507" width="25.33203125" style="668" customWidth="1"/>
    <col min="11508" max="11508" width="26.6640625" style="668" customWidth="1"/>
    <col min="11509" max="11509" width="38" style="668" customWidth="1"/>
    <col min="11510" max="11510" width="66.5546875" style="668" customWidth="1"/>
    <col min="11511" max="11511" width="78" style="668" customWidth="1"/>
    <col min="11512" max="11739" width="8.88671875" style="668"/>
    <col min="11740" max="11740" width="37" style="668" customWidth="1"/>
    <col min="11741" max="11741" width="12.109375" style="668" customWidth="1"/>
    <col min="11742" max="11742" width="9" style="668" customWidth="1"/>
    <col min="11743" max="11743" width="7.88671875" style="668" customWidth="1"/>
    <col min="11744" max="11744" width="9.6640625" style="668" customWidth="1"/>
    <col min="11745" max="11745" width="7" style="668" customWidth="1"/>
    <col min="11746" max="11746" width="96.109375" style="668" customWidth="1"/>
    <col min="11747" max="11747" width="1.6640625" style="668" customWidth="1"/>
    <col min="11748" max="11748" width="80.109375" style="668" customWidth="1"/>
    <col min="11749" max="11749" width="40.109375" style="668" customWidth="1"/>
    <col min="11750" max="11750" width="57.88671875" style="668" customWidth="1"/>
    <col min="11751" max="11751" width="38.6640625" style="668" customWidth="1"/>
    <col min="11752" max="11752" width="64.44140625" style="668" customWidth="1"/>
    <col min="11753" max="11753" width="53.33203125" style="668" customWidth="1"/>
    <col min="11754" max="11754" width="57.88671875" style="668" customWidth="1"/>
    <col min="11755" max="11755" width="32.6640625" style="668" customWidth="1"/>
    <col min="11756" max="11756" width="46.5546875" style="668" customWidth="1"/>
    <col min="11757" max="11757" width="58.5546875" style="668" customWidth="1"/>
    <col min="11758" max="11758" width="89.33203125" style="668" customWidth="1"/>
    <col min="11759" max="11759" width="55.6640625" style="668" customWidth="1"/>
    <col min="11760" max="11760" width="60.88671875" style="668" customWidth="1"/>
    <col min="11761" max="11761" width="59.33203125" style="668" customWidth="1"/>
    <col min="11762" max="11762" width="38" style="668" customWidth="1"/>
    <col min="11763" max="11763" width="25.33203125" style="668" customWidth="1"/>
    <col min="11764" max="11764" width="26.6640625" style="668" customWidth="1"/>
    <col min="11765" max="11765" width="38" style="668" customWidth="1"/>
    <col min="11766" max="11766" width="66.5546875" style="668" customWidth="1"/>
    <col min="11767" max="11767" width="78" style="668" customWidth="1"/>
    <col min="11768" max="11995" width="8.88671875" style="668"/>
    <col min="11996" max="11996" width="37" style="668" customWidth="1"/>
    <col min="11997" max="11997" width="12.109375" style="668" customWidth="1"/>
    <col min="11998" max="11998" width="9" style="668" customWidth="1"/>
    <col min="11999" max="11999" width="7.88671875" style="668" customWidth="1"/>
    <col min="12000" max="12000" width="9.6640625" style="668" customWidth="1"/>
    <col min="12001" max="12001" width="7" style="668" customWidth="1"/>
    <col min="12002" max="12002" width="96.109375" style="668" customWidth="1"/>
    <col min="12003" max="12003" width="1.6640625" style="668" customWidth="1"/>
    <col min="12004" max="12004" width="80.109375" style="668" customWidth="1"/>
    <col min="12005" max="12005" width="40.109375" style="668" customWidth="1"/>
    <col min="12006" max="12006" width="57.88671875" style="668" customWidth="1"/>
    <col min="12007" max="12007" width="38.6640625" style="668" customWidth="1"/>
    <col min="12008" max="12008" width="64.44140625" style="668" customWidth="1"/>
    <col min="12009" max="12009" width="53.33203125" style="668" customWidth="1"/>
    <col min="12010" max="12010" width="57.88671875" style="668" customWidth="1"/>
    <col min="12011" max="12011" width="32.6640625" style="668" customWidth="1"/>
    <col min="12012" max="12012" width="46.5546875" style="668" customWidth="1"/>
    <col min="12013" max="12013" width="58.5546875" style="668" customWidth="1"/>
    <col min="12014" max="12014" width="89.33203125" style="668" customWidth="1"/>
    <col min="12015" max="12015" width="55.6640625" style="668" customWidth="1"/>
    <col min="12016" max="12016" width="60.88671875" style="668" customWidth="1"/>
    <col min="12017" max="12017" width="59.33203125" style="668" customWidth="1"/>
    <col min="12018" max="12018" width="38" style="668" customWidth="1"/>
    <col min="12019" max="12019" width="25.33203125" style="668" customWidth="1"/>
    <col min="12020" max="12020" width="26.6640625" style="668" customWidth="1"/>
    <col min="12021" max="12021" width="38" style="668" customWidth="1"/>
    <col min="12022" max="12022" width="66.5546875" style="668" customWidth="1"/>
    <col min="12023" max="12023" width="78" style="668" customWidth="1"/>
    <col min="12024" max="12251" width="8.88671875" style="668"/>
    <col min="12252" max="12252" width="37" style="668" customWidth="1"/>
    <col min="12253" max="12253" width="12.109375" style="668" customWidth="1"/>
    <col min="12254" max="12254" width="9" style="668" customWidth="1"/>
    <col min="12255" max="12255" width="7.88671875" style="668" customWidth="1"/>
    <col min="12256" max="12256" width="9.6640625" style="668" customWidth="1"/>
    <col min="12257" max="12257" width="7" style="668" customWidth="1"/>
    <col min="12258" max="12258" width="96.109375" style="668" customWidth="1"/>
    <col min="12259" max="12259" width="1.6640625" style="668" customWidth="1"/>
    <col min="12260" max="12260" width="80.109375" style="668" customWidth="1"/>
    <col min="12261" max="12261" width="40.109375" style="668" customWidth="1"/>
    <col min="12262" max="12262" width="57.88671875" style="668" customWidth="1"/>
    <col min="12263" max="12263" width="38.6640625" style="668" customWidth="1"/>
    <col min="12264" max="12264" width="64.44140625" style="668" customWidth="1"/>
    <col min="12265" max="12265" width="53.33203125" style="668" customWidth="1"/>
    <col min="12266" max="12266" width="57.88671875" style="668" customWidth="1"/>
    <col min="12267" max="12267" width="32.6640625" style="668" customWidth="1"/>
    <col min="12268" max="12268" width="46.5546875" style="668" customWidth="1"/>
    <col min="12269" max="12269" width="58.5546875" style="668" customWidth="1"/>
    <col min="12270" max="12270" width="89.33203125" style="668" customWidth="1"/>
    <col min="12271" max="12271" width="55.6640625" style="668" customWidth="1"/>
    <col min="12272" max="12272" width="60.88671875" style="668" customWidth="1"/>
    <col min="12273" max="12273" width="59.33203125" style="668" customWidth="1"/>
    <col min="12274" max="12274" width="38" style="668" customWidth="1"/>
    <col min="12275" max="12275" width="25.33203125" style="668" customWidth="1"/>
    <col min="12276" max="12276" width="26.6640625" style="668" customWidth="1"/>
    <col min="12277" max="12277" width="38" style="668" customWidth="1"/>
    <col min="12278" max="12278" width="66.5546875" style="668" customWidth="1"/>
    <col min="12279" max="12279" width="78" style="668" customWidth="1"/>
    <col min="12280" max="12507" width="8.88671875" style="668"/>
    <col min="12508" max="12508" width="37" style="668" customWidth="1"/>
    <col min="12509" max="12509" width="12.109375" style="668" customWidth="1"/>
    <col min="12510" max="12510" width="9" style="668" customWidth="1"/>
    <col min="12511" max="12511" width="7.88671875" style="668" customWidth="1"/>
    <col min="12512" max="12512" width="9.6640625" style="668" customWidth="1"/>
    <col min="12513" max="12513" width="7" style="668" customWidth="1"/>
    <col min="12514" max="12514" width="96.109375" style="668" customWidth="1"/>
    <col min="12515" max="12515" width="1.6640625" style="668" customWidth="1"/>
    <col min="12516" max="12516" width="80.109375" style="668" customWidth="1"/>
    <col min="12517" max="12517" width="40.109375" style="668" customWidth="1"/>
    <col min="12518" max="12518" width="57.88671875" style="668" customWidth="1"/>
    <col min="12519" max="12519" width="38.6640625" style="668" customWidth="1"/>
    <col min="12520" max="12520" width="64.44140625" style="668" customWidth="1"/>
    <col min="12521" max="12521" width="53.33203125" style="668" customWidth="1"/>
    <col min="12522" max="12522" width="57.88671875" style="668" customWidth="1"/>
    <col min="12523" max="12523" width="32.6640625" style="668" customWidth="1"/>
    <col min="12524" max="12524" width="46.5546875" style="668" customWidth="1"/>
    <col min="12525" max="12525" width="58.5546875" style="668" customWidth="1"/>
    <col min="12526" max="12526" width="89.33203125" style="668" customWidth="1"/>
    <col min="12527" max="12527" width="55.6640625" style="668" customWidth="1"/>
    <col min="12528" max="12528" width="60.88671875" style="668" customWidth="1"/>
    <col min="12529" max="12529" width="59.33203125" style="668" customWidth="1"/>
    <col min="12530" max="12530" width="38" style="668" customWidth="1"/>
    <col min="12531" max="12531" width="25.33203125" style="668" customWidth="1"/>
    <col min="12532" max="12532" width="26.6640625" style="668" customWidth="1"/>
    <col min="12533" max="12533" width="38" style="668" customWidth="1"/>
    <col min="12534" max="12534" width="66.5546875" style="668" customWidth="1"/>
    <col min="12535" max="12535" width="78" style="668" customWidth="1"/>
    <col min="12536" max="12763" width="8.88671875" style="668"/>
    <col min="12764" max="12764" width="37" style="668" customWidth="1"/>
    <col min="12765" max="12765" width="12.109375" style="668" customWidth="1"/>
    <col min="12766" max="12766" width="9" style="668" customWidth="1"/>
    <col min="12767" max="12767" width="7.88671875" style="668" customWidth="1"/>
    <col min="12768" max="12768" width="9.6640625" style="668" customWidth="1"/>
    <col min="12769" max="12769" width="7" style="668" customWidth="1"/>
    <col min="12770" max="12770" width="96.109375" style="668" customWidth="1"/>
    <col min="12771" max="12771" width="1.6640625" style="668" customWidth="1"/>
    <col min="12772" max="12772" width="80.109375" style="668" customWidth="1"/>
    <col min="12773" max="12773" width="40.109375" style="668" customWidth="1"/>
    <col min="12774" max="12774" width="57.88671875" style="668" customWidth="1"/>
    <col min="12775" max="12775" width="38.6640625" style="668" customWidth="1"/>
    <col min="12776" max="12776" width="64.44140625" style="668" customWidth="1"/>
    <col min="12777" max="12777" width="53.33203125" style="668" customWidth="1"/>
    <col min="12778" max="12778" width="57.88671875" style="668" customWidth="1"/>
    <col min="12779" max="12779" width="32.6640625" style="668" customWidth="1"/>
    <col min="12780" max="12780" width="46.5546875" style="668" customWidth="1"/>
    <col min="12781" max="12781" width="58.5546875" style="668" customWidth="1"/>
    <col min="12782" max="12782" width="89.33203125" style="668" customWidth="1"/>
    <col min="12783" max="12783" width="55.6640625" style="668" customWidth="1"/>
    <col min="12784" max="12784" width="60.88671875" style="668" customWidth="1"/>
    <col min="12785" max="12785" width="59.33203125" style="668" customWidth="1"/>
    <col min="12786" max="12786" width="38" style="668" customWidth="1"/>
    <col min="12787" max="12787" width="25.33203125" style="668" customWidth="1"/>
    <col min="12788" max="12788" width="26.6640625" style="668" customWidth="1"/>
    <col min="12789" max="12789" width="38" style="668" customWidth="1"/>
    <col min="12790" max="12790" width="66.5546875" style="668" customWidth="1"/>
    <col min="12791" max="12791" width="78" style="668" customWidth="1"/>
    <col min="12792" max="13019" width="8.88671875" style="668"/>
    <col min="13020" max="13020" width="37" style="668" customWidth="1"/>
    <col min="13021" max="13021" width="12.109375" style="668" customWidth="1"/>
    <col min="13022" max="13022" width="9" style="668" customWidth="1"/>
    <col min="13023" max="13023" width="7.88671875" style="668" customWidth="1"/>
    <col min="13024" max="13024" width="9.6640625" style="668" customWidth="1"/>
    <col min="13025" max="13025" width="7" style="668" customWidth="1"/>
    <col min="13026" max="13026" width="96.109375" style="668" customWidth="1"/>
    <col min="13027" max="13027" width="1.6640625" style="668" customWidth="1"/>
    <col min="13028" max="13028" width="80.109375" style="668" customWidth="1"/>
    <col min="13029" max="13029" width="40.109375" style="668" customWidth="1"/>
    <col min="13030" max="13030" width="57.88671875" style="668" customWidth="1"/>
    <col min="13031" max="13031" width="38.6640625" style="668" customWidth="1"/>
    <col min="13032" max="13032" width="64.44140625" style="668" customWidth="1"/>
    <col min="13033" max="13033" width="53.33203125" style="668" customWidth="1"/>
    <col min="13034" max="13034" width="57.88671875" style="668" customWidth="1"/>
    <col min="13035" max="13035" width="32.6640625" style="668" customWidth="1"/>
    <col min="13036" max="13036" width="46.5546875" style="668" customWidth="1"/>
    <col min="13037" max="13037" width="58.5546875" style="668" customWidth="1"/>
    <col min="13038" max="13038" width="89.33203125" style="668" customWidth="1"/>
    <col min="13039" max="13039" width="55.6640625" style="668" customWidth="1"/>
    <col min="13040" max="13040" width="60.88671875" style="668" customWidth="1"/>
    <col min="13041" max="13041" width="59.33203125" style="668" customWidth="1"/>
    <col min="13042" max="13042" width="38" style="668" customWidth="1"/>
    <col min="13043" max="13043" width="25.33203125" style="668" customWidth="1"/>
    <col min="13044" max="13044" width="26.6640625" style="668" customWidth="1"/>
    <col min="13045" max="13045" width="38" style="668" customWidth="1"/>
    <col min="13046" max="13046" width="66.5546875" style="668" customWidth="1"/>
    <col min="13047" max="13047" width="78" style="668" customWidth="1"/>
    <col min="13048" max="13275" width="8.88671875" style="668"/>
    <col min="13276" max="13276" width="37" style="668" customWidth="1"/>
    <col min="13277" max="13277" width="12.109375" style="668" customWidth="1"/>
    <col min="13278" max="13278" width="9" style="668" customWidth="1"/>
    <col min="13279" max="13279" width="7.88671875" style="668" customWidth="1"/>
    <col min="13280" max="13280" width="9.6640625" style="668" customWidth="1"/>
    <col min="13281" max="13281" width="7" style="668" customWidth="1"/>
    <col min="13282" max="13282" width="96.109375" style="668" customWidth="1"/>
    <col min="13283" max="13283" width="1.6640625" style="668" customWidth="1"/>
    <col min="13284" max="13284" width="80.109375" style="668" customWidth="1"/>
    <col min="13285" max="13285" width="40.109375" style="668" customWidth="1"/>
    <col min="13286" max="13286" width="57.88671875" style="668" customWidth="1"/>
    <col min="13287" max="13287" width="38.6640625" style="668" customWidth="1"/>
    <col min="13288" max="13288" width="64.44140625" style="668" customWidth="1"/>
    <col min="13289" max="13289" width="53.33203125" style="668" customWidth="1"/>
    <col min="13290" max="13290" width="57.88671875" style="668" customWidth="1"/>
    <col min="13291" max="13291" width="32.6640625" style="668" customWidth="1"/>
    <col min="13292" max="13292" width="46.5546875" style="668" customWidth="1"/>
    <col min="13293" max="13293" width="58.5546875" style="668" customWidth="1"/>
    <col min="13294" max="13294" width="89.33203125" style="668" customWidth="1"/>
    <col min="13295" max="13295" width="55.6640625" style="668" customWidth="1"/>
    <col min="13296" max="13296" width="60.88671875" style="668" customWidth="1"/>
    <col min="13297" max="13297" width="59.33203125" style="668" customWidth="1"/>
    <col min="13298" max="13298" width="38" style="668" customWidth="1"/>
    <col min="13299" max="13299" width="25.33203125" style="668" customWidth="1"/>
    <col min="13300" max="13300" width="26.6640625" style="668" customWidth="1"/>
    <col min="13301" max="13301" width="38" style="668" customWidth="1"/>
    <col min="13302" max="13302" width="66.5546875" style="668" customWidth="1"/>
    <col min="13303" max="13303" width="78" style="668" customWidth="1"/>
    <col min="13304" max="13531" width="8.88671875" style="668"/>
    <col min="13532" max="13532" width="37" style="668" customWidth="1"/>
    <col min="13533" max="13533" width="12.109375" style="668" customWidth="1"/>
    <col min="13534" max="13534" width="9" style="668" customWidth="1"/>
    <col min="13535" max="13535" width="7.88671875" style="668" customWidth="1"/>
    <col min="13536" max="13536" width="9.6640625" style="668" customWidth="1"/>
    <col min="13537" max="13537" width="7" style="668" customWidth="1"/>
    <col min="13538" max="13538" width="96.109375" style="668" customWidth="1"/>
    <col min="13539" max="13539" width="1.6640625" style="668" customWidth="1"/>
    <col min="13540" max="13540" width="80.109375" style="668" customWidth="1"/>
    <col min="13541" max="13541" width="40.109375" style="668" customWidth="1"/>
    <col min="13542" max="13542" width="57.88671875" style="668" customWidth="1"/>
    <col min="13543" max="13543" width="38.6640625" style="668" customWidth="1"/>
    <col min="13544" max="13544" width="64.44140625" style="668" customWidth="1"/>
    <col min="13545" max="13545" width="53.33203125" style="668" customWidth="1"/>
    <col min="13546" max="13546" width="57.88671875" style="668" customWidth="1"/>
    <col min="13547" max="13547" width="32.6640625" style="668" customWidth="1"/>
    <col min="13548" max="13548" width="46.5546875" style="668" customWidth="1"/>
    <col min="13549" max="13549" width="58.5546875" style="668" customWidth="1"/>
    <col min="13550" max="13550" width="89.33203125" style="668" customWidth="1"/>
    <col min="13551" max="13551" width="55.6640625" style="668" customWidth="1"/>
    <col min="13552" max="13552" width="60.88671875" style="668" customWidth="1"/>
    <col min="13553" max="13553" width="59.33203125" style="668" customWidth="1"/>
    <col min="13554" max="13554" width="38" style="668" customWidth="1"/>
    <col min="13555" max="13555" width="25.33203125" style="668" customWidth="1"/>
    <col min="13556" max="13556" width="26.6640625" style="668" customWidth="1"/>
    <col min="13557" max="13557" width="38" style="668" customWidth="1"/>
    <col min="13558" max="13558" width="66.5546875" style="668" customWidth="1"/>
    <col min="13559" max="13559" width="78" style="668" customWidth="1"/>
    <col min="13560" max="13787" width="8.88671875" style="668"/>
    <col min="13788" max="13788" width="37" style="668" customWidth="1"/>
    <col min="13789" max="13789" width="12.109375" style="668" customWidth="1"/>
    <col min="13790" max="13790" width="9" style="668" customWidth="1"/>
    <col min="13791" max="13791" width="7.88671875" style="668" customWidth="1"/>
    <col min="13792" max="13792" width="9.6640625" style="668" customWidth="1"/>
    <col min="13793" max="13793" width="7" style="668" customWidth="1"/>
    <col min="13794" max="13794" width="96.109375" style="668" customWidth="1"/>
    <col min="13795" max="13795" width="1.6640625" style="668" customWidth="1"/>
    <col min="13796" max="13796" width="80.109375" style="668" customWidth="1"/>
    <col min="13797" max="13797" width="40.109375" style="668" customWidth="1"/>
    <col min="13798" max="13798" width="57.88671875" style="668" customWidth="1"/>
    <col min="13799" max="13799" width="38.6640625" style="668" customWidth="1"/>
    <col min="13800" max="13800" width="64.44140625" style="668" customWidth="1"/>
    <col min="13801" max="13801" width="53.33203125" style="668" customWidth="1"/>
    <col min="13802" max="13802" width="57.88671875" style="668" customWidth="1"/>
    <col min="13803" max="13803" width="32.6640625" style="668" customWidth="1"/>
    <col min="13804" max="13804" width="46.5546875" style="668" customWidth="1"/>
    <col min="13805" max="13805" width="58.5546875" style="668" customWidth="1"/>
    <col min="13806" max="13806" width="89.33203125" style="668" customWidth="1"/>
    <col min="13807" max="13807" width="55.6640625" style="668" customWidth="1"/>
    <col min="13808" max="13808" width="60.88671875" style="668" customWidth="1"/>
    <col min="13809" max="13809" width="59.33203125" style="668" customWidth="1"/>
    <col min="13810" max="13810" width="38" style="668" customWidth="1"/>
    <col min="13811" max="13811" width="25.33203125" style="668" customWidth="1"/>
    <col min="13812" max="13812" width="26.6640625" style="668" customWidth="1"/>
    <col min="13813" max="13813" width="38" style="668" customWidth="1"/>
    <col min="13814" max="13814" width="66.5546875" style="668" customWidth="1"/>
    <col min="13815" max="13815" width="78" style="668" customWidth="1"/>
    <col min="13816" max="14043" width="8.88671875" style="668"/>
    <col min="14044" max="14044" width="37" style="668" customWidth="1"/>
    <col min="14045" max="14045" width="12.109375" style="668" customWidth="1"/>
    <col min="14046" max="14046" width="9" style="668" customWidth="1"/>
    <col min="14047" max="14047" width="7.88671875" style="668" customWidth="1"/>
    <col min="14048" max="14048" width="9.6640625" style="668" customWidth="1"/>
    <col min="14049" max="14049" width="7" style="668" customWidth="1"/>
    <col min="14050" max="14050" width="96.109375" style="668" customWidth="1"/>
    <col min="14051" max="14051" width="1.6640625" style="668" customWidth="1"/>
    <col min="14052" max="14052" width="80.109375" style="668" customWidth="1"/>
    <col min="14053" max="14053" width="40.109375" style="668" customWidth="1"/>
    <col min="14054" max="14054" width="57.88671875" style="668" customWidth="1"/>
    <col min="14055" max="14055" width="38.6640625" style="668" customWidth="1"/>
    <col min="14056" max="14056" width="64.44140625" style="668" customWidth="1"/>
    <col min="14057" max="14057" width="53.33203125" style="668" customWidth="1"/>
    <col min="14058" max="14058" width="57.88671875" style="668" customWidth="1"/>
    <col min="14059" max="14059" width="32.6640625" style="668" customWidth="1"/>
    <col min="14060" max="14060" width="46.5546875" style="668" customWidth="1"/>
    <col min="14061" max="14061" width="58.5546875" style="668" customWidth="1"/>
    <col min="14062" max="14062" width="89.33203125" style="668" customWidth="1"/>
    <col min="14063" max="14063" width="55.6640625" style="668" customWidth="1"/>
    <col min="14064" max="14064" width="60.88671875" style="668" customWidth="1"/>
    <col min="14065" max="14065" width="59.33203125" style="668" customWidth="1"/>
    <col min="14066" max="14066" width="38" style="668" customWidth="1"/>
    <col min="14067" max="14067" width="25.33203125" style="668" customWidth="1"/>
    <col min="14068" max="14068" width="26.6640625" style="668" customWidth="1"/>
    <col min="14069" max="14069" width="38" style="668" customWidth="1"/>
    <col min="14070" max="14070" width="66.5546875" style="668" customWidth="1"/>
    <col min="14071" max="14071" width="78" style="668" customWidth="1"/>
    <col min="14072" max="14299" width="8.88671875" style="668"/>
    <col min="14300" max="14300" width="37" style="668" customWidth="1"/>
    <col min="14301" max="14301" width="12.109375" style="668" customWidth="1"/>
    <col min="14302" max="14302" width="9" style="668" customWidth="1"/>
    <col min="14303" max="14303" width="7.88671875" style="668" customWidth="1"/>
    <col min="14304" max="14304" width="9.6640625" style="668" customWidth="1"/>
    <col min="14305" max="14305" width="7" style="668" customWidth="1"/>
    <col min="14306" max="14306" width="96.109375" style="668" customWidth="1"/>
    <col min="14307" max="14307" width="1.6640625" style="668" customWidth="1"/>
    <col min="14308" max="14308" width="80.109375" style="668" customWidth="1"/>
    <col min="14309" max="14309" width="40.109375" style="668" customWidth="1"/>
    <col min="14310" max="14310" width="57.88671875" style="668" customWidth="1"/>
    <col min="14311" max="14311" width="38.6640625" style="668" customWidth="1"/>
    <col min="14312" max="14312" width="64.44140625" style="668" customWidth="1"/>
    <col min="14313" max="14313" width="53.33203125" style="668" customWidth="1"/>
    <col min="14314" max="14314" width="57.88671875" style="668" customWidth="1"/>
    <col min="14315" max="14315" width="32.6640625" style="668" customWidth="1"/>
    <col min="14316" max="14316" width="46.5546875" style="668" customWidth="1"/>
    <col min="14317" max="14317" width="58.5546875" style="668" customWidth="1"/>
    <col min="14318" max="14318" width="89.33203125" style="668" customWidth="1"/>
    <col min="14319" max="14319" width="55.6640625" style="668" customWidth="1"/>
    <col min="14320" max="14320" width="60.88671875" style="668" customWidth="1"/>
    <col min="14321" max="14321" width="59.33203125" style="668" customWidth="1"/>
    <col min="14322" max="14322" width="38" style="668" customWidth="1"/>
    <col min="14323" max="14323" width="25.33203125" style="668" customWidth="1"/>
    <col min="14324" max="14324" width="26.6640625" style="668" customWidth="1"/>
    <col min="14325" max="14325" width="38" style="668" customWidth="1"/>
    <col min="14326" max="14326" width="66.5546875" style="668" customWidth="1"/>
    <col min="14327" max="14327" width="78" style="668" customWidth="1"/>
    <col min="14328" max="14555" width="8.88671875" style="668"/>
    <col min="14556" max="14556" width="37" style="668" customWidth="1"/>
    <col min="14557" max="14557" width="12.109375" style="668" customWidth="1"/>
    <col min="14558" max="14558" width="9" style="668" customWidth="1"/>
    <col min="14559" max="14559" width="7.88671875" style="668" customWidth="1"/>
    <col min="14560" max="14560" width="9.6640625" style="668" customWidth="1"/>
    <col min="14561" max="14561" width="7" style="668" customWidth="1"/>
    <col min="14562" max="14562" width="96.109375" style="668" customWidth="1"/>
    <col min="14563" max="14563" width="1.6640625" style="668" customWidth="1"/>
    <col min="14564" max="14564" width="80.109375" style="668" customWidth="1"/>
    <col min="14565" max="14565" width="40.109375" style="668" customWidth="1"/>
    <col min="14566" max="14566" width="57.88671875" style="668" customWidth="1"/>
    <col min="14567" max="14567" width="38.6640625" style="668" customWidth="1"/>
    <col min="14568" max="14568" width="64.44140625" style="668" customWidth="1"/>
    <col min="14569" max="14569" width="53.33203125" style="668" customWidth="1"/>
    <col min="14570" max="14570" width="57.88671875" style="668" customWidth="1"/>
    <col min="14571" max="14571" width="32.6640625" style="668" customWidth="1"/>
    <col min="14572" max="14572" width="46.5546875" style="668" customWidth="1"/>
    <col min="14573" max="14573" width="58.5546875" style="668" customWidth="1"/>
    <col min="14574" max="14574" width="89.33203125" style="668" customWidth="1"/>
    <col min="14575" max="14575" width="55.6640625" style="668" customWidth="1"/>
    <col min="14576" max="14576" width="60.88671875" style="668" customWidth="1"/>
    <col min="14577" max="14577" width="59.33203125" style="668" customWidth="1"/>
    <col min="14578" max="14578" width="38" style="668" customWidth="1"/>
    <col min="14579" max="14579" width="25.33203125" style="668" customWidth="1"/>
    <col min="14580" max="14580" width="26.6640625" style="668" customWidth="1"/>
    <col min="14581" max="14581" width="38" style="668" customWidth="1"/>
    <col min="14582" max="14582" width="66.5546875" style="668" customWidth="1"/>
    <col min="14583" max="14583" width="78" style="668" customWidth="1"/>
    <col min="14584" max="14811" width="8.88671875" style="668"/>
    <col min="14812" max="14812" width="37" style="668" customWidth="1"/>
    <col min="14813" max="14813" width="12.109375" style="668" customWidth="1"/>
    <col min="14814" max="14814" width="9" style="668" customWidth="1"/>
    <col min="14815" max="14815" width="7.88671875" style="668" customWidth="1"/>
    <col min="14816" max="14816" width="9.6640625" style="668" customWidth="1"/>
    <col min="14817" max="14817" width="7" style="668" customWidth="1"/>
    <col min="14818" max="14818" width="96.109375" style="668" customWidth="1"/>
    <col min="14819" max="14819" width="1.6640625" style="668" customWidth="1"/>
    <col min="14820" max="14820" width="80.109375" style="668" customWidth="1"/>
    <col min="14821" max="14821" width="40.109375" style="668" customWidth="1"/>
    <col min="14822" max="14822" width="57.88671875" style="668" customWidth="1"/>
    <col min="14823" max="14823" width="38.6640625" style="668" customWidth="1"/>
    <col min="14824" max="14824" width="64.44140625" style="668" customWidth="1"/>
    <col min="14825" max="14825" width="53.33203125" style="668" customWidth="1"/>
    <col min="14826" max="14826" width="57.88671875" style="668" customWidth="1"/>
    <col min="14827" max="14827" width="32.6640625" style="668" customWidth="1"/>
    <col min="14828" max="14828" width="46.5546875" style="668" customWidth="1"/>
    <col min="14829" max="14829" width="58.5546875" style="668" customWidth="1"/>
    <col min="14830" max="14830" width="89.33203125" style="668" customWidth="1"/>
    <col min="14831" max="14831" width="55.6640625" style="668" customWidth="1"/>
    <col min="14832" max="14832" width="60.88671875" style="668" customWidth="1"/>
    <col min="14833" max="14833" width="59.33203125" style="668" customWidth="1"/>
    <col min="14834" max="14834" width="38" style="668" customWidth="1"/>
    <col min="14835" max="14835" width="25.33203125" style="668" customWidth="1"/>
    <col min="14836" max="14836" width="26.6640625" style="668" customWidth="1"/>
    <col min="14837" max="14837" width="38" style="668" customWidth="1"/>
    <col min="14838" max="14838" width="66.5546875" style="668" customWidth="1"/>
    <col min="14839" max="14839" width="78" style="668" customWidth="1"/>
    <col min="14840" max="15067" width="8.88671875" style="668"/>
    <col min="15068" max="15068" width="37" style="668" customWidth="1"/>
    <col min="15069" max="15069" width="12.109375" style="668" customWidth="1"/>
    <col min="15070" max="15070" width="9" style="668" customWidth="1"/>
    <col min="15071" max="15071" width="7.88671875" style="668" customWidth="1"/>
    <col min="15072" max="15072" width="9.6640625" style="668" customWidth="1"/>
    <col min="15073" max="15073" width="7" style="668" customWidth="1"/>
    <col min="15074" max="15074" width="96.109375" style="668" customWidth="1"/>
    <col min="15075" max="15075" width="1.6640625" style="668" customWidth="1"/>
    <col min="15076" max="15076" width="80.109375" style="668" customWidth="1"/>
    <col min="15077" max="15077" width="40.109375" style="668" customWidth="1"/>
    <col min="15078" max="15078" width="57.88671875" style="668" customWidth="1"/>
    <col min="15079" max="15079" width="38.6640625" style="668" customWidth="1"/>
    <col min="15080" max="15080" width="64.44140625" style="668" customWidth="1"/>
    <col min="15081" max="15081" width="53.33203125" style="668" customWidth="1"/>
    <col min="15082" max="15082" width="57.88671875" style="668" customWidth="1"/>
    <col min="15083" max="15083" width="32.6640625" style="668" customWidth="1"/>
    <col min="15084" max="15084" width="46.5546875" style="668" customWidth="1"/>
    <col min="15085" max="15085" width="58.5546875" style="668" customWidth="1"/>
    <col min="15086" max="15086" width="89.33203125" style="668" customWidth="1"/>
    <col min="15087" max="15087" width="55.6640625" style="668" customWidth="1"/>
    <col min="15088" max="15088" width="60.88671875" style="668" customWidth="1"/>
    <col min="15089" max="15089" width="59.33203125" style="668" customWidth="1"/>
    <col min="15090" max="15090" width="38" style="668" customWidth="1"/>
    <col min="15091" max="15091" width="25.33203125" style="668" customWidth="1"/>
    <col min="15092" max="15092" width="26.6640625" style="668" customWidth="1"/>
    <col min="15093" max="15093" width="38" style="668" customWidth="1"/>
    <col min="15094" max="15094" width="66.5546875" style="668" customWidth="1"/>
    <col min="15095" max="15095" width="78" style="668" customWidth="1"/>
    <col min="15096" max="15323" width="8.88671875" style="668"/>
    <col min="15324" max="15324" width="37" style="668" customWidth="1"/>
    <col min="15325" max="15325" width="12.109375" style="668" customWidth="1"/>
    <col min="15326" max="15326" width="9" style="668" customWidth="1"/>
    <col min="15327" max="15327" width="7.88671875" style="668" customWidth="1"/>
    <col min="15328" max="15328" width="9.6640625" style="668" customWidth="1"/>
    <col min="15329" max="15329" width="7" style="668" customWidth="1"/>
    <col min="15330" max="15330" width="96.109375" style="668" customWidth="1"/>
    <col min="15331" max="15331" width="1.6640625" style="668" customWidth="1"/>
    <col min="15332" max="15332" width="80.109375" style="668" customWidth="1"/>
    <col min="15333" max="15333" width="40.109375" style="668" customWidth="1"/>
    <col min="15334" max="15334" width="57.88671875" style="668" customWidth="1"/>
    <col min="15335" max="15335" width="38.6640625" style="668" customWidth="1"/>
    <col min="15336" max="15336" width="64.44140625" style="668" customWidth="1"/>
    <col min="15337" max="15337" width="53.33203125" style="668" customWidth="1"/>
    <col min="15338" max="15338" width="57.88671875" style="668" customWidth="1"/>
    <col min="15339" max="15339" width="32.6640625" style="668" customWidth="1"/>
    <col min="15340" max="15340" width="46.5546875" style="668" customWidth="1"/>
    <col min="15341" max="15341" width="58.5546875" style="668" customWidth="1"/>
    <col min="15342" max="15342" width="89.33203125" style="668" customWidth="1"/>
    <col min="15343" max="15343" width="55.6640625" style="668" customWidth="1"/>
    <col min="15344" max="15344" width="60.88671875" style="668" customWidth="1"/>
    <col min="15345" max="15345" width="59.33203125" style="668" customWidth="1"/>
    <col min="15346" max="15346" width="38" style="668" customWidth="1"/>
    <col min="15347" max="15347" width="25.33203125" style="668" customWidth="1"/>
    <col min="15348" max="15348" width="26.6640625" style="668" customWidth="1"/>
    <col min="15349" max="15349" width="38" style="668" customWidth="1"/>
    <col min="15350" max="15350" width="66.5546875" style="668" customWidth="1"/>
    <col min="15351" max="15351" width="78" style="668" customWidth="1"/>
    <col min="15352" max="15579" width="8.88671875" style="668"/>
    <col min="15580" max="15580" width="37" style="668" customWidth="1"/>
    <col min="15581" max="15581" width="12.109375" style="668" customWidth="1"/>
    <col min="15582" max="15582" width="9" style="668" customWidth="1"/>
    <col min="15583" max="15583" width="7.88671875" style="668" customWidth="1"/>
    <col min="15584" max="15584" width="9.6640625" style="668" customWidth="1"/>
    <col min="15585" max="15585" width="7" style="668" customWidth="1"/>
    <col min="15586" max="15586" width="96.109375" style="668" customWidth="1"/>
    <col min="15587" max="15587" width="1.6640625" style="668" customWidth="1"/>
    <col min="15588" max="15588" width="80.109375" style="668" customWidth="1"/>
    <col min="15589" max="15589" width="40.109375" style="668" customWidth="1"/>
    <col min="15590" max="15590" width="57.88671875" style="668" customWidth="1"/>
    <col min="15591" max="15591" width="38.6640625" style="668" customWidth="1"/>
    <col min="15592" max="15592" width="64.44140625" style="668" customWidth="1"/>
    <col min="15593" max="15593" width="53.33203125" style="668" customWidth="1"/>
    <col min="15594" max="15594" width="57.88671875" style="668" customWidth="1"/>
    <col min="15595" max="15595" width="32.6640625" style="668" customWidth="1"/>
    <col min="15596" max="15596" width="46.5546875" style="668" customWidth="1"/>
    <col min="15597" max="15597" width="58.5546875" style="668" customWidth="1"/>
    <col min="15598" max="15598" width="89.33203125" style="668" customWidth="1"/>
    <col min="15599" max="15599" width="55.6640625" style="668" customWidth="1"/>
    <col min="15600" max="15600" width="60.88671875" style="668" customWidth="1"/>
    <col min="15601" max="15601" width="59.33203125" style="668" customWidth="1"/>
    <col min="15602" max="15602" width="38" style="668" customWidth="1"/>
    <col min="15603" max="15603" width="25.33203125" style="668" customWidth="1"/>
    <col min="15604" max="15604" width="26.6640625" style="668" customWidth="1"/>
    <col min="15605" max="15605" width="38" style="668" customWidth="1"/>
    <col min="15606" max="15606" width="66.5546875" style="668" customWidth="1"/>
    <col min="15607" max="15607" width="78" style="668" customWidth="1"/>
    <col min="15608" max="15835" width="8.88671875" style="668"/>
    <col min="15836" max="15836" width="37" style="668" customWidth="1"/>
    <col min="15837" max="15837" width="12.109375" style="668" customWidth="1"/>
    <col min="15838" max="15838" width="9" style="668" customWidth="1"/>
    <col min="15839" max="15839" width="7.88671875" style="668" customWidth="1"/>
    <col min="15840" max="15840" width="9.6640625" style="668" customWidth="1"/>
    <col min="15841" max="15841" width="7" style="668" customWidth="1"/>
    <col min="15842" max="15842" width="96.109375" style="668" customWidth="1"/>
    <col min="15843" max="15843" width="1.6640625" style="668" customWidth="1"/>
    <col min="15844" max="15844" width="80.109375" style="668" customWidth="1"/>
    <col min="15845" max="15845" width="40.109375" style="668" customWidth="1"/>
    <col min="15846" max="15846" width="57.88671875" style="668" customWidth="1"/>
    <col min="15847" max="15847" width="38.6640625" style="668" customWidth="1"/>
    <col min="15848" max="15848" width="64.44140625" style="668" customWidth="1"/>
    <col min="15849" max="15849" width="53.33203125" style="668" customWidth="1"/>
    <col min="15850" max="15850" width="57.88671875" style="668" customWidth="1"/>
    <col min="15851" max="15851" width="32.6640625" style="668" customWidth="1"/>
    <col min="15852" max="15852" width="46.5546875" style="668" customWidth="1"/>
    <col min="15853" max="15853" width="58.5546875" style="668" customWidth="1"/>
    <col min="15854" max="15854" width="89.33203125" style="668" customWidth="1"/>
    <col min="15855" max="15855" width="55.6640625" style="668" customWidth="1"/>
    <col min="15856" max="15856" width="60.88671875" style="668" customWidth="1"/>
    <col min="15857" max="15857" width="59.33203125" style="668" customWidth="1"/>
    <col min="15858" max="15858" width="38" style="668" customWidth="1"/>
    <col min="15859" max="15859" width="25.33203125" style="668" customWidth="1"/>
    <col min="15860" max="15860" width="26.6640625" style="668" customWidth="1"/>
    <col min="15861" max="15861" width="38" style="668" customWidth="1"/>
    <col min="15862" max="15862" width="66.5546875" style="668" customWidth="1"/>
    <col min="15863" max="15863" width="78" style="668" customWidth="1"/>
    <col min="15864" max="16091" width="8.88671875" style="668"/>
    <col min="16092" max="16092" width="37" style="668" customWidth="1"/>
    <col min="16093" max="16093" width="12.109375" style="668" customWidth="1"/>
    <col min="16094" max="16094" width="9" style="668" customWidth="1"/>
    <col min="16095" max="16095" width="7.88671875" style="668" customWidth="1"/>
    <col min="16096" max="16096" width="9.6640625" style="668" customWidth="1"/>
    <col min="16097" max="16097" width="7" style="668" customWidth="1"/>
    <col min="16098" max="16098" width="96.109375" style="668" customWidth="1"/>
    <col min="16099" max="16099" width="1.6640625" style="668" customWidth="1"/>
    <col min="16100" max="16100" width="80.109375" style="668" customWidth="1"/>
    <col min="16101" max="16101" width="40.109375" style="668" customWidth="1"/>
    <col min="16102" max="16102" width="57.88671875" style="668" customWidth="1"/>
    <col min="16103" max="16103" width="38.6640625" style="668" customWidth="1"/>
    <col min="16104" max="16104" width="64.44140625" style="668" customWidth="1"/>
    <col min="16105" max="16105" width="53.33203125" style="668" customWidth="1"/>
    <col min="16106" max="16106" width="57.88671875" style="668" customWidth="1"/>
    <col min="16107" max="16107" width="32.6640625" style="668" customWidth="1"/>
    <col min="16108" max="16108" width="46.5546875" style="668" customWidth="1"/>
    <col min="16109" max="16109" width="58.5546875" style="668" customWidth="1"/>
    <col min="16110" max="16110" width="89.33203125" style="668" customWidth="1"/>
    <col min="16111" max="16111" width="55.6640625" style="668" customWidth="1"/>
    <col min="16112" max="16112" width="60.88671875" style="668" customWidth="1"/>
    <col min="16113" max="16113" width="59.33203125" style="668" customWidth="1"/>
    <col min="16114" max="16114" width="38" style="668" customWidth="1"/>
    <col min="16115" max="16115" width="25.33203125" style="668" customWidth="1"/>
    <col min="16116" max="16116" width="26.6640625" style="668" customWidth="1"/>
    <col min="16117" max="16117" width="38" style="668" customWidth="1"/>
    <col min="16118" max="16118" width="66.5546875" style="668" customWidth="1"/>
    <col min="16119" max="16119" width="78" style="668" customWidth="1"/>
    <col min="16120" max="16375" width="8.88671875" style="668"/>
    <col min="16376" max="16384" width="9.109375" style="668" customWidth="1"/>
  </cols>
  <sheetData>
    <row r="1" spans="1:27" s="690" customFormat="1" ht="39.15" customHeight="1">
      <c r="A1" s="704" t="s">
        <v>1021</v>
      </c>
      <c r="B1" s="705" t="s">
        <v>1022</v>
      </c>
      <c r="C1" s="703"/>
      <c r="D1" s="705" t="s">
        <v>1024</v>
      </c>
      <c r="E1" s="705"/>
      <c r="F1" s="705"/>
      <c r="G1" s="705"/>
      <c r="H1" s="705"/>
      <c r="I1" s="705"/>
      <c r="J1" s="705"/>
      <c r="K1" s="705"/>
      <c r="L1" s="691"/>
      <c r="M1" s="691"/>
      <c r="N1" s="691"/>
      <c r="O1" s="691"/>
      <c r="P1" s="691"/>
      <c r="Q1" s="691"/>
      <c r="R1" s="691"/>
      <c r="S1" s="691"/>
      <c r="T1" s="691"/>
      <c r="U1" s="691"/>
      <c r="V1" s="691"/>
      <c r="W1" s="691"/>
      <c r="X1" s="691"/>
      <c r="Y1" s="691"/>
      <c r="Z1" s="691"/>
      <c r="AA1" s="691"/>
    </row>
    <row r="2" spans="1:27" ht="18.75" customHeight="1">
      <c r="A2" s="702"/>
      <c r="B2" s="706"/>
      <c r="C2" s="688"/>
      <c r="D2" s="706"/>
      <c r="E2" s="706"/>
      <c r="F2" s="706"/>
      <c r="G2" s="706"/>
      <c r="H2" s="706"/>
      <c r="I2" s="706"/>
      <c r="J2" s="706"/>
      <c r="K2" s="706"/>
    </row>
    <row r="3" spans="1:27" s="683" customFormat="1" ht="50.25" customHeight="1">
      <c r="A3" s="685" t="s">
        <v>952</v>
      </c>
      <c r="B3" s="685" t="s">
        <v>951</v>
      </c>
      <c r="C3" s="686" t="s">
        <v>1020</v>
      </c>
      <c r="D3" s="685" t="s">
        <v>950</v>
      </c>
      <c r="E3" s="685" t="s">
        <v>75</v>
      </c>
      <c r="F3" s="685" t="s">
        <v>6</v>
      </c>
      <c r="G3" s="685" t="s">
        <v>949</v>
      </c>
      <c r="H3" s="685" t="s">
        <v>948</v>
      </c>
      <c r="I3" s="685" t="s">
        <v>947</v>
      </c>
      <c r="J3" s="685" t="s">
        <v>10</v>
      </c>
      <c r="K3" s="685" t="s">
        <v>11</v>
      </c>
      <c r="L3" s="684"/>
      <c r="M3" s="684"/>
      <c r="N3" s="684"/>
      <c r="O3" s="684"/>
      <c r="P3" s="684"/>
      <c r="Q3" s="684"/>
      <c r="R3" s="684"/>
      <c r="S3" s="684"/>
      <c r="T3" s="684"/>
      <c r="U3" s="684"/>
      <c r="V3" s="684"/>
      <c r="W3" s="684"/>
      <c r="X3" s="684"/>
      <c r="Y3" s="684"/>
      <c r="Z3" s="684"/>
    </row>
    <row r="4" spans="1:27" s="675" customFormat="1" ht="25.8" customHeight="1">
      <c r="A4" s="778" t="s">
        <v>1019</v>
      </c>
      <c r="B4" s="698" t="s">
        <v>1018</v>
      </c>
      <c r="C4" s="699">
        <f>131+2199</f>
        <v>2330</v>
      </c>
      <c r="D4" s="700" t="s">
        <v>1017</v>
      </c>
      <c r="E4" s="700" t="s">
        <v>620</v>
      </c>
      <c r="F4" s="700" t="s">
        <v>16</v>
      </c>
      <c r="G4" s="700" t="s">
        <v>1010</v>
      </c>
      <c r="H4" s="700" t="s">
        <v>943</v>
      </c>
      <c r="I4" s="700" t="s">
        <v>1016</v>
      </c>
      <c r="J4" s="701" t="s">
        <v>935</v>
      </c>
      <c r="K4" s="701" t="s">
        <v>953</v>
      </c>
    </row>
    <row r="5" spans="1:27" s="675" customFormat="1" ht="25.8" customHeight="1">
      <c r="A5" s="779"/>
      <c r="B5" s="698" t="s">
        <v>1015</v>
      </c>
      <c r="C5" s="699">
        <f>131+3199</f>
        <v>3330</v>
      </c>
      <c r="D5" s="700" t="s">
        <v>459</v>
      </c>
      <c r="E5" s="700" t="s">
        <v>635</v>
      </c>
      <c r="F5" s="700" t="s">
        <v>16</v>
      </c>
      <c r="G5" s="700" t="s">
        <v>955</v>
      </c>
      <c r="H5" s="700" t="s">
        <v>943</v>
      </c>
      <c r="I5" s="700" t="s">
        <v>1014</v>
      </c>
      <c r="J5" s="701" t="s">
        <v>935</v>
      </c>
      <c r="K5" s="701" t="s">
        <v>953</v>
      </c>
    </row>
    <row r="6" spans="1:27" s="675" customFormat="1" ht="25.8" customHeight="1">
      <c r="A6" s="779"/>
      <c r="B6" s="680" t="s">
        <v>1013</v>
      </c>
      <c r="C6" s="676">
        <f>131+2899</f>
        <v>3030</v>
      </c>
      <c r="D6" s="678" t="s">
        <v>459</v>
      </c>
      <c r="E6" s="678" t="s">
        <v>635</v>
      </c>
      <c r="F6" s="678" t="s">
        <v>16</v>
      </c>
      <c r="G6" s="678" t="s">
        <v>1010</v>
      </c>
      <c r="H6" s="678" t="s">
        <v>943</v>
      </c>
      <c r="I6" s="678" t="s">
        <v>1012</v>
      </c>
      <c r="J6" s="682" t="s">
        <v>935</v>
      </c>
      <c r="K6" s="682" t="s">
        <v>953</v>
      </c>
    </row>
    <row r="7" spans="1:27" s="675" customFormat="1" ht="25.8" customHeight="1">
      <c r="A7" s="780"/>
      <c r="B7" s="680" t="s">
        <v>1011</v>
      </c>
      <c r="C7" s="676">
        <f>131+3599</f>
        <v>3730</v>
      </c>
      <c r="D7" s="678" t="s">
        <v>967</v>
      </c>
      <c r="E7" s="678" t="s">
        <v>635</v>
      </c>
      <c r="F7" s="678" t="s">
        <v>16</v>
      </c>
      <c r="G7" s="678" t="s">
        <v>1010</v>
      </c>
      <c r="H7" s="678" t="s">
        <v>943</v>
      </c>
      <c r="I7" s="678" t="s">
        <v>1009</v>
      </c>
      <c r="J7" s="682" t="s">
        <v>935</v>
      </c>
      <c r="K7" s="682" t="s">
        <v>953</v>
      </c>
    </row>
    <row r="8" spans="1:27" s="697" customFormat="1" ht="24.6" customHeight="1">
      <c r="A8" s="778" t="s">
        <v>1008</v>
      </c>
      <c r="B8" s="680" t="s">
        <v>1007</v>
      </c>
      <c r="C8" s="676">
        <f>131+1699</f>
        <v>1830</v>
      </c>
      <c r="D8" s="678" t="s">
        <v>1006</v>
      </c>
      <c r="E8" s="678" t="s">
        <v>620</v>
      </c>
      <c r="F8" s="678" t="s">
        <v>21</v>
      </c>
      <c r="G8" s="678" t="s">
        <v>1002</v>
      </c>
      <c r="H8" s="678" t="s">
        <v>941</v>
      </c>
      <c r="I8" s="678" t="s">
        <v>936</v>
      </c>
      <c r="J8" s="682" t="s">
        <v>935</v>
      </c>
      <c r="K8" s="682" t="s">
        <v>1005</v>
      </c>
    </row>
    <row r="9" spans="1:27" s="697" customFormat="1" ht="24.6" customHeight="1">
      <c r="A9" s="780"/>
      <c r="B9" s="680" t="s">
        <v>1004</v>
      </c>
      <c r="C9" s="676">
        <f>131+1999</f>
        <v>2130</v>
      </c>
      <c r="D9" s="678" t="s">
        <v>1003</v>
      </c>
      <c r="E9" s="678" t="s">
        <v>620</v>
      </c>
      <c r="F9" s="678" t="s">
        <v>21</v>
      </c>
      <c r="G9" s="678" t="s">
        <v>1002</v>
      </c>
      <c r="H9" s="678" t="s">
        <v>941</v>
      </c>
      <c r="I9" s="678" t="s">
        <v>936</v>
      </c>
      <c r="J9" s="682" t="s">
        <v>935</v>
      </c>
      <c r="K9" s="682" t="s">
        <v>1001</v>
      </c>
    </row>
    <row r="10" spans="1:27" s="697" customFormat="1" ht="22.2" customHeight="1">
      <c r="A10" s="778" t="s">
        <v>1000</v>
      </c>
      <c r="B10" s="698" t="s">
        <v>999</v>
      </c>
      <c r="C10" s="699">
        <f>131+2899</f>
        <v>3030</v>
      </c>
      <c r="D10" s="700" t="s">
        <v>944</v>
      </c>
      <c r="E10" s="700" t="s">
        <v>620</v>
      </c>
      <c r="F10" s="700" t="s">
        <v>16</v>
      </c>
      <c r="G10" s="700" t="s">
        <v>970</v>
      </c>
      <c r="H10" s="700" t="s">
        <v>941</v>
      </c>
      <c r="I10" s="700" t="s">
        <v>965</v>
      </c>
      <c r="J10" s="700" t="s">
        <v>935</v>
      </c>
      <c r="K10" s="700" t="s">
        <v>953</v>
      </c>
    </row>
    <row r="11" spans="1:27" s="695" customFormat="1" ht="22.2" customHeight="1">
      <c r="A11" s="779"/>
      <c r="B11" s="694" t="s">
        <v>998</v>
      </c>
      <c r="C11" s="677">
        <f>131+3199</f>
        <v>3330</v>
      </c>
      <c r="D11" s="678" t="s">
        <v>459</v>
      </c>
      <c r="E11" s="678" t="s">
        <v>620</v>
      </c>
      <c r="F11" s="678" t="s">
        <v>41</v>
      </c>
      <c r="G11" s="678" t="s">
        <v>970</v>
      </c>
      <c r="H11" s="678" t="s">
        <v>941</v>
      </c>
      <c r="I11" s="678" t="s">
        <v>995</v>
      </c>
      <c r="J11" s="678" t="s">
        <v>935</v>
      </c>
      <c r="K11" s="678" t="s">
        <v>953</v>
      </c>
    </row>
    <row r="12" spans="1:27" s="695" customFormat="1" ht="22.2" customHeight="1">
      <c r="A12" s="779"/>
      <c r="B12" s="694" t="s">
        <v>997</v>
      </c>
      <c r="C12" s="677">
        <f>131+3499</f>
        <v>3630</v>
      </c>
      <c r="D12" s="678" t="s">
        <v>459</v>
      </c>
      <c r="E12" s="678" t="s">
        <v>635</v>
      </c>
      <c r="F12" s="678" t="s">
        <v>16</v>
      </c>
      <c r="G12" s="678" t="s">
        <v>970</v>
      </c>
      <c r="H12" s="678" t="s">
        <v>941</v>
      </c>
      <c r="I12" s="678" t="s">
        <v>995</v>
      </c>
      <c r="J12" s="678" t="s">
        <v>935</v>
      </c>
      <c r="K12" s="678" t="s">
        <v>953</v>
      </c>
    </row>
    <row r="13" spans="1:27" s="695" customFormat="1" ht="22.2" customHeight="1">
      <c r="A13" s="780"/>
      <c r="B13" s="694" t="s">
        <v>996</v>
      </c>
      <c r="C13" s="677">
        <f>131+3899</f>
        <v>4030</v>
      </c>
      <c r="D13" s="678" t="s">
        <v>967</v>
      </c>
      <c r="E13" s="678" t="s">
        <v>635</v>
      </c>
      <c r="F13" s="678" t="s">
        <v>16</v>
      </c>
      <c r="G13" s="678" t="s">
        <v>970</v>
      </c>
      <c r="H13" s="678" t="s">
        <v>941</v>
      </c>
      <c r="I13" s="678" t="s">
        <v>995</v>
      </c>
      <c r="J13" s="678" t="s">
        <v>935</v>
      </c>
      <c r="K13" s="678" t="s">
        <v>953</v>
      </c>
    </row>
    <row r="14" spans="1:27" s="675" customFormat="1" ht="22.8" customHeight="1">
      <c r="A14" s="781" t="s">
        <v>957</v>
      </c>
      <c r="B14" s="681" t="s">
        <v>994</v>
      </c>
      <c r="C14" s="677">
        <f>131+4599</f>
        <v>4730</v>
      </c>
      <c r="D14" s="678" t="s">
        <v>166</v>
      </c>
      <c r="E14" s="678" t="s">
        <v>635</v>
      </c>
      <c r="F14" s="678" t="s">
        <v>993</v>
      </c>
      <c r="G14" s="678" t="s">
        <v>955</v>
      </c>
      <c r="H14" s="678" t="s">
        <v>943</v>
      </c>
      <c r="I14" s="678" t="s">
        <v>954</v>
      </c>
      <c r="J14" s="678" t="s">
        <v>935</v>
      </c>
      <c r="K14" s="678" t="s">
        <v>953</v>
      </c>
    </row>
    <row r="15" spans="1:27" s="675" customFormat="1" ht="22.8" customHeight="1">
      <c r="A15" s="782"/>
      <c r="B15" s="712" t="s">
        <v>992</v>
      </c>
      <c r="C15" s="713">
        <f>131+3799</f>
        <v>3930</v>
      </c>
      <c r="D15" s="714" t="s">
        <v>989</v>
      </c>
      <c r="E15" s="714" t="s">
        <v>620</v>
      </c>
      <c r="F15" s="714" t="s">
        <v>16</v>
      </c>
      <c r="G15" s="714" t="s">
        <v>955</v>
      </c>
      <c r="H15" s="714" t="s">
        <v>943</v>
      </c>
      <c r="I15" s="714" t="s">
        <v>991</v>
      </c>
      <c r="J15" s="714" t="s">
        <v>935</v>
      </c>
      <c r="K15" s="714" t="s">
        <v>953</v>
      </c>
    </row>
    <row r="16" spans="1:27" s="675" customFormat="1" ht="22.8" customHeight="1">
      <c r="A16" s="782"/>
      <c r="B16" s="712" t="s">
        <v>990</v>
      </c>
      <c r="C16" s="713">
        <f>131+3999</f>
        <v>4130</v>
      </c>
      <c r="D16" s="714" t="s">
        <v>989</v>
      </c>
      <c r="E16" s="714" t="s">
        <v>620</v>
      </c>
      <c r="F16" s="714" t="s">
        <v>986</v>
      </c>
      <c r="G16" s="714" t="s">
        <v>955</v>
      </c>
      <c r="H16" s="714" t="s">
        <v>943</v>
      </c>
      <c r="I16" s="714" t="s">
        <v>985</v>
      </c>
      <c r="J16" s="714" t="s">
        <v>935</v>
      </c>
      <c r="K16" s="714" t="s">
        <v>953</v>
      </c>
    </row>
    <row r="17" spans="1:14" s="675" customFormat="1" ht="22.8" customHeight="1">
      <c r="A17" s="783"/>
      <c r="B17" s="712" t="s">
        <v>988</v>
      </c>
      <c r="C17" s="713">
        <f>131+4899</f>
        <v>5030</v>
      </c>
      <c r="D17" s="714" t="s">
        <v>987</v>
      </c>
      <c r="E17" s="714" t="s">
        <v>635</v>
      </c>
      <c r="F17" s="714" t="s">
        <v>986</v>
      </c>
      <c r="G17" s="714" t="s">
        <v>955</v>
      </c>
      <c r="H17" s="714" t="s">
        <v>943</v>
      </c>
      <c r="I17" s="714" t="s">
        <v>985</v>
      </c>
      <c r="J17" s="714" t="s">
        <v>935</v>
      </c>
      <c r="K17" s="714" t="s">
        <v>953</v>
      </c>
    </row>
    <row r="18" spans="1:14" s="675" customFormat="1" ht="15" customHeight="1">
      <c r="A18" s="784" t="s">
        <v>984</v>
      </c>
      <c r="B18" s="681" t="s">
        <v>983</v>
      </c>
      <c r="C18" s="677">
        <f>131+2399</f>
        <v>2530</v>
      </c>
      <c r="D18" s="678" t="s">
        <v>944</v>
      </c>
      <c r="E18" s="678" t="s">
        <v>620</v>
      </c>
      <c r="F18" s="678" t="s">
        <v>21</v>
      </c>
      <c r="G18" s="678" t="s">
        <v>978</v>
      </c>
      <c r="H18" s="678" t="s">
        <v>943</v>
      </c>
      <c r="I18" s="678" t="s">
        <v>982</v>
      </c>
      <c r="J18" s="678" t="s">
        <v>935</v>
      </c>
      <c r="K18" s="678" t="s">
        <v>977</v>
      </c>
    </row>
    <row r="19" spans="1:14" s="695" customFormat="1" ht="15" customHeight="1">
      <c r="A19" s="785"/>
      <c r="B19" s="694" t="s">
        <v>981</v>
      </c>
      <c r="C19" s="677">
        <f>131+2899</f>
        <v>3030</v>
      </c>
      <c r="D19" s="678" t="s">
        <v>459</v>
      </c>
      <c r="E19" s="678" t="s">
        <v>620</v>
      </c>
      <c r="F19" s="678" t="s">
        <v>16</v>
      </c>
      <c r="G19" s="678" t="s">
        <v>978</v>
      </c>
      <c r="H19" s="678" t="s">
        <v>943</v>
      </c>
      <c r="I19" s="678" t="s">
        <v>51</v>
      </c>
      <c r="J19" s="678" t="s">
        <v>935</v>
      </c>
      <c r="K19" s="678" t="s">
        <v>977</v>
      </c>
    </row>
    <row r="20" spans="1:14" s="695" customFormat="1" ht="15" customHeight="1">
      <c r="A20" s="785"/>
      <c r="B20" s="694" t="s">
        <v>980</v>
      </c>
      <c r="C20" s="677">
        <f>131+3399</f>
        <v>3530</v>
      </c>
      <c r="D20" s="696" t="s">
        <v>459</v>
      </c>
      <c r="E20" s="696" t="s">
        <v>635</v>
      </c>
      <c r="F20" s="696" t="s">
        <v>42</v>
      </c>
      <c r="G20" s="696" t="s">
        <v>978</v>
      </c>
      <c r="H20" s="696" t="s">
        <v>943</v>
      </c>
      <c r="I20" s="696" t="s">
        <v>52</v>
      </c>
      <c r="J20" s="696" t="s">
        <v>935</v>
      </c>
      <c r="K20" s="696" t="s">
        <v>977</v>
      </c>
    </row>
    <row r="21" spans="1:14" s="695" customFormat="1" ht="15" customHeight="1">
      <c r="A21" s="786"/>
      <c r="B21" s="694" t="s">
        <v>979</v>
      </c>
      <c r="C21" s="677">
        <f>131+3599</f>
        <v>3730</v>
      </c>
      <c r="D21" s="678" t="s">
        <v>967</v>
      </c>
      <c r="E21" s="678" t="s">
        <v>635</v>
      </c>
      <c r="F21" s="678" t="s">
        <v>16</v>
      </c>
      <c r="G21" s="678" t="s">
        <v>978</v>
      </c>
      <c r="H21" s="678" t="s">
        <v>943</v>
      </c>
      <c r="I21" s="678" t="s">
        <v>52</v>
      </c>
      <c r="J21" s="678" t="s">
        <v>935</v>
      </c>
      <c r="K21" s="678" t="s">
        <v>977</v>
      </c>
    </row>
    <row r="22" spans="1:14" s="695" customFormat="1" ht="15" customHeight="1">
      <c r="A22" s="778" t="s">
        <v>976</v>
      </c>
      <c r="B22" s="694" t="s">
        <v>975</v>
      </c>
      <c r="C22" s="677">
        <f>131+5499</f>
        <v>5630</v>
      </c>
      <c r="D22" s="678" t="s">
        <v>459</v>
      </c>
      <c r="E22" s="678" t="s">
        <v>635</v>
      </c>
      <c r="F22" s="678" t="s">
        <v>42</v>
      </c>
      <c r="G22" s="678" t="s">
        <v>970</v>
      </c>
      <c r="H22" s="678" t="s">
        <v>943</v>
      </c>
      <c r="I22" s="678" t="s">
        <v>965</v>
      </c>
      <c r="J22" s="678" t="s">
        <v>935</v>
      </c>
      <c r="K22" s="678" t="s">
        <v>964</v>
      </c>
    </row>
    <row r="23" spans="1:14" s="695" customFormat="1" ht="15" customHeight="1">
      <c r="A23" s="779"/>
      <c r="B23" s="694" t="s">
        <v>974</v>
      </c>
      <c r="C23" s="677">
        <f>131+5999</f>
        <v>6130</v>
      </c>
      <c r="D23" s="678" t="s">
        <v>459</v>
      </c>
      <c r="E23" s="678" t="s">
        <v>635</v>
      </c>
      <c r="F23" s="678" t="s">
        <v>42</v>
      </c>
      <c r="G23" s="678" t="s">
        <v>966</v>
      </c>
      <c r="H23" s="678" t="s">
        <v>941</v>
      </c>
      <c r="I23" s="678" t="s">
        <v>965</v>
      </c>
      <c r="J23" s="678" t="s">
        <v>973</v>
      </c>
      <c r="K23" s="678" t="s">
        <v>972</v>
      </c>
    </row>
    <row r="24" spans="1:14" s="695" customFormat="1" ht="15" customHeight="1">
      <c r="A24" s="779"/>
      <c r="B24" s="694" t="s">
        <v>971</v>
      </c>
      <c r="C24" s="677">
        <f>131+6399</f>
        <v>6530</v>
      </c>
      <c r="D24" s="678" t="s">
        <v>967</v>
      </c>
      <c r="E24" s="678" t="s">
        <v>635</v>
      </c>
      <c r="F24" s="678" t="s">
        <v>42</v>
      </c>
      <c r="G24" s="678" t="s">
        <v>970</v>
      </c>
      <c r="H24" s="678" t="s">
        <v>943</v>
      </c>
      <c r="I24" s="678" t="s">
        <v>965</v>
      </c>
      <c r="J24" s="678" t="s">
        <v>935</v>
      </c>
      <c r="K24" s="678" t="s">
        <v>964</v>
      </c>
    </row>
    <row r="25" spans="1:14" s="695" customFormat="1" ht="15" customHeight="1">
      <c r="A25" s="779"/>
      <c r="B25" s="694" t="s">
        <v>969</v>
      </c>
      <c r="C25" s="677">
        <f>131+6899</f>
        <v>7030</v>
      </c>
      <c r="D25" s="678" t="s">
        <v>967</v>
      </c>
      <c r="E25" s="678" t="s">
        <v>635</v>
      </c>
      <c r="F25" s="678" t="s">
        <v>42</v>
      </c>
      <c r="G25" s="678" t="s">
        <v>966</v>
      </c>
      <c r="H25" s="678" t="s">
        <v>941</v>
      </c>
      <c r="I25" s="678" t="s">
        <v>965</v>
      </c>
      <c r="J25" s="678" t="s">
        <v>935</v>
      </c>
      <c r="K25" s="678" t="s">
        <v>964</v>
      </c>
    </row>
    <row r="26" spans="1:14" s="675" customFormat="1" ht="15" customHeight="1">
      <c r="A26" s="780"/>
      <c r="B26" s="680" t="s">
        <v>968</v>
      </c>
      <c r="C26" s="677">
        <f>131+7399</f>
        <v>7530</v>
      </c>
      <c r="D26" s="678" t="s">
        <v>967</v>
      </c>
      <c r="E26" s="678" t="s">
        <v>663</v>
      </c>
      <c r="F26" s="678" t="s">
        <v>959</v>
      </c>
      <c r="G26" s="678" t="s">
        <v>966</v>
      </c>
      <c r="H26" s="678" t="s">
        <v>941</v>
      </c>
      <c r="I26" s="678" t="s">
        <v>965</v>
      </c>
      <c r="J26" s="678" t="s">
        <v>935</v>
      </c>
      <c r="K26" s="678" t="s">
        <v>964</v>
      </c>
    </row>
    <row r="27" spans="1:14" s="675" customFormat="1" ht="30" customHeight="1">
      <c r="A27" s="707" t="s">
        <v>961</v>
      </c>
      <c r="B27" s="708" t="s">
        <v>963</v>
      </c>
      <c r="C27" s="709">
        <f>131+6669</f>
        <v>6800</v>
      </c>
      <c r="D27" s="710" t="s">
        <v>956</v>
      </c>
      <c r="E27" s="710" t="s">
        <v>635</v>
      </c>
      <c r="F27" s="710" t="s">
        <v>962</v>
      </c>
      <c r="G27" s="710" t="s">
        <v>955</v>
      </c>
      <c r="H27" s="710" t="s">
        <v>943</v>
      </c>
      <c r="I27" s="710" t="s">
        <v>960</v>
      </c>
      <c r="J27" s="711" t="s">
        <v>935</v>
      </c>
      <c r="K27" s="710" t="s">
        <v>958</v>
      </c>
    </row>
    <row r="28" spans="1:14" ht="15" customHeight="1"/>
    <row r="29" spans="1:14" s="33" customFormat="1" ht="21" customHeight="1">
      <c r="A29" s="29" t="s">
        <v>54</v>
      </c>
      <c r="B29" s="30"/>
      <c r="C29" s="30"/>
      <c r="D29" s="30"/>
      <c r="E29" s="31"/>
      <c r="F29" s="31"/>
      <c r="G29" s="31"/>
      <c r="H29" s="31"/>
      <c r="I29" s="32"/>
      <c r="J29" s="32"/>
      <c r="K29" s="32"/>
      <c r="L29" s="32"/>
      <c r="M29" s="32"/>
      <c r="N29" s="32"/>
    </row>
    <row r="30" spans="1:14" s="33" customFormat="1" ht="21" customHeight="1">
      <c r="A30" s="30" t="s">
        <v>55</v>
      </c>
      <c r="B30" s="30"/>
      <c r="C30" s="30"/>
      <c r="D30" s="30"/>
      <c r="E30" s="31"/>
      <c r="F30" s="31"/>
      <c r="G30" s="31"/>
      <c r="H30" s="31"/>
      <c r="I30" s="32"/>
      <c r="J30" s="32"/>
      <c r="K30" s="32"/>
      <c r="L30" s="32"/>
      <c r="M30" s="32"/>
      <c r="N30" s="32"/>
    </row>
    <row r="31" spans="1:14" s="33" customFormat="1" ht="21" customHeight="1">
      <c r="A31" s="30" t="s">
        <v>56</v>
      </c>
      <c r="B31" s="30"/>
      <c r="C31" s="30"/>
      <c r="D31" s="30"/>
      <c r="E31" s="31"/>
      <c r="F31" s="31"/>
      <c r="G31" s="31"/>
      <c r="H31" s="31"/>
      <c r="I31" s="32"/>
      <c r="J31" s="32"/>
      <c r="K31" s="32"/>
      <c r="L31" s="32"/>
      <c r="M31" s="32"/>
      <c r="N31" s="32"/>
    </row>
    <row r="32" spans="1:14" s="33" customFormat="1" ht="21" customHeight="1">
      <c r="A32" s="30" t="s">
        <v>57</v>
      </c>
      <c r="B32" s="30"/>
      <c r="C32" s="30"/>
      <c r="D32" s="30"/>
      <c r="E32" s="31"/>
      <c r="F32" s="31"/>
      <c r="G32" s="31"/>
      <c r="H32" s="31"/>
      <c r="I32" s="32"/>
      <c r="J32" s="32"/>
      <c r="K32" s="32"/>
      <c r="L32" s="32"/>
      <c r="M32" s="32"/>
      <c r="N32" s="32"/>
    </row>
    <row r="33" spans="1:54" s="33" customFormat="1" ht="21" customHeight="1">
      <c r="A33" s="30" t="s">
        <v>58</v>
      </c>
      <c r="B33" s="30"/>
      <c r="C33" s="30"/>
      <c r="D33" s="30"/>
      <c r="E33" s="31"/>
      <c r="F33" s="31"/>
      <c r="G33" s="31"/>
      <c r="H33" s="31"/>
      <c r="I33" s="32"/>
      <c r="J33" s="32"/>
      <c r="K33" s="32"/>
      <c r="L33" s="32"/>
      <c r="M33" s="32"/>
      <c r="N33" s="32"/>
    </row>
    <row r="34" spans="1:54" s="33" customFormat="1" ht="21" customHeight="1">
      <c r="A34" s="30" t="s">
        <v>285</v>
      </c>
      <c r="B34" s="30"/>
      <c r="C34" s="30"/>
      <c r="D34" s="30"/>
      <c r="E34" s="31"/>
      <c r="F34" s="31"/>
      <c r="G34" s="31"/>
      <c r="H34" s="31"/>
      <c r="I34" s="32"/>
      <c r="J34" s="32"/>
      <c r="K34" s="32"/>
      <c r="L34" s="32"/>
      <c r="M34" s="32"/>
      <c r="N34" s="32"/>
    </row>
    <row r="35" spans="1:54" s="33" customFormat="1" ht="21" customHeight="1">
      <c r="A35" s="30" t="s">
        <v>60</v>
      </c>
      <c r="B35" s="30"/>
      <c r="C35" s="30"/>
      <c r="D35" s="30"/>
      <c r="E35" s="31"/>
      <c r="F35" s="31"/>
      <c r="G35" s="31"/>
      <c r="H35" s="31"/>
      <c r="I35" s="32"/>
      <c r="J35" s="32"/>
      <c r="K35" s="32"/>
      <c r="L35" s="32"/>
      <c r="M35" s="32"/>
      <c r="N35" s="32"/>
    </row>
    <row r="36" spans="1:54" s="33" customFormat="1" ht="21" customHeight="1">
      <c r="A36" s="30" t="s">
        <v>61</v>
      </c>
      <c r="B36" s="30"/>
      <c r="C36" s="30"/>
      <c r="D36" s="30"/>
      <c r="E36" s="31"/>
      <c r="F36" s="31"/>
      <c r="G36" s="31"/>
      <c r="H36" s="31"/>
      <c r="I36" s="32"/>
      <c r="J36" s="32"/>
      <c r="K36" s="32"/>
      <c r="L36" s="32"/>
      <c r="M36" s="32"/>
      <c r="N36" s="32"/>
    </row>
    <row r="37" spans="1:54" s="33" customFormat="1" ht="21" customHeight="1">
      <c r="A37" s="30" t="s">
        <v>62</v>
      </c>
      <c r="B37" s="30"/>
      <c r="C37" s="30"/>
      <c r="D37" s="30"/>
      <c r="E37" s="32"/>
      <c r="F37" s="32"/>
      <c r="G37" s="32"/>
      <c r="H37" s="32"/>
      <c r="I37" s="32"/>
      <c r="J37" s="32"/>
      <c r="K37" s="32"/>
      <c r="L37" s="32"/>
      <c r="M37" s="32"/>
      <c r="N37" s="32"/>
    </row>
    <row r="38" spans="1:54" s="2" customFormat="1" ht="15">
      <c r="A38" s="30" t="s">
        <v>63</v>
      </c>
      <c r="B38" s="143"/>
      <c r="C38" s="143"/>
      <c r="D38" s="144"/>
      <c r="E38" s="143"/>
      <c r="F38" s="144"/>
      <c r="G38" s="143"/>
      <c r="H38" s="143"/>
      <c r="I38" s="143"/>
      <c r="J38" s="143"/>
      <c r="K38" s="143"/>
      <c r="L38" s="143"/>
      <c r="M38" s="143"/>
      <c r="N38" s="143"/>
    </row>
    <row r="39" spans="1:54" s="2" customFormat="1" ht="15">
      <c r="A39" s="30" t="s">
        <v>64</v>
      </c>
      <c r="B39" s="143"/>
      <c r="C39" s="143"/>
      <c r="D39" s="144"/>
      <c r="E39" s="143"/>
      <c r="F39" s="144"/>
      <c r="G39" s="143"/>
      <c r="H39" s="143"/>
      <c r="I39" s="143"/>
      <c r="J39" s="143"/>
      <c r="K39" s="143"/>
      <c r="L39" s="143"/>
      <c r="M39" s="143"/>
      <c r="N39" s="143"/>
    </row>
    <row r="40" spans="1:54" s="2" customFormat="1" ht="12">
      <c r="A40" s="143"/>
      <c r="B40" s="143"/>
      <c r="C40" s="143"/>
      <c r="D40" s="144"/>
      <c r="E40" s="143"/>
      <c r="F40" s="144"/>
      <c r="G40" s="143"/>
      <c r="H40" s="143"/>
      <c r="I40" s="143"/>
      <c r="J40" s="143"/>
      <c r="K40" s="143"/>
      <c r="L40" s="143"/>
      <c r="M40" s="143"/>
      <c r="N40" s="143"/>
    </row>
    <row r="41" spans="1:54" s="2" customFormat="1" ht="12">
      <c r="A41" s="143"/>
      <c r="B41" s="143"/>
      <c r="C41" s="143"/>
      <c r="D41" s="144"/>
      <c r="E41" s="143"/>
      <c r="F41" s="144"/>
      <c r="G41" s="143"/>
      <c r="H41" s="143"/>
      <c r="I41" s="143"/>
      <c r="J41" s="143"/>
      <c r="K41" s="143"/>
      <c r="L41" s="143"/>
      <c r="M41" s="143"/>
      <c r="N41" s="143"/>
    </row>
    <row r="42" spans="1:54" customFormat="1" ht="14.4">
      <c r="O42" s="662"/>
      <c r="Q42" s="477"/>
      <c r="R42" s="477"/>
      <c r="S42" s="477"/>
      <c r="T42" s="477"/>
      <c r="U42" s="477"/>
      <c r="V42" s="477"/>
      <c r="W42" s="477"/>
      <c r="X42" s="477"/>
      <c r="Y42" s="477"/>
      <c r="Z42" s="477"/>
      <c r="AA42" s="477"/>
      <c r="AB42" s="477"/>
      <c r="AC42" s="477"/>
      <c r="AD42" s="477"/>
      <c r="AE42" s="477"/>
      <c r="AF42" s="477"/>
      <c r="AG42" s="477"/>
      <c r="AH42" s="477"/>
      <c r="AI42" s="477"/>
      <c r="AJ42" s="477"/>
      <c r="AK42" s="477"/>
      <c r="AL42" s="477"/>
      <c r="AM42" s="477"/>
      <c r="AN42" s="477"/>
      <c r="AO42" s="477"/>
      <c r="AP42" s="477"/>
      <c r="AQ42" s="477"/>
      <c r="AR42" s="477"/>
      <c r="AS42" s="477"/>
      <c r="AT42" s="477"/>
      <c r="AU42" s="477"/>
      <c r="AV42" s="477"/>
      <c r="AW42" s="477"/>
      <c r="AX42" s="477"/>
      <c r="AY42" s="477"/>
      <c r="AZ42" s="477"/>
      <c r="BA42" s="477"/>
      <c r="BB42" s="477"/>
    </row>
  </sheetData>
  <dataConsolidate/>
  <mergeCells count="6">
    <mergeCell ref="A4:A7"/>
    <mergeCell ref="A22:A26"/>
    <mergeCell ref="A14:A17"/>
    <mergeCell ref="A18:A21"/>
    <mergeCell ref="A8:A9"/>
    <mergeCell ref="A10:A13"/>
  </mergeCells>
  <pageMargins left="0.25" right="0.25" top="0.75" bottom="0.75" header="0.3" footer="0.3"/>
  <pageSetup paperSize="9" scale="56"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D62"/>
  <sheetViews>
    <sheetView zoomScaleNormal="100" workbookViewId="0">
      <selection activeCell="C2" sqref="C2:C4"/>
    </sheetView>
  </sheetViews>
  <sheetFormatPr defaultRowHeight="14.4"/>
  <cols>
    <col min="2" max="2" width="27.5546875" customWidth="1"/>
    <col min="3" max="3" width="53" customWidth="1"/>
    <col min="4" max="4" width="21.5546875" customWidth="1"/>
  </cols>
  <sheetData>
    <row r="1" spans="1:4" ht="28.8">
      <c r="B1" s="789" t="s">
        <v>698</v>
      </c>
      <c r="C1" s="789"/>
      <c r="D1" s="789"/>
    </row>
    <row r="2" spans="1:4">
      <c r="C2" s="301" t="s">
        <v>198</v>
      </c>
    </row>
    <row r="3" spans="1:4">
      <c r="C3" s="302" t="s">
        <v>199</v>
      </c>
    </row>
    <row r="4" spans="1:4">
      <c r="C4" s="145" t="s">
        <v>408</v>
      </c>
    </row>
    <row r="5" spans="1:4" ht="15" thickBot="1">
      <c r="B5" s="790" t="s">
        <v>611</v>
      </c>
      <c r="C5" s="790"/>
      <c r="D5" s="790"/>
    </row>
    <row r="6" spans="1:4" ht="15" thickBot="1">
      <c r="A6" s="303" t="s">
        <v>481</v>
      </c>
      <c r="B6" s="304" t="s">
        <v>482</v>
      </c>
      <c r="C6" s="307"/>
      <c r="D6" s="556"/>
    </row>
    <row r="7" spans="1:4" ht="29.4" thickBot="1">
      <c r="A7" s="305" t="s">
        <v>483</v>
      </c>
      <c r="B7" s="306" t="s">
        <v>484</v>
      </c>
      <c r="C7" s="308">
        <v>371</v>
      </c>
      <c r="D7" s="556"/>
    </row>
    <row r="8" spans="1:4" ht="15" customHeight="1" thickBot="1">
      <c r="B8" s="791"/>
      <c r="C8" s="791"/>
      <c r="D8" s="791"/>
    </row>
    <row r="9" spans="1:4" ht="15" thickBot="1">
      <c r="B9" s="529" t="s">
        <v>612</v>
      </c>
      <c r="C9" s="529" t="s">
        <v>682</v>
      </c>
      <c r="D9" s="530" t="s">
        <v>683</v>
      </c>
    </row>
    <row r="10" spans="1:4" ht="27" customHeight="1">
      <c r="B10" s="531" t="s">
        <v>699</v>
      </c>
      <c r="C10" s="531" t="s">
        <v>700</v>
      </c>
      <c r="D10" s="532"/>
    </row>
    <row r="11" spans="1:4">
      <c r="B11" s="533" t="s">
        <v>684</v>
      </c>
      <c r="C11" s="534" t="s">
        <v>685</v>
      </c>
      <c r="D11" s="554"/>
    </row>
    <row r="12" spans="1:4" ht="30" customHeight="1">
      <c r="B12" s="535" t="s">
        <v>4</v>
      </c>
      <c r="C12" s="538" t="s">
        <v>696</v>
      </c>
      <c r="D12" s="555"/>
    </row>
    <row r="13" spans="1:4" ht="15" customHeight="1">
      <c r="B13" s="536" t="s">
        <v>5</v>
      </c>
      <c r="C13" s="537" t="s">
        <v>701</v>
      </c>
      <c r="D13" s="545"/>
    </row>
    <row r="14" spans="1:4" ht="15" customHeight="1">
      <c r="B14" s="535" t="s">
        <v>686</v>
      </c>
      <c r="C14" s="538" t="s">
        <v>697</v>
      </c>
      <c r="D14" s="539"/>
    </row>
    <row r="15" spans="1:4" ht="15" customHeight="1">
      <c r="B15" s="540" t="s">
        <v>687</v>
      </c>
      <c r="C15" s="534" t="s">
        <v>688</v>
      </c>
      <c r="D15" s="539"/>
    </row>
    <row r="16" spans="1:4" ht="15" customHeight="1">
      <c r="B16" s="541" t="s">
        <v>689</v>
      </c>
      <c r="C16" s="542" t="s">
        <v>702</v>
      </c>
      <c r="D16" s="539"/>
    </row>
    <row r="17" spans="2:4">
      <c r="B17" s="540" t="s">
        <v>690</v>
      </c>
      <c r="C17" s="534" t="s">
        <v>691</v>
      </c>
      <c r="D17" s="539"/>
    </row>
    <row r="18" spans="2:4" ht="13.5" customHeight="1">
      <c r="B18" s="541" t="s">
        <v>692</v>
      </c>
      <c r="C18" s="546" t="s">
        <v>693</v>
      </c>
      <c r="D18" s="539"/>
    </row>
    <row r="19" spans="2:4" ht="15.75" customHeight="1">
      <c r="B19" s="540" t="s">
        <v>694</v>
      </c>
      <c r="C19" s="534" t="s">
        <v>703</v>
      </c>
      <c r="D19" s="539"/>
    </row>
    <row r="20" spans="2:4">
      <c r="B20" s="541" t="s">
        <v>695</v>
      </c>
      <c r="C20" s="542" t="s">
        <v>704</v>
      </c>
      <c r="D20" s="539"/>
    </row>
    <row r="21" spans="2:4" ht="15" thickBot="1">
      <c r="B21" s="547" t="s">
        <v>705</v>
      </c>
      <c r="C21" s="534" t="s">
        <v>706</v>
      </c>
      <c r="D21" s="539"/>
    </row>
    <row r="22" spans="2:4" ht="15" thickBot="1">
      <c r="B22" s="787" t="s">
        <v>707</v>
      </c>
      <c r="C22" s="788"/>
      <c r="D22" s="548">
        <f>57+2359</f>
        <v>2416</v>
      </c>
    </row>
    <row r="23" spans="2:4" ht="20.25" customHeight="1">
      <c r="B23" s="531" t="s">
        <v>708</v>
      </c>
      <c r="C23" s="531" t="s">
        <v>709</v>
      </c>
      <c r="D23" s="532"/>
    </row>
    <row r="24" spans="2:4" ht="18.75" customHeight="1">
      <c r="B24" s="533" t="s">
        <v>684</v>
      </c>
      <c r="C24" s="534" t="s">
        <v>710</v>
      </c>
      <c r="D24" s="554"/>
    </row>
    <row r="25" spans="2:4" ht="24.75" customHeight="1">
      <c r="B25" s="535" t="s">
        <v>4</v>
      </c>
      <c r="C25" s="538" t="s">
        <v>696</v>
      </c>
      <c r="D25" s="555"/>
    </row>
    <row r="26" spans="2:4" ht="14.25" customHeight="1">
      <c r="B26" s="536" t="s">
        <v>5</v>
      </c>
      <c r="C26" s="537" t="s">
        <v>701</v>
      </c>
      <c r="D26" s="545"/>
    </row>
    <row r="27" spans="2:4" ht="18" customHeight="1">
      <c r="B27" s="535" t="s">
        <v>686</v>
      </c>
      <c r="C27" s="538" t="s">
        <v>697</v>
      </c>
      <c r="D27" s="539"/>
    </row>
    <row r="28" spans="2:4">
      <c r="B28" s="540" t="s">
        <v>687</v>
      </c>
      <c r="C28" s="534" t="s">
        <v>688</v>
      </c>
      <c r="D28" s="539"/>
    </row>
    <row r="29" spans="2:4" ht="17.25" customHeight="1">
      <c r="B29" s="541" t="s">
        <v>689</v>
      </c>
      <c r="C29" s="542" t="s">
        <v>702</v>
      </c>
      <c r="D29" s="539"/>
    </row>
    <row r="30" spans="2:4">
      <c r="B30" s="540" t="s">
        <v>690</v>
      </c>
      <c r="C30" s="534" t="s">
        <v>691</v>
      </c>
      <c r="D30" s="539"/>
    </row>
    <row r="31" spans="2:4" ht="14.25" customHeight="1">
      <c r="B31" s="541" t="s">
        <v>692</v>
      </c>
      <c r="C31" s="546" t="s">
        <v>693</v>
      </c>
      <c r="D31" s="539"/>
    </row>
    <row r="32" spans="2:4" ht="18.75" customHeight="1">
      <c r="B32" s="540" t="s">
        <v>694</v>
      </c>
      <c r="C32" s="534" t="s">
        <v>703</v>
      </c>
      <c r="D32" s="539"/>
    </row>
    <row r="33" spans="2:4">
      <c r="B33" s="541" t="s">
        <v>695</v>
      </c>
      <c r="C33" s="542" t="s">
        <v>704</v>
      </c>
      <c r="D33" s="539"/>
    </row>
    <row r="34" spans="2:4" ht="15" thickBot="1">
      <c r="B34" s="549" t="s">
        <v>705</v>
      </c>
      <c r="C34" s="550" t="s">
        <v>706</v>
      </c>
      <c r="D34" s="539"/>
    </row>
    <row r="35" spans="2:4" ht="15" thickBot="1">
      <c r="B35" s="787" t="s">
        <v>707</v>
      </c>
      <c r="C35" s="788"/>
      <c r="D35" s="548">
        <f>57+2359</f>
        <v>2416</v>
      </c>
    </row>
    <row r="36" spans="2:4" ht="24" customHeight="1">
      <c r="B36" s="531" t="s">
        <v>711</v>
      </c>
      <c r="C36" s="531" t="s">
        <v>700</v>
      </c>
      <c r="D36" s="532"/>
    </row>
    <row r="37" spans="2:4">
      <c r="B37" s="533" t="s">
        <v>684</v>
      </c>
      <c r="C37" s="534" t="s">
        <v>685</v>
      </c>
      <c r="D37" s="554"/>
    </row>
    <row r="38" spans="2:4" ht="28.5" customHeight="1">
      <c r="B38" s="535" t="s">
        <v>4</v>
      </c>
      <c r="C38" s="538" t="s">
        <v>712</v>
      </c>
      <c r="D38" s="555"/>
    </row>
    <row r="39" spans="2:4" ht="18" customHeight="1">
      <c r="B39" s="536" t="s">
        <v>5</v>
      </c>
      <c r="C39" s="537" t="s">
        <v>713</v>
      </c>
      <c r="D39" s="552"/>
    </row>
    <row r="40" spans="2:4" ht="19.5" customHeight="1">
      <c r="B40" s="535" t="s">
        <v>686</v>
      </c>
      <c r="C40" s="538" t="s">
        <v>697</v>
      </c>
      <c r="D40" s="552"/>
    </row>
    <row r="41" spans="2:4">
      <c r="B41" s="540" t="s">
        <v>687</v>
      </c>
      <c r="C41" s="534" t="s">
        <v>688</v>
      </c>
      <c r="D41" s="552"/>
    </row>
    <row r="42" spans="2:4" ht="15.75" customHeight="1">
      <c r="B42" s="541" t="s">
        <v>689</v>
      </c>
      <c r="C42" s="542" t="s">
        <v>702</v>
      </c>
      <c r="D42" s="552"/>
    </row>
    <row r="43" spans="2:4">
      <c r="B43" s="540" t="s">
        <v>690</v>
      </c>
      <c r="C43" s="534" t="s">
        <v>691</v>
      </c>
      <c r="D43" s="552"/>
    </row>
    <row r="44" spans="2:4" ht="17.25" customHeight="1">
      <c r="B44" s="541" t="s">
        <v>692</v>
      </c>
      <c r="C44" s="546" t="s">
        <v>693</v>
      </c>
      <c r="D44" s="552"/>
    </row>
    <row r="45" spans="2:4" ht="19.5" customHeight="1">
      <c r="B45" s="540" t="s">
        <v>694</v>
      </c>
      <c r="C45" s="534" t="s">
        <v>703</v>
      </c>
      <c r="D45" s="552"/>
    </row>
    <row r="46" spans="2:4">
      <c r="B46" s="541" t="s">
        <v>695</v>
      </c>
      <c r="C46" s="542" t="s">
        <v>714</v>
      </c>
      <c r="D46" s="552"/>
    </row>
    <row r="47" spans="2:4" ht="15" thickBot="1">
      <c r="B47" s="547" t="s">
        <v>705</v>
      </c>
      <c r="C47" s="534" t="s">
        <v>706</v>
      </c>
      <c r="D47" s="552"/>
    </row>
    <row r="48" spans="2:4" ht="15" thickBot="1">
      <c r="B48" s="787" t="s">
        <v>707</v>
      </c>
      <c r="C48" s="788"/>
      <c r="D48" s="553">
        <f>57+2779</f>
        <v>2836</v>
      </c>
    </row>
    <row r="49" spans="2:4" ht="24.75" customHeight="1">
      <c r="B49" s="531" t="s">
        <v>715</v>
      </c>
      <c r="C49" s="531" t="s">
        <v>709</v>
      </c>
      <c r="D49" s="532"/>
    </row>
    <row r="50" spans="2:4">
      <c r="B50" s="533" t="s">
        <v>684</v>
      </c>
      <c r="C50" s="534" t="s">
        <v>710</v>
      </c>
      <c r="D50" s="554"/>
    </row>
    <row r="51" spans="2:4" ht="28.5" customHeight="1">
      <c r="B51" s="535" t="s">
        <v>4</v>
      </c>
      <c r="C51" s="538" t="s">
        <v>712</v>
      </c>
      <c r="D51" s="555"/>
    </row>
    <row r="52" spans="2:4" ht="18" customHeight="1">
      <c r="B52" s="536" t="s">
        <v>5</v>
      </c>
      <c r="C52" s="537" t="s">
        <v>701</v>
      </c>
      <c r="D52" s="552"/>
    </row>
    <row r="53" spans="2:4" ht="20.25" customHeight="1">
      <c r="B53" s="535" t="s">
        <v>686</v>
      </c>
      <c r="C53" s="538" t="s">
        <v>697</v>
      </c>
      <c r="D53" s="552"/>
    </row>
    <row r="54" spans="2:4">
      <c r="B54" s="540" t="s">
        <v>687</v>
      </c>
      <c r="C54" s="534" t="s">
        <v>688</v>
      </c>
      <c r="D54" s="552"/>
    </row>
    <row r="55" spans="2:4" ht="14.25" customHeight="1">
      <c r="B55" s="541" t="s">
        <v>689</v>
      </c>
      <c r="C55" s="542" t="s">
        <v>702</v>
      </c>
      <c r="D55" s="552"/>
    </row>
    <row r="56" spans="2:4">
      <c r="B56" s="540" t="s">
        <v>690</v>
      </c>
      <c r="C56" s="534" t="s">
        <v>691</v>
      </c>
      <c r="D56" s="552"/>
    </row>
    <row r="57" spans="2:4" ht="18" customHeight="1">
      <c r="B57" s="541" t="s">
        <v>692</v>
      </c>
      <c r="C57" s="546" t="s">
        <v>693</v>
      </c>
      <c r="D57" s="552"/>
    </row>
    <row r="58" spans="2:4" ht="19.5" customHeight="1">
      <c r="B58" s="540" t="s">
        <v>694</v>
      </c>
      <c r="C58" s="534" t="s">
        <v>703</v>
      </c>
      <c r="D58" s="552"/>
    </row>
    <row r="59" spans="2:4">
      <c r="B59" s="541" t="s">
        <v>695</v>
      </c>
      <c r="C59" s="542" t="s">
        <v>714</v>
      </c>
      <c r="D59" s="552"/>
    </row>
    <row r="60" spans="2:4" ht="15" thickBot="1">
      <c r="B60" s="547" t="s">
        <v>705</v>
      </c>
      <c r="C60" s="534" t="s">
        <v>706</v>
      </c>
      <c r="D60" s="552"/>
    </row>
    <row r="61" spans="2:4" ht="15" thickBot="1">
      <c r="B61" s="787" t="s">
        <v>707</v>
      </c>
      <c r="C61" s="788"/>
      <c r="D61" s="553">
        <f>57+2779</f>
        <v>2836</v>
      </c>
    </row>
    <row r="62" spans="2:4">
      <c r="B62" s="543"/>
      <c r="C62" s="544"/>
      <c r="D62" s="551"/>
    </row>
  </sheetData>
  <mergeCells count="7">
    <mergeCell ref="B61:C61"/>
    <mergeCell ref="B35:C35"/>
    <mergeCell ref="B48:C48"/>
    <mergeCell ref="B1:D1"/>
    <mergeCell ref="B5:D5"/>
    <mergeCell ref="B8:D8"/>
    <mergeCell ref="B22:C22"/>
  </mergeCells>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M36"/>
  <sheetViews>
    <sheetView topLeftCell="A13" workbookViewId="0">
      <selection activeCell="B9" sqref="B9:B20"/>
    </sheetView>
  </sheetViews>
  <sheetFormatPr defaultRowHeight="14.4"/>
  <cols>
    <col min="1" max="1" width="28.21875" customWidth="1"/>
    <col min="2" max="2" width="57.21875" customWidth="1"/>
  </cols>
  <sheetData>
    <row r="1" spans="1:4">
      <c r="B1" s="301" t="s">
        <v>198</v>
      </c>
    </row>
    <row r="2" spans="1:4">
      <c r="B2" s="302" t="s">
        <v>199</v>
      </c>
    </row>
    <row r="3" spans="1:4">
      <c r="B3" s="145" t="s">
        <v>408</v>
      </c>
    </row>
    <row r="4" spans="1:4" ht="15" thickBot="1">
      <c r="B4" s="145"/>
    </row>
    <row r="5" spans="1:4" ht="15" thickBot="1">
      <c r="A5" s="303" t="s">
        <v>481</v>
      </c>
      <c r="B5" s="304" t="s">
        <v>482</v>
      </c>
      <c r="C5" s="307"/>
      <c r="D5" s="792"/>
    </row>
    <row r="6" spans="1:4" ht="15" thickBot="1">
      <c r="A6" s="305" t="s">
        <v>483</v>
      </c>
      <c r="B6" s="306" t="s">
        <v>484</v>
      </c>
      <c r="C6" s="308">
        <v>371</v>
      </c>
      <c r="D6" s="792"/>
    </row>
    <row r="7" spans="1:4">
      <c r="D7" s="792"/>
    </row>
    <row r="8" spans="1:4" ht="15" thickBot="1">
      <c r="D8" s="792"/>
    </row>
    <row r="9" spans="1:4">
      <c r="A9" s="793" t="s">
        <v>478</v>
      </c>
      <c r="B9" s="793" t="s">
        <v>477</v>
      </c>
      <c r="C9" s="795">
        <f>57+1859</f>
        <v>1916</v>
      </c>
    </row>
    <row r="10" spans="1:4">
      <c r="A10" s="794"/>
      <c r="B10" s="794"/>
      <c r="C10" s="796"/>
    </row>
    <row r="11" spans="1:4">
      <c r="A11" s="794"/>
      <c r="B11" s="794"/>
      <c r="C11" s="796"/>
    </row>
    <row r="12" spans="1:4">
      <c r="A12" s="794"/>
      <c r="B12" s="794"/>
      <c r="C12" s="796"/>
    </row>
    <row r="13" spans="1:4">
      <c r="A13" s="794"/>
      <c r="B13" s="794"/>
      <c r="C13" s="796"/>
    </row>
    <row r="14" spans="1:4">
      <c r="A14" s="794"/>
      <c r="B14" s="794"/>
      <c r="C14" s="796"/>
    </row>
    <row r="15" spans="1:4">
      <c r="A15" s="794"/>
      <c r="B15" s="794"/>
      <c r="C15" s="796"/>
    </row>
    <row r="16" spans="1:4">
      <c r="A16" s="794"/>
      <c r="B16" s="794"/>
      <c r="C16" s="796"/>
    </row>
    <row r="17" spans="1:13">
      <c r="A17" s="794"/>
      <c r="B17" s="794"/>
      <c r="C17" s="796"/>
    </row>
    <row r="18" spans="1:13">
      <c r="A18" s="794"/>
      <c r="B18" s="794"/>
      <c r="C18" s="796"/>
    </row>
    <row r="19" spans="1:13">
      <c r="A19" s="794"/>
      <c r="B19" s="794"/>
      <c r="C19" s="796"/>
    </row>
    <row r="20" spans="1:13">
      <c r="A20" s="794"/>
      <c r="B20" s="794"/>
      <c r="C20" s="796"/>
    </row>
    <row r="21" spans="1:13">
      <c r="A21" s="299"/>
      <c r="B21" s="297"/>
      <c r="C21" s="298"/>
    </row>
    <row r="22" spans="1:13" ht="72">
      <c r="A22" s="295" t="s">
        <v>480</v>
      </c>
      <c r="B22" s="296" t="s">
        <v>479</v>
      </c>
      <c r="C22" s="300">
        <f>57+2119</f>
        <v>2176</v>
      </c>
    </row>
    <row r="24" spans="1:13" s="2" customFormat="1" ht="12">
      <c r="C24" s="1"/>
      <c r="D24" s="1"/>
      <c r="F24" s="1"/>
    </row>
    <row r="25" spans="1:13" s="33" customFormat="1" ht="21" customHeight="1">
      <c r="A25" s="29" t="s">
        <v>54</v>
      </c>
      <c r="B25" s="30"/>
      <c r="C25" s="30"/>
      <c r="D25" s="30"/>
      <c r="E25" s="31"/>
      <c r="F25" s="31"/>
      <c r="G25" s="31"/>
      <c r="H25" s="32"/>
      <c r="I25" s="32"/>
      <c r="J25" s="32"/>
      <c r="K25" s="32"/>
      <c r="L25" s="32"/>
      <c r="M25" s="32"/>
    </row>
    <row r="26" spans="1:13" s="33" customFormat="1" ht="21" customHeight="1">
      <c r="A26" s="30" t="s">
        <v>55</v>
      </c>
      <c r="B26" s="30"/>
      <c r="C26" s="30"/>
      <c r="D26" s="30"/>
      <c r="E26" s="31"/>
      <c r="F26" s="31"/>
      <c r="G26" s="31"/>
      <c r="H26" s="32"/>
      <c r="I26" s="32"/>
      <c r="J26" s="32"/>
      <c r="K26" s="32"/>
      <c r="L26" s="32"/>
      <c r="M26" s="32"/>
    </row>
    <row r="27" spans="1:13" s="33" customFormat="1" ht="21" customHeight="1">
      <c r="A27" s="30" t="s">
        <v>56</v>
      </c>
      <c r="B27" s="30"/>
      <c r="C27" s="30"/>
      <c r="D27" s="30"/>
      <c r="E27" s="31"/>
      <c r="F27" s="31"/>
      <c r="G27" s="31"/>
      <c r="H27" s="32"/>
      <c r="I27" s="32"/>
      <c r="J27" s="32"/>
      <c r="K27" s="32"/>
      <c r="L27" s="32"/>
      <c r="M27" s="32"/>
    </row>
    <row r="28" spans="1:13" s="33" customFormat="1" ht="21" customHeight="1">
      <c r="A28" s="30" t="s">
        <v>57</v>
      </c>
      <c r="B28" s="30"/>
      <c r="C28" s="30"/>
      <c r="D28" s="30"/>
      <c r="E28" s="31"/>
      <c r="F28" s="31"/>
      <c r="G28" s="31"/>
      <c r="H28" s="32"/>
      <c r="I28" s="32"/>
      <c r="J28" s="32"/>
      <c r="K28" s="32"/>
      <c r="L28" s="32"/>
      <c r="M28" s="32"/>
    </row>
    <row r="29" spans="1:13" s="33" customFormat="1" ht="21" customHeight="1">
      <c r="A29" s="30" t="s">
        <v>58</v>
      </c>
      <c r="B29" s="30"/>
      <c r="C29" s="30"/>
      <c r="D29" s="30"/>
      <c r="E29" s="31"/>
      <c r="F29" s="31"/>
      <c r="G29" s="31"/>
      <c r="H29" s="32"/>
      <c r="I29" s="32"/>
      <c r="J29" s="32"/>
      <c r="K29" s="32"/>
      <c r="L29" s="32"/>
      <c r="M29" s="32"/>
    </row>
    <row r="30" spans="1:13" s="33" customFormat="1" ht="21" customHeight="1">
      <c r="A30" s="30" t="s">
        <v>285</v>
      </c>
      <c r="B30" s="30"/>
      <c r="C30" s="30"/>
      <c r="D30" s="30"/>
      <c r="E30" s="31"/>
      <c r="F30" s="31"/>
      <c r="G30" s="31"/>
      <c r="H30" s="32"/>
      <c r="I30" s="32"/>
      <c r="J30" s="32"/>
      <c r="K30" s="32"/>
      <c r="L30" s="32"/>
      <c r="M30" s="32"/>
    </row>
    <row r="31" spans="1:13" s="33" customFormat="1" ht="21" customHeight="1">
      <c r="A31" s="30" t="s">
        <v>60</v>
      </c>
      <c r="B31" s="30"/>
      <c r="C31" s="30"/>
      <c r="D31" s="30"/>
      <c r="E31" s="31"/>
      <c r="F31" s="31"/>
      <c r="G31" s="31"/>
      <c r="H31" s="32"/>
      <c r="I31" s="32"/>
      <c r="J31" s="32"/>
      <c r="K31" s="32"/>
      <c r="L31" s="32"/>
      <c r="M31" s="32"/>
    </row>
    <row r="32" spans="1:13" s="33" customFormat="1" ht="21" customHeight="1">
      <c r="A32" s="30" t="s">
        <v>61</v>
      </c>
      <c r="B32" s="30"/>
      <c r="C32" s="30"/>
      <c r="D32" s="30"/>
      <c r="E32" s="31"/>
      <c r="F32" s="31"/>
      <c r="G32" s="31"/>
      <c r="H32" s="32"/>
      <c r="I32" s="32"/>
      <c r="J32" s="32"/>
      <c r="K32" s="32"/>
      <c r="L32" s="32"/>
      <c r="M32" s="32"/>
    </row>
    <row r="33" spans="1:13" s="33" customFormat="1" ht="21" customHeight="1">
      <c r="A33" s="30" t="s">
        <v>62</v>
      </c>
      <c r="B33" s="30"/>
      <c r="C33" s="30"/>
      <c r="D33" s="30"/>
      <c r="E33" s="32"/>
      <c r="F33" s="32"/>
      <c r="G33" s="32"/>
      <c r="H33" s="32"/>
      <c r="I33" s="32"/>
      <c r="J33" s="32"/>
      <c r="K33" s="32"/>
      <c r="L33" s="32"/>
      <c r="M33" s="32"/>
    </row>
    <row r="34" spans="1:13" s="2" customFormat="1" ht="15">
      <c r="A34" s="30" t="s">
        <v>63</v>
      </c>
      <c r="B34" s="143"/>
      <c r="C34" s="143"/>
      <c r="D34" s="144"/>
      <c r="E34" s="144"/>
      <c r="F34" s="143"/>
      <c r="G34" s="143"/>
      <c r="H34" s="143"/>
      <c r="I34" s="143"/>
      <c r="J34" s="143"/>
      <c r="K34" s="143"/>
      <c r="L34" s="143"/>
      <c r="M34" s="143"/>
    </row>
    <row r="35" spans="1:13" s="2" customFormat="1" ht="15">
      <c r="A35" s="30" t="s">
        <v>64</v>
      </c>
      <c r="B35" s="143"/>
      <c r="C35" s="143"/>
      <c r="D35" s="144"/>
      <c r="E35" s="144"/>
      <c r="F35" s="143"/>
      <c r="G35" s="143"/>
      <c r="H35" s="143"/>
      <c r="I35" s="143"/>
      <c r="J35" s="143"/>
      <c r="K35" s="143"/>
      <c r="L35" s="143"/>
      <c r="M35" s="143"/>
    </row>
    <row r="36" spans="1:13" s="2" customFormat="1" ht="12">
      <c r="A36" s="143"/>
      <c r="B36" s="143"/>
      <c r="C36" s="143"/>
      <c r="D36" s="144"/>
      <c r="E36" s="144"/>
      <c r="F36" s="143"/>
      <c r="G36" s="143"/>
      <c r="H36" s="143"/>
      <c r="I36" s="143"/>
      <c r="J36" s="143"/>
      <c r="K36" s="143"/>
      <c r="L36" s="143"/>
      <c r="M36" s="143"/>
    </row>
  </sheetData>
  <mergeCells count="4">
    <mergeCell ref="D5:D8"/>
    <mergeCell ref="A9:A20"/>
    <mergeCell ref="B9:B20"/>
    <mergeCell ref="C9:C20"/>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2"/>
  <sheetViews>
    <sheetView workbookViewId="0">
      <selection activeCell="A6" sqref="A6"/>
    </sheetView>
  </sheetViews>
  <sheetFormatPr defaultRowHeight="14.4"/>
  <cols>
    <col min="1" max="1" width="11.6640625" customWidth="1"/>
    <col min="2" max="2" width="20.33203125" customWidth="1"/>
    <col min="3" max="3" width="17.109375" style="507" customWidth="1"/>
    <col min="4" max="4" width="13.109375" customWidth="1"/>
    <col min="6" max="6" width="24.5546875" customWidth="1"/>
    <col min="7" max="7" width="13.44140625" customWidth="1"/>
    <col min="8" max="8" width="25.44140625" customWidth="1"/>
    <col min="9" max="9" width="11" customWidth="1"/>
    <col min="12" max="12" width="25.5546875" customWidth="1"/>
  </cols>
  <sheetData>
    <row r="1" spans="1:12" ht="17.399999999999999">
      <c r="C1" s="505" t="s">
        <v>198</v>
      </c>
    </row>
    <row r="2" spans="1:12" ht="17.399999999999999">
      <c r="C2" s="506" t="s">
        <v>199</v>
      </c>
    </row>
    <row r="5" spans="1:12" ht="23.4">
      <c r="A5" s="465" t="s">
        <v>610</v>
      </c>
      <c r="B5" s="408"/>
      <c r="D5" s="408"/>
      <c r="E5" s="408"/>
      <c r="F5" s="408"/>
    </row>
    <row r="6" spans="1:12" ht="15" customHeight="1">
      <c r="A6" s="488" t="s">
        <v>671</v>
      </c>
      <c r="B6" s="486"/>
      <c r="D6" s="486"/>
      <c r="E6" s="486"/>
      <c r="F6" s="486"/>
    </row>
    <row r="7" spans="1:12">
      <c r="A7" s="487"/>
      <c r="B7" s="487"/>
      <c r="D7" s="487"/>
      <c r="E7" s="487"/>
      <c r="F7" s="487"/>
    </row>
    <row r="9" spans="1:12">
      <c r="A9" s="466" t="s">
        <v>0</v>
      </c>
      <c r="B9" s="466" t="s">
        <v>612</v>
      </c>
      <c r="C9" s="508" t="s">
        <v>617</v>
      </c>
      <c r="D9" s="466" t="s">
        <v>4</v>
      </c>
      <c r="E9" s="466" t="s">
        <v>613</v>
      </c>
      <c r="F9" s="466" t="s">
        <v>6</v>
      </c>
      <c r="G9" s="466" t="s">
        <v>614</v>
      </c>
      <c r="H9" s="466" t="s">
        <v>615</v>
      </c>
      <c r="I9" s="466" t="s">
        <v>80</v>
      </c>
      <c r="J9" s="466" t="s">
        <v>11</v>
      </c>
      <c r="K9" s="466" t="s">
        <v>616</v>
      </c>
      <c r="L9" s="466" t="s">
        <v>10</v>
      </c>
    </row>
    <row r="10" spans="1:12" ht="28.8" customHeight="1">
      <c r="A10" s="805" t="s">
        <v>672</v>
      </c>
      <c r="B10" s="491" t="s">
        <v>618</v>
      </c>
      <c r="C10" s="509">
        <f>131+2599</f>
        <v>2730</v>
      </c>
      <c r="D10" s="492" t="s">
        <v>619</v>
      </c>
      <c r="E10" s="492" t="s">
        <v>620</v>
      </c>
      <c r="F10" s="492" t="s">
        <v>621</v>
      </c>
      <c r="G10" s="492" t="s">
        <v>622</v>
      </c>
      <c r="H10" s="493" t="s">
        <v>37</v>
      </c>
      <c r="I10" s="493" t="s">
        <v>623</v>
      </c>
      <c r="J10" s="494" t="s">
        <v>624</v>
      </c>
      <c r="K10" s="493" t="s">
        <v>625</v>
      </c>
      <c r="L10" s="492" t="s">
        <v>626</v>
      </c>
    </row>
    <row r="11" spans="1:12" ht="26.4" customHeight="1">
      <c r="A11" s="806"/>
      <c r="B11" s="491" t="s">
        <v>627</v>
      </c>
      <c r="C11" s="509">
        <f>131+2889</f>
        <v>3020</v>
      </c>
      <c r="D11" s="492" t="s">
        <v>628</v>
      </c>
      <c r="E11" s="492" t="s">
        <v>620</v>
      </c>
      <c r="F11" s="492" t="s">
        <v>621</v>
      </c>
      <c r="G11" s="492" t="s">
        <v>622</v>
      </c>
      <c r="H11" s="493" t="s">
        <v>37</v>
      </c>
      <c r="I11" s="493" t="s">
        <v>623</v>
      </c>
      <c r="J11" s="494" t="s">
        <v>624</v>
      </c>
      <c r="K11" s="493" t="s">
        <v>625</v>
      </c>
      <c r="L11" s="492" t="s">
        <v>626</v>
      </c>
    </row>
    <row r="12" spans="1:12" s="490" customFormat="1" ht="57.6">
      <c r="A12" s="489" t="s">
        <v>673</v>
      </c>
      <c r="B12" s="495" t="s">
        <v>629</v>
      </c>
      <c r="C12" s="510">
        <f>131+3129</f>
        <v>3260</v>
      </c>
      <c r="D12" s="496" t="s">
        <v>115</v>
      </c>
      <c r="E12" s="496" t="s">
        <v>620</v>
      </c>
      <c r="F12" s="496" t="s">
        <v>16</v>
      </c>
      <c r="G12" s="497" t="s">
        <v>622</v>
      </c>
      <c r="H12" s="498" t="s">
        <v>37</v>
      </c>
      <c r="I12" s="496" t="s">
        <v>630</v>
      </c>
      <c r="J12" s="497" t="s">
        <v>624</v>
      </c>
      <c r="K12" s="496" t="s">
        <v>631</v>
      </c>
      <c r="L12" s="497" t="s">
        <v>626</v>
      </c>
    </row>
    <row r="13" spans="1:12" ht="37.200000000000003" customHeight="1">
      <c r="A13" s="471" t="s">
        <v>632</v>
      </c>
      <c r="B13" s="472" t="s">
        <v>633</v>
      </c>
      <c r="C13" s="511">
        <f>131+4139</f>
        <v>4270</v>
      </c>
      <c r="D13" s="470" t="s">
        <v>634</v>
      </c>
      <c r="E13" s="470" t="s">
        <v>635</v>
      </c>
      <c r="F13" s="470" t="s">
        <v>16</v>
      </c>
      <c r="G13" s="470" t="s">
        <v>636</v>
      </c>
      <c r="H13" s="470" t="s">
        <v>637</v>
      </c>
      <c r="I13" s="470" t="s">
        <v>630</v>
      </c>
      <c r="J13" s="470" t="s">
        <v>624</v>
      </c>
      <c r="K13" s="470" t="s">
        <v>638</v>
      </c>
      <c r="L13" s="469" t="s">
        <v>626</v>
      </c>
    </row>
    <row r="14" spans="1:12" s="473" customFormat="1" ht="40.799999999999997" customHeight="1">
      <c r="A14" s="799" t="s">
        <v>674</v>
      </c>
      <c r="B14" s="504" t="s">
        <v>675</v>
      </c>
      <c r="C14" s="512">
        <f>131+4879</f>
        <v>5010</v>
      </c>
      <c r="D14" s="501" t="s">
        <v>115</v>
      </c>
      <c r="E14" s="502" t="s">
        <v>635</v>
      </c>
      <c r="F14" s="502" t="s">
        <v>16</v>
      </c>
      <c r="G14" s="502" t="s">
        <v>622</v>
      </c>
      <c r="H14" s="502" t="s">
        <v>37</v>
      </c>
      <c r="I14" s="501" t="s">
        <v>630</v>
      </c>
      <c r="J14" s="501" t="s">
        <v>639</v>
      </c>
      <c r="K14" s="502" t="s">
        <v>640</v>
      </c>
      <c r="L14" s="502" t="s">
        <v>626</v>
      </c>
    </row>
    <row r="15" spans="1:12" s="473" customFormat="1" ht="41.4" customHeight="1">
      <c r="A15" s="800"/>
      <c r="B15" s="503" t="s">
        <v>676</v>
      </c>
      <c r="C15" s="512">
        <f>131+5299</f>
        <v>5430</v>
      </c>
      <c r="D15" s="502" t="s">
        <v>641</v>
      </c>
      <c r="E15" s="502" t="s">
        <v>635</v>
      </c>
      <c r="F15" s="502" t="s">
        <v>16</v>
      </c>
      <c r="G15" s="502" t="s">
        <v>622</v>
      </c>
      <c r="H15" s="502" t="s">
        <v>37</v>
      </c>
      <c r="I15" s="501" t="s">
        <v>630</v>
      </c>
      <c r="J15" s="501" t="s">
        <v>639</v>
      </c>
      <c r="K15" s="501" t="s">
        <v>640</v>
      </c>
      <c r="L15" s="502" t="s">
        <v>626</v>
      </c>
    </row>
    <row r="16" spans="1:12" ht="30" customHeight="1">
      <c r="A16" s="474" t="s">
        <v>677</v>
      </c>
      <c r="B16" s="475" t="s">
        <v>642</v>
      </c>
      <c r="C16" s="511">
        <f>131+4139</f>
        <v>4270</v>
      </c>
      <c r="D16" s="470" t="s">
        <v>643</v>
      </c>
      <c r="E16" s="470" t="s">
        <v>635</v>
      </c>
      <c r="F16" s="476" t="s">
        <v>621</v>
      </c>
      <c r="G16" s="470" t="s">
        <v>622</v>
      </c>
      <c r="H16" s="467" t="s">
        <v>37</v>
      </c>
      <c r="I16" s="470" t="s">
        <v>630</v>
      </c>
      <c r="J16" s="470" t="s">
        <v>639</v>
      </c>
      <c r="K16" s="470" t="s">
        <v>631</v>
      </c>
      <c r="L16" s="469" t="s">
        <v>626</v>
      </c>
    </row>
    <row r="17" spans="1:12" s="477" customFormat="1" ht="30" customHeight="1">
      <c r="A17" s="797" t="s">
        <v>678</v>
      </c>
      <c r="B17" s="517" t="s">
        <v>679</v>
      </c>
      <c r="C17" s="518">
        <f>131+4590</f>
        <v>4721</v>
      </c>
      <c r="D17" s="499" t="s">
        <v>644</v>
      </c>
      <c r="E17" s="499" t="s">
        <v>635</v>
      </c>
      <c r="F17" s="519" t="s">
        <v>16</v>
      </c>
      <c r="G17" s="499" t="s">
        <v>622</v>
      </c>
      <c r="H17" s="499" t="s">
        <v>645</v>
      </c>
      <c r="I17" s="499" t="s">
        <v>630</v>
      </c>
      <c r="J17" s="520" t="s">
        <v>639</v>
      </c>
      <c r="K17" s="499" t="s">
        <v>631</v>
      </c>
      <c r="L17" s="500" t="s">
        <v>626</v>
      </c>
    </row>
    <row r="18" spans="1:12" ht="30" customHeight="1">
      <c r="A18" s="798"/>
      <c r="B18" s="521" t="s">
        <v>646</v>
      </c>
      <c r="C18" s="518">
        <f>131+5299</f>
        <v>5430</v>
      </c>
      <c r="D18" s="499" t="s">
        <v>634</v>
      </c>
      <c r="E18" s="499" t="s">
        <v>635</v>
      </c>
      <c r="F18" s="519" t="s">
        <v>16</v>
      </c>
      <c r="G18" s="499" t="s">
        <v>622</v>
      </c>
      <c r="H18" s="499" t="s">
        <v>645</v>
      </c>
      <c r="I18" s="499" t="s">
        <v>647</v>
      </c>
      <c r="J18" s="520" t="s">
        <v>639</v>
      </c>
      <c r="K18" s="499" t="s">
        <v>631</v>
      </c>
      <c r="L18" s="500" t="s">
        <v>626</v>
      </c>
    </row>
    <row r="19" spans="1:12" ht="40.799999999999997" customHeight="1">
      <c r="A19" s="801" t="s">
        <v>680</v>
      </c>
      <c r="B19" s="475" t="s">
        <v>648</v>
      </c>
      <c r="C19" s="514">
        <f>131+6857</f>
        <v>6988</v>
      </c>
      <c r="D19" s="470" t="s">
        <v>649</v>
      </c>
      <c r="E19" s="470" t="s">
        <v>650</v>
      </c>
      <c r="F19" s="476" t="s">
        <v>651</v>
      </c>
      <c r="G19" s="470" t="s">
        <v>622</v>
      </c>
      <c r="H19" s="470" t="s">
        <v>37</v>
      </c>
      <c r="I19" s="470" t="s">
        <v>647</v>
      </c>
      <c r="J19" s="479" t="s">
        <v>639</v>
      </c>
      <c r="K19" s="470" t="s">
        <v>631</v>
      </c>
      <c r="L19" s="469" t="s">
        <v>626</v>
      </c>
    </row>
    <row r="20" spans="1:12" ht="40.799999999999997" customHeight="1">
      <c r="A20" s="802"/>
      <c r="B20" s="475" t="s">
        <v>652</v>
      </c>
      <c r="C20" s="514">
        <f>131+8349</f>
        <v>8480</v>
      </c>
      <c r="D20" s="470" t="s">
        <v>649</v>
      </c>
      <c r="E20" s="470" t="s">
        <v>653</v>
      </c>
      <c r="F20" s="476" t="s">
        <v>654</v>
      </c>
      <c r="G20" s="470" t="s">
        <v>622</v>
      </c>
      <c r="H20" s="470" t="s">
        <v>645</v>
      </c>
      <c r="I20" s="470" t="s">
        <v>647</v>
      </c>
      <c r="J20" s="478" t="s">
        <v>639</v>
      </c>
      <c r="K20" s="470" t="s">
        <v>631</v>
      </c>
      <c r="L20" s="469" t="s">
        <v>626</v>
      </c>
    </row>
    <row r="21" spans="1:12" s="482" customFormat="1" ht="36.6" customHeight="1">
      <c r="A21" s="803" t="s">
        <v>681</v>
      </c>
      <c r="B21" s="480" t="s">
        <v>655</v>
      </c>
      <c r="C21" s="514">
        <f>131+5245</f>
        <v>5376</v>
      </c>
      <c r="D21" s="469" t="s">
        <v>656</v>
      </c>
      <c r="E21" s="469" t="s">
        <v>620</v>
      </c>
      <c r="F21" s="468" t="s">
        <v>657</v>
      </c>
      <c r="G21" s="469" t="s">
        <v>622</v>
      </c>
      <c r="H21" s="469" t="s">
        <v>37</v>
      </c>
      <c r="I21" s="469" t="s">
        <v>630</v>
      </c>
      <c r="J21" s="481" t="s">
        <v>639</v>
      </c>
      <c r="K21" s="469" t="s">
        <v>631</v>
      </c>
      <c r="L21" s="469" t="s">
        <v>626</v>
      </c>
    </row>
    <row r="22" spans="1:12">
      <c r="A22" s="804"/>
      <c r="B22" s="475" t="s">
        <v>658</v>
      </c>
      <c r="C22" s="515">
        <f>131+5589</f>
        <v>5720</v>
      </c>
      <c r="D22" s="470" t="s">
        <v>659</v>
      </c>
      <c r="E22" s="470" t="s">
        <v>620</v>
      </c>
      <c r="F22" s="476" t="s">
        <v>657</v>
      </c>
      <c r="G22" s="470" t="s">
        <v>622</v>
      </c>
      <c r="H22" s="470" t="s">
        <v>660</v>
      </c>
      <c r="I22" s="470" t="s">
        <v>630</v>
      </c>
      <c r="J22" s="470" t="s">
        <v>639</v>
      </c>
      <c r="K22" s="470" t="s">
        <v>631</v>
      </c>
      <c r="L22" s="469" t="s">
        <v>626</v>
      </c>
    </row>
    <row r="23" spans="1:12">
      <c r="A23" s="483" t="s">
        <v>661</v>
      </c>
      <c r="B23" s="475" t="s">
        <v>662</v>
      </c>
      <c r="C23" s="515">
        <f>131+5949</f>
        <v>6080</v>
      </c>
      <c r="D23" s="470" t="s">
        <v>115</v>
      </c>
      <c r="E23" s="470" t="s">
        <v>663</v>
      </c>
      <c r="F23" s="470" t="s">
        <v>664</v>
      </c>
      <c r="G23" s="470" t="s">
        <v>622</v>
      </c>
      <c r="H23" s="470" t="s">
        <v>37</v>
      </c>
      <c r="I23" s="468" t="s">
        <v>665</v>
      </c>
      <c r="J23" s="479" t="s">
        <v>666</v>
      </c>
      <c r="K23" s="470" t="s">
        <v>640</v>
      </c>
      <c r="L23" s="470" t="s">
        <v>667</v>
      </c>
    </row>
    <row r="24" spans="1:12">
      <c r="A24" s="484" t="s">
        <v>668</v>
      </c>
      <c r="B24" s="470" t="s">
        <v>669</v>
      </c>
      <c r="C24" s="513">
        <f>131+9799</f>
        <v>9930</v>
      </c>
      <c r="D24" s="470" t="s">
        <v>670</v>
      </c>
      <c r="E24" s="470" t="s">
        <v>635</v>
      </c>
      <c r="F24" s="470" t="s">
        <v>664</v>
      </c>
      <c r="G24" s="470" t="s">
        <v>622</v>
      </c>
      <c r="H24" s="470" t="s">
        <v>37</v>
      </c>
      <c r="I24" s="470" t="s">
        <v>665</v>
      </c>
      <c r="J24" s="479" t="s">
        <v>639</v>
      </c>
      <c r="K24" s="470" t="s">
        <v>631</v>
      </c>
      <c r="L24" s="469" t="s">
        <v>626</v>
      </c>
    </row>
    <row r="25" spans="1:12">
      <c r="A25" s="408"/>
      <c r="B25" s="408"/>
      <c r="C25" s="516"/>
      <c r="D25" s="408"/>
      <c r="E25" s="408"/>
      <c r="F25" s="485"/>
      <c r="G25" s="408"/>
      <c r="H25" s="408"/>
      <c r="I25" s="408"/>
      <c r="J25" s="408"/>
      <c r="K25" s="408"/>
      <c r="L25" s="408"/>
    </row>
    <row r="26" spans="1:12" s="524" customFormat="1" ht="10.199999999999999" customHeight="1">
      <c r="A26" s="522" t="s">
        <v>54</v>
      </c>
      <c r="B26" s="523"/>
      <c r="C26" s="523"/>
      <c r="D26" s="523"/>
      <c r="E26" s="523"/>
      <c r="F26" s="523"/>
      <c r="G26" s="523"/>
    </row>
    <row r="27" spans="1:12" s="524" customFormat="1" ht="10.199999999999999" customHeight="1">
      <c r="A27" s="523" t="s">
        <v>55</v>
      </c>
      <c r="B27" s="523"/>
      <c r="C27" s="523"/>
      <c r="D27" s="523"/>
      <c r="E27" s="523"/>
      <c r="F27" s="523"/>
      <c r="G27" s="523"/>
    </row>
    <row r="28" spans="1:12" s="524" customFormat="1" ht="10.199999999999999" customHeight="1">
      <c r="A28" s="523" t="s">
        <v>56</v>
      </c>
      <c r="B28" s="523"/>
      <c r="C28" s="523"/>
      <c r="D28" s="523"/>
      <c r="E28" s="523"/>
      <c r="F28" s="523"/>
      <c r="G28" s="523"/>
    </row>
    <row r="29" spans="1:12" s="524" customFormat="1" ht="10.199999999999999" customHeight="1">
      <c r="A29" s="523" t="s">
        <v>57</v>
      </c>
      <c r="B29" s="523"/>
      <c r="C29" s="523"/>
      <c r="D29" s="523"/>
      <c r="E29" s="523"/>
      <c r="F29" s="523"/>
      <c r="G29" s="523"/>
    </row>
    <row r="30" spans="1:12" s="524" customFormat="1" ht="10.199999999999999" customHeight="1">
      <c r="A30" s="523" t="s">
        <v>58</v>
      </c>
      <c r="B30" s="523"/>
      <c r="C30" s="523"/>
      <c r="D30" s="523"/>
      <c r="E30" s="523"/>
      <c r="F30" s="523"/>
      <c r="G30" s="523"/>
    </row>
    <row r="31" spans="1:12" s="524" customFormat="1" ht="10.199999999999999" customHeight="1">
      <c r="A31" s="523" t="s">
        <v>285</v>
      </c>
      <c r="B31" s="523"/>
      <c r="C31" s="523"/>
      <c r="D31" s="523"/>
      <c r="E31" s="523"/>
      <c r="F31" s="523"/>
      <c r="G31" s="523"/>
    </row>
    <row r="32" spans="1:12" s="524" customFormat="1" ht="10.199999999999999" customHeight="1">
      <c r="A32" s="523" t="s">
        <v>60</v>
      </c>
      <c r="B32" s="523"/>
      <c r="C32" s="523"/>
      <c r="D32" s="523"/>
      <c r="E32" s="523"/>
      <c r="F32" s="523"/>
      <c r="G32" s="523"/>
    </row>
    <row r="33" spans="1:7" s="524" customFormat="1" ht="10.199999999999999" customHeight="1">
      <c r="A33" s="523" t="s">
        <v>61</v>
      </c>
      <c r="B33" s="523"/>
      <c r="C33" s="523"/>
      <c r="D33" s="523"/>
      <c r="E33" s="523"/>
      <c r="F33" s="523"/>
      <c r="G33" s="523"/>
    </row>
    <row r="34" spans="1:7" s="524" customFormat="1" ht="10.199999999999999" customHeight="1">
      <c r="A34" s="523" t="s">
        <v>62</v>
      </c>
      <c r="B34" s="523"/>
      <c r="C34" s="523"/>
      <c r="D34" s="523"/>
    </row>
    <row r="35" spans="1:7" s="525" customFormat="1" ht="10.199999999999999" customHeight="1">
      <c r="A35" s="523" t="s">
        <v>63</v>
      </c>
      <c r="D35" s="526"/>
      <c r="E35" s="526"/>
    </row>
    <row r="36" spans="1:7" s="525" customFormat="1" ht="10.199999999999999" customHeight="1">
      <c r="A36" s="523" t="s">
        <v>64</v>
      </c>
      <c r="D36" s="526"/>
      <c r="E36" s="526"/>
    </row>
    <row r="37" spans="1:7" s="527" customFormat="1" ht="10.199999999999999" customHeight="1">
      <c r="C37" s="528"/>
    </row>
    <row r="38" spans="1:7" s="527" customFormat="1" ht="10.199999999999999" customHeight="1">
      <c r="C38" s="528"/>
    </row>
    <row r="39" spans="1:7" s="527" customFormat="1" ht="10.199999999999999" customHeight="1">
      <c r="C39" s="528"/>
    </row>
    <row r="40" spans="1:7" s="527" customFormat="1" ht="10.199999999999999" customHeight="1">
      <c r="C40" s="528"/>
    </row>
    <row r="41" spans="1:7" s="527" customFormat="1" ht="10.199999999999999" customHeight="1">
      <c r="C41" s="528"/>
    </row>
    <row r="42" spans="1:7" s="527" customFormat="1" ht="10.199999999999999" customHeight="1">
      <c r="C42" s="528"/>
    </row>
  </sheetData>
  <mergeCells count="5">
    <mergeCell ref="A17:A18"/>
    <mergeCell ref="A14:A15"/>
    <mergeCell ref="A19:A20"/>
    <mergeCell ref="A21:A22"/>
    <mergeCell ref="A10:A11"/>
  </mergeCells>
  <pageMargins left="0.7" right="0.7" top="0.75" bottom="0.75" header="0.3" footer="0.3"/>
  <pageSetup paperSize="9"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63"/>
  <sheetViews>
    <sheetView tabSelected="1" view="pageBreakPreview" topLeftCell="D61" zoomScale="40" zoomScaleNormal="40" zoomScaleSheetLayoutView="40" workbookViewId="0">
      <selection activeCell="G68" sqref="G68:G71"/>
    </sheetView>
  </sheetViews>
  <sheetFormatPr defaultColWidth="9.109375" defaultRowHeight="15.6"/>
  <cols>
    <col min="1" max="1" width="73.6640625" style="273" customWidth="1"/>
    <col min="2" max="2" width="83.44140625" style="273" customWidth="1"/>
    <col min="3" max="3" width="106.44140625" style="273" customWidth="1"/>
    <col min="4" max="4" width="29.88671875" style="275" customWidth="1"/>
    <col min="5" max="5" width="94.6640625" style="273" customWidth="1"/>
    <col min="6" max="6" width="255.6640625" style="273" hidden="1" customWidth="1"/>
    <col min="7" max="7" width="52" style="276" customWidth="1"/>
    <col min="8" max="8" width="140.88671875" style="273" hidden="1" customWidth="1"/>
    <col min="9" max="9" width="93.44140625" style="273" customWidth="1"/>
    <col min="10" max="10" width="83" style="273" customWidth="1"/>
    <col min="11" max="11" width="86.33203125" style="273" customWidth="1"/>
    <col min="12" max="12" width="91.33203125" style="273" hidden="1" customWidth="1"/>
    <col min="13" max="13" width="111.33203125" style="273" hidden="1" customWidth="1"/>
    <col min="14" max="14" width="255.6640625" style="273" hidden="1" customWidth="1"/>
    <col min="15" max="15" width="134.88671875" style="273" hidden="1" customWidth="1"/>
    <col min="16" max="16" width="106.5546875" style="273" hidden="1" customWidth="1"/>
    <col min="17" max="17" width="43" style="273" customWidth="1"/>
    <col min="18" max="18" width="19" style="274" customWidth="1"/>
    <col min="19" max="19" width="127.5546875" style="273" customWidth="1"/>
    <col min="20" max="30" width="15.6640625" style="146" customWidth="1"/>
    <col min="31" max="16384" width="9.109375" style="146"/>
  </cols>
  <sheetData>
    <row r="1" spans="1:19" ht="45.6" customHeight="1">
      <c r="A1" s="309"/>
      <c r="B1" s="426" t="s">
        <v>198</v>
      </c>
      <c r="C1" s="309"/>
      <c r="D1" s="310"/>
      <c r="F1" s="311"/>
      <c r="G1" s="309"/>
      <c r="H1" s="309"/>
      <c r="I1" s="309"/>
      <c r="J1" s="309"/>
      <c r="K1" s="309"/>
      <c r="L1" s="309"/>
      <c r="M1" s="309"/>
      <c r="N1" s="309"/>
      <c r="O1" s="309"/>
      <c r="P1" s="309"/>
      <c r="Q1" s="309"/>
      <c r="R1" s="309"/>
      <c r="S1" s="309"/>
    </row>
    <row r="2" spans="1:19" ht="45.6" customHeight="1">
      <c r="A2" s="309"/>
      <c r="B2" s="427" t="s">
        <v>199</v>
      </c>
      <c r="C2" s="309"/>
      <c r="D2" s="310"/>
      <c r="F2" s="309"/>
      <c r="G2" s="309"/>
      <c r="H2" s="309"/>
      <c r="I2" s="309"/>
      <c r="J2" s="309"/>
      <c r="K2" s="309"/>
      <c r="L2" s="309"/>
      <c r="M2" s="309"/>
      <c r="N2" s="309"/>
      <c r="O2" s="309"/>
      <c r="P2" s="309"/>
      <c r="Q2" s="309"/>
      <c r="R2" s="309"/>
      <c r="S2" s="309"/>
    </row>
    <row r="3" spans="1:19" ht="45.6" customHeight="1">
      <c r="A3" s="309"/>
      <c r="B3" s="428" t="s">
        <v>607</v>
      </c>
      <c r="C3" s="309"/>
      <c r="D3" s="310" t="s">
        <v>409</v>
      </c>
      <c r="E3" s="309"/>
      <c r="F3" s="309" t="s">
        <v>409</v>
      </c>
      <c r="G3" s="309"/>
      <c r="H3" s="309"/>
      <c r="I3" s="309"/>
      <c r="J3" s="309"/>
      <c r="K3" s="309"/>
      <c r="L3" s="309"/>
      <c r="M3" s="309" t="s">
        <v>409</v>
      </c>
      <c r="N3" s="309"/>
      <c r="O3" s="309"/>
      <c r="P3" s="309"/>
      <c r="Q3" s="309"/>
      <c r="R3" s="309"/>
      <c r="S3" s="309"/>
    </row>
    <row r="4" spans="1:19" s="147" customFormat="1" ht="30" customHeight="1">
      <c r="A4" s="184"/>
      <c r="B4" s="185"/>
      <c r="C4" s="210"/>
      <c r="D4" s="211"/>
      <c r="E4" s="185"/>
      <c r="F4" s="188"/>
      <c r="G4" s="212"/>
      <c r="H4" s="213"/>
      <c r="I4" s="214"/>
      <c r="J4" s="192"/>
      <c r="K4" s="192"/>
      <c r="L4" s="194"/>
      <c r="M4" s="185"/>
      <c r="N4" s="215"/>
      <c r="O4" s="213"/>
      <c r="P4" s="215"/>
      <c r="Q4" s="215"/>
      <c r="R4" s="198"/>
      <c r="S4" s="216"/>
    </row>
    <row r="5" spans="1:19" s="201" customFormat="1" ht="31.5" customHeight="1">
      <c r="A5" s="807" t="s">
        <v>144</v>
      </c>
      <c r="B5" s="808"/>
      <c r="C5" s="808"/>
      <c r="D5" s="808"/>
      <c r="E5" s="808"/>
      <c r="F5" s="808"/>
      <c r="G5" s="808"/>
      <c r="H5" s="808"/>
      <c r="I5" s="808"/>
      <c r="J5" s="808"/>
      <c r="K5" s="808"/>
      <c r="L5" s="808"/>
      <c r="M5" s="808"/>
      <c r="N5" s="808"/>
      <c r="O5" s="808"/>
      <c r="P5" s="808"/>
      <c r="Q5" s="808"/>
      <c r="R5" s="808"/>
      <c r="S5" s="809"/>
    </row>
    <row r="6" spans="1:19" s="147" customFormat="1" ht="37.5" customHeight="1">
      <c r="A6" s="810" t="s">
        <v>72</v>
      </c>
      <c r="B6" s="812" t="s">
        <v>0</v>
      </c>
      <c r="C6" s="812" t="s">
        <v>73</v>
      </c>
      <c r="D6" s="287"/>
      <c r="E6" s="814" t="s">
        <v>145</v>
      </c>
      <c r="F6" s="815"/>
      <c r="G6" s="815"/>
      <c r="H6" s="816"/>
      <c r="I6" s="814" t="s">
        <v>33</v>
      </c>
      <c r="J6" s="815"/>
      <c r="K6" s="816"/>
      <c r="L6" s="817" t="s">
        <v>146</v>
      </c>
      <c r="M6" s="818"/>
      <c r="N6" s="818"/>
      <c r="O6" s="818"/>
      <c r="P6" s="818"/>
      <c r="Q6" s="818"/>
      <c r="R6" s="819"/>
      <c r="S6" s="217"/>
    </row>
    <row r="7" spans="1:19" s="147" customFormat="1" ht="38.25" customHeight="1">
      <c r="A7" s="811"/>
      <c r="B7" s="813"/>
      <c r="C7" s="813"/>
      <c r="D7" s="218" t="s">
        <v>128</v>
      </c>
      <c r="E7" s="153" t="s">
        <v>147</v>
      </c>
      <c r="F7" s="153" t="s">
        <v>148</v>
      </c>
      <c r="G7" s="153" t="s">
        <v>149</v>
      </c>
      <c r="H7" s="151" t="s">
        <v>150</v>
      </c>
      <c r="I7" s="149" t="s">
        <v>151</v>
      </c>
      <c r="J7" s="153" t="s">
        <v>152</v>
      </c>
      <c r="K7" s="153" t="s">
        <v>153</v>
      </c>
      <c r="L7" s="814"/>
      <c r="M7" s="815"/>
      <c r="N7" s="815"/>
      <c r="O7" s="815"/>
      <c r="P7" s="815"/>
      <c r="Q7" s="815"/>
      <c r="R7" s="816"/>
      <c r="S7" s="153" t="s">
        <v>81</v>
      </c>
    </row>
    <row r="8" spans="1:19" s="147" customFormat="1" ht="60" customHeight="1">
      <c r="A8" s="430" t="s">
        <v>154</v>
      </c>
      <c r="B8" s="431" t="s">
        <v>499</v>
      </c>
      <c r="C8" s="432" t="s">
        <v>500</v>
      </c>
      <c r="D8" s="433">
        <v>350</v>
      </c>
      <c r="E8" s="434" t="s">
        <v>159</v>
      </c>
      <c r="F8" s="435" t="s">
        <v>155</v>
      </c>
      <c r="G8" s="435" t="s">
        <v>156</v>
      </c>
      <c r="H8" s="436" t="s">
        <v>160</v>
      </c>
      <c r="I8" s="437" t="s">
        <v>161</v>
      </c>
      <c r="J8" s="438" t="s">
        <v>162</v>
      </c>
      <c r="K8" s="439" t="s">
        <v>163</v>
      </c>
      <c r="L8" s="842" t="s">
        <v>157</v>
      </c>
      <c r="M8" s="843"/>
      <c r="N8" s="843"/>
      <c r="O8" s="843"/>
      <c r="P8" s="843"/>
      <c r="Q8" s="843"/>
      <c r="R8" s="844"/>
      <c r="S8" s="440" t="s">
        <v>158</v>
      </c>
    </row>
    <row r="9" spans="1:19" s="155" customFormat="1" ht="60" customHeight="1">
      <c r="A9" s="441"/>
      <c r="B9" s="442"/>
      <c r="C9" s="443"/>
      <c r="D9" s="444"/>
      <c r="E9" s="445"/>
      <c r="F9" s="446"/>
      <c r="G9" s="446"/>
      <c r="H9" s="447"/>
      <c r="I9" s="448"/>
      <c r="J9" s="449"/>
      <c r="K9" s="449"/>
      <c r="L9" s="450"/>
      <c r="M9" s="450"/>
      <c r="N9" s="450"/>
      <c r="O9" s="450"/>
      <c r="P9" s="450"/>
      <c r="Q9" s="450"/>
      <c r="R9" s="450"/>
      <c r="S9" s="451"/>
    </row>
    <row r="10" spans="1:19" s="147" customFormat="1" ht="63.75" customHeight="1">
      <c r="A10" s="820" t="s">
        <v>82</v>
      </c>
      <c r="B10" s="821"/>
      <c r="C10" s="821"/>
      <c r="D10" s="409"/>
      <c r="E10" s="410"/>
      <c r="F10" s="410"/>
      <c r="G10" s="410"/>
      <c r="H10" s="411"/>
      <c r="I10" s="412"/>
      <c r="J10" s="410"/>
      <c r="K10" s="410"/>
      <c r="L10" s="410"/>
      <c r="M10" s="410"/>
      <c r="N10" s="410"/>
      <c r="O10" s="410"/>
      <c r="P10" s="410"/>
      <c r="Q10" s="410"/>
      <c r="R10" s="410"/>
      <c r="S10" s="413"/>
    </row>
    <row r="11" spans="1:19" s="147" customFormat="1" ht="35.25" customHeight="1">
      <c r="A11" s="822" t="s">
        <v>72</v>
      </c>
      <c r="B11" s="823" t="s">
        <v>0</v>
      </c>
      <c r="C11" s="823" t="s">
        <v>73</v>
      </c>
      <c r="D11" s="287"/>
      <c r="E11" s="814" t="s">
        <v>71</v>
      </c>
      <c r="F11" s="815"/>
      <c r="G11" s="815"/>
      <c r="H11" s="815"/>
      <c r="I11" s="815"/>
      <c r="J11" s="815"/>
      <c r="K11" s="815"/>
      <c r="L11" s="815"/>
      <c r="M11" s="815"/>
      <c r="N11" s="815"/>
      <c r="O11" s="815"/>
      <c r="P11" s="815"/>
      <c r="Q11" s="815"/>
      <c r="R11" s="815"/>
      <c r="S11" s="816"/>
    </row>
    <row r="12" spans="1:19" s="147" customFormat="1" ht="43.5" customHeight="1">
      <c r="A12" s="810"/>
      <c r="B12" s="812"/>
      <c r="C12" s="812"/>
      <c r="D12" s="148" t="s">
        <v>128</v>
      </c>
      <c r="E12" s="149" t="s">
        <v>4</v>
      </c>
      <c r="F12" s="149" t="s">
        <v>74</v>
      </c>
      <c r="G12" s="150" t="s">
        <v>75</v>
      </c>
      <c r="H12" s="151" t="s">
        <v>76</v>
      </c>
      <c r="I12" s="149" t="s">
        <v>6</v>
      </c>
      <c r="J12" s="152" t="s">
        <v>7</v>
      </c>
      <c r="K12" s="153" t="s">
        <v>77</v>
      </c>
      <c r="L12" s="153" t="s">
        <v>65</v>
      </c>
      <c r="M12" s="153" t="s">
        <v>78</v>
      </c>
      <c r="N12" s="153" t="s">
        <v>66</v>
      </c>
      <c r="O12" s="153" t="s">
        <v>79</v>
      </c>
      <c r="P12" s="153" t="s">
        <v>80</v>
      </c>
      <c r="Q12" s="153" t="s">
        <v>10</v>
      </c>
      <c r="R12" s="153" t="s">
        <v>11</v>
      </c>
      <c r="S12" s="153" t="s">
        <v>81</v>
      </c>
    </row>
    <row r="13" spans="1:19" s="147" customFormat="1" ht="63.75" customHeight="1">
      <c r="A13" s="312" t="s">
        <v>486</v>
      </c>
      <c r="B13" s="313" t="s">
        <v>487</v>
      </c>
      <c r="C13" s="314" t="s">
        <v>488</v>
      </c>
      <c r="D13" s="315">
        <f>57+3799</f>
        <v>3856</v>
      </c>
      <c r="E13" s="316" t="s">
        <v>485</v>
      </c>
      <c r="F13" s="317" t="s">
        <v>83</v>
      </c>
      <c r="G13" s="318" t="s">
        <v>84</v>
      </c>
      <c r="H13" s="319">
        <v>1</v>
      </c>
      <c r="I13" s="320" t="s">
        <v>85</v>
      </c>
      <c r="J13" s="320" t="s">
        <v>489</v>
      </c>
      <c r="K13" s="321" t="s">
        <v>86</v>
      </c>
      <c r="L13" s="322" t="s">
        <v>490</v>
      </c>
      <c r="M13" s="323" t="s">
        <v>491</v>
      </c>
      <c r="N13" s="321" t="s">
        <v>492</v>
      </c>
      <c r="O13" s="324" t="s">
        <v>83</v>
      </c>
      <c r="P13" s="321" t="s">
        <v>493</v>
      </c>
      <c r="Q13" s="325" t="s">
        <v>87</v>
      </c>
      <c r="R13" s="326">
        <v>3</v>
      </c>
      <c r="S13" s="327" t="s">
        <v>494</v>
      </c>
    </row>
    <row r="14" spans="1:19" s="155" customFormat="1" ht="68.25" customHeight="1">
      <c r="A14" s="396" t="s">
        <v>88</v>
      </c>
      <c r="B14" s="398" t="s">
        <v>578</v>
      </c>
      <c r="C14" s="154" t="s">
        <v>495</v>
      </c>
      <c r="D14" s="293">
        <f>57+2499</f>
        <v>2556</v>
      </c>
      <c r="E14" s="399" t="s">
        <v>89</v>
      </c>
      <c r="F14" s="399" t="s">
        <v>83</v>
      </c>
      <c r="G14" s="390" t="s">
        <v>286</v>
      </c>
      <c r="H14" s="290">
        <v>1</v>
      </c>
      <c r="I14" s="385" t="s">
        <v>85</v>
      </c>
      <c r="J14" s="385" t="s">
        <v>90</v>
      </c>
      <c r="K14" s="385" t="s">
        <v>86</v>
      </c>
      <c r="L14" s="393" t="s">
        <v>91</v>
      </c>
      <c r="M14" s="394" t="s">
        <v>92</v>
      </c>
      <c r="N14" s="382" t="s">
        <v>93</v>
      </c>
      <c r="O14" s="383" t="s">
        <v>83</v>
      </c>
      <c r="P14" s="385" t="s">
        <v>94</v>
      </c>
      <c r="Q14" s="387" t="s">
        <v>95</v>
      </c>
      <c r="R14" s="388">
        <v>3</v>
      </c>
      <c r="S14" s="403" t="s">
        <v>96</v>
      </c>
    </row>
    <row r="15" spans="1:19" s="155" customFormat="1" ht="68.25" customHeight="1">
      <c r="A15" s="824" t="s">
        <v>102</v>
      </c>
      <c r="B15" s="380" t="s">
        <v>579</v>
      </c>
      <c r="C15" s="157" t="s">
        <v>410</v>
      </c>
      <c r="D15" s="381">
        <f>57+1799</f>
        <v>1856</v>
      </c>
      <c r="E15" s="158" t="s">
        <v>97</v>
      </c>
      <c r="F15" s="159" t="s">
        <v>83</v>
      </c>
      <c r="G15" s="160" t="s">
        <v>287</v>
      </c>
      <c r="H15" s="161" t="s">
        <v>98</v>
      </c>
      <c r="I15" s="162" t="s">
        <v>85</v>
      </c>
      <c r="J15" s="162" t="s">
        <v>99</v>
      </c>
      <c r="K15" s="372" t="s">
        <v>100</v>
      </c>
      <c r="L15" s="163" t="s">
        <v>91</v>
      </c>
      <c r="M15" s="371" t="s">
        <v>101</v>
      </c>
      <c r="N15" s="379" t="s">
        <v>93</v>
      </c>
      <c r="O15" s="164" t="s">
        <v>83</v>
      </c>
      <c r="P15" s="372" t="s">
        <v>105</v>
      </c>
      <c r="Q15" s="369" t="s">
        <v>87</v>
      </c>
      <c r="R15" s="370">
        <v>1</v>
      </c>
      <c r="S15" s="374" t="s">
        <v>104</v>
      </c>
    </row>
    <row r="16" spans="1:19" s="155" customFormat="1" ht="68.25" customHeight="1">
      <c r="A16" s="825"/>
      <c r="B16" s="429" t="s">
        <v>580</v>
      </c>
      <c r="C16" s="157" t="s">
        <v>496</v>
      </c>
      <c r="D16" s="293">
        <f>57+1499</f>
        <v>1556</v>
      </c>
      <c r="E16" s="188" t="s">
        <v>497</v>
      </c>
      <c r="F16" s="328" t="s">
        <v>83</v>
      </c>
      <c r="G16" s="329" t="s">
        <v>287</v>
      </c>
      <c r="H16" s="330" t="s">
        <v>98</v>
      </c>
      <c r="I16" s="331" t="s">
        <v>85</v>
      </c>
      <c r="J16" s="332" t="s">
        <v>498</v>
      </c>
      <c r="K16" s="385" t="s">
        <v>86</v>
      </c>
      <c r="L16" s="333" t="s">
        <v>91</v>
      </c>
      <c r="M16" s="394" t="s">
        <v>101</v>
      </c>
      <c r="N16" s="382" t="s">
        <v>93</v>
      </c>
      <c r="O16" s="334" t="s">
        <v>83</v>
      </c>
      <c r="P16" s="385" t="s">
        <v>105</v>
      </c>
      <c r="Q16" s="387" t="s">
        <v>87</v>
      </c>
      <c r="R16" s="388">
        <v>1</v>
      </c>
      <c r="S16" s="400" t="s">
        <v>104</v>
      </c>
    </row>
    <row r="17" spans="1:19" s="147" customFormat="1" ht="68.25" customHeight="1">
      <c r="A17" s="396" t="s">
        <v>106</v>
      </c>
      <c r="B17" s="166" t="s">
        <v>581</v>
      </c>
      <c r="C17" s="167" t="s">
        <v>411</v>
      </c>
      <c r="D17" s="168">
        <f>57+2399</f>
        <v>2456</v>
      </c>
      <c r="E17" s="169" t="s">
        <v>107</v>
      </c>
      <c r="F17" s="170" t="s">
        <v>108</v>
      </c>
      <c r="G17" s="171" t="s">
        <v>287</v>
      </c>
      <c r="H17" s="172" t="s">
        <v>38</v>
      </c>
      <c r="I17" s="173" t="s">
        <v>85</v>
      </c>
      <c r="J17" s="173" t="s">
        <v>99</v>
      </c>
      <c r="K17" s="173" t="s">
        <v>100</v>
      </c>
      <c r="L17" s="174" t="s">
        <v>109</v>
      </c>
      <c r="M17" s="289" t="s">
        <v>110</v>
      </c>
      <c r="N17" s="175" t="s">
        <v>93</v>
      </c>
      <c r="O17" s="176" t="s">
        <v>111</v>
      </c>
      <c r="P17" s="173" t="s">
        <v>112</v>
      </c>
      <c r="Q17" s="177" t="s">
        <v>113</v>
      </c>
      <c r="R17" s="178">
        <v>3</v>
      </c>
      <c r="S17" s="179" t="s">
        <v>104</v>
      </c>
    </row>
    <row r="18" spans="1:19" s="147" customFormat="1" ht="68.25" customHeight="1">
      <c r="A18" s="397" t="s">
        <v>117</v>
      </c>
      <c r="B18" s="165" t="s">
        <v>412</v>
      </c>
      <c r="C18" s="181" t="s">
        <v>124</v>
      </c>
      <c r="D18" s="182">
        <f>57+4599</f>
        <v>4656</v>
      </c>
      <c r="E18" s="180" t="s">
        <v>125</v>
      </c>
      <c r="F18" s="180" t="s">
        <v>118</v>
      </c>
      <c r="G18" s="180" t="s">
        <v>288</v>
      </c>
      <c r="H18" s="171" t="s">
        <v>38</v>
      </c>
      <c r="I18" s="173" t="s">
        <v>119</v>
      </c>
      <c r="J18" s="173" t="s">
        <v>126</v>
      </c>
      <c r="K18" s="173" t="s">
        <v>116</v>
      </c>
      <c r="L18" s="174" t="s">
        <v>38</v>
      </c>
      <c r="M18" s="289" t="s">
        <v>120</v>
      </c>
      <c r="N18" s="173" t="s">
        <v>121</v>
      </c>
      <c r="O18" s="176" t="s">
        <v>111</v>
      </c>
      <c r="P18" s="173" t="s">
        <v>122</v>
      </c>
      <c r="Q18" s="177" t="s">
        <v>113</v>
      </c>
      <c r="R18" s="178">
        <v>3</v>
      </c>
      <c r="S18" s="180" t="s">
        <v>123</v>
      </c>
    </row>
    <row r="19" spans="1:19" s="200" customFormat="1" ht="30.75" customHeight="1">
      <c r="A19" s="184"/>
      <c r="B19" s="185"/>
      <c r="C19" s="186"/>
      <c r="D19" s="187"/>
      <c r="E19" s="188"/>
      <c r="F19" s="188"/>
      <c r="G19" s="189"/>
      <c r="H19" s="190"/>
      <c r="I19" s="191"/>
      <c r="J19" s="192"/>
      <c r="K19" s="193"/>
      <c r="L19" s="194"/>
      <c r="M19" s="195"/>
      <c r="N19" s="192"/>
      <c r="O19" s="196"/>
      <c r="P19" s="191"/>
      <c r="Q19" s="197"/>
      <c r="R19" s="198"/>
      <c r="S19" s="199"/>
    </row>
    <row r="20" spans="1:19" s="201" customFormat="1" ht="46.5" customHeight="1">
      <c r="A20" s="807" t="s">
        <v>127</v>
      </c>
      <c r="B20" s="808"/>
      <c r="C20" s="808"/>
      <c r="D20" s="808"/>
      <c r="E20" s="808"/>
      <c r="F20" s="808"/>
      <c r="G20" s="808"/>
      <c r="H20" s="808"/>
      <c r="I20" s="808"/>
      <c r="J20" s="808"/>
      <c r="K20" s="808"/>
      <c r="L20" s="808"/>
      <c r="M20" s="808"/>
      <c r="N20" s="808"/>
      <c r="O20" s="808"/>
      <c r="P20" s="808"/>
      <c r="Q20" s="808"/>
      <c r="R20" s="808"/>
      <c r="S20" s="809"/>
    </row>
    <row r="21" spans="1:19" s="202" customFormat="1" ht="38.25" customHeight="1">
      <c r="A21" s="810" t="s">
        <v>72</v>
      </c>
      <c r="B21" s="812" t="s">
        <v>0</v>
      </c>
      <c r="C21" s="812" t="s">
        <v>73</v>
      </c>
      <c r="D21" s="287"/>
      <c r="E21" s="814" t="s">
        <v>71</v>
      </c>
      <c r="F21" s="815"/>
      <c r="G21" s="815"/>
      <c r="H21" s="815"/>
      <c r="I21" s="815"/>
      <c r="J21" s="815"/>
      <c r="K21" s="815"/>
      <c r="L21" s="815"/>
      <c r="M21" s="815"/>
      <c r="N21" s="815"/>
      <c r="O21" s="815"/>
      <c r="P21" s="815"/>
      <c r="Q21" s="815"/>
      <c r="R21" s="815"/>
      <c r="S21" s="816"/>
    </row>
    <row r="22" spans="1:19" s="202" customFormat="1" ht="38.25" customHeight="1">
      <c r="A22" s="846"/>
      <c r="B22" s="813"/>
      <c r="C22" s="813"/>
      <c r="D22" s="148" t="s">
        <v>128</v>
      </c>
      <c r="E22" s="149" t="s">
        <v>4</v>
      </c>
      <c r="F22" s="149" t="s">
        <v>74</v>
      </c>
      <c r="G22" s="150" t="s">
        <v>75</v>
      </c>
      <c r="H22" s="151" t="s">
        <v>76</v>
      </c>
      <c r="I22" s="149" t="s">
        <v>6</v>
      </c>
      <c r="J22" s="152" t="s">
        <v>7</v>
      </c>
      <c r="K22" s="153" t="s">
        <v>77</v>
      </c>
      <c r="L22" s="153" t="s">
        <v>65</v>
      </c>
      <c r="M22" s="153" t="s">
        <v>78</v>
      </c>
      <c r="N22" s="153" t="s">
        <v>66</v>
      </c>
      <c r="O22" s="153" t="s">
        <v>79</v>
      </c>
      <c r="P22" s="153" t="s">
        <v>80</v>
      </c>
      <c r="Q22" s="153" t="s">
        <v>10</v>
      </c>
      <c r="R22" s="153" t="s">
        <v>11</v>
      </c>
      <c r="S22" s="153" t="s">
        <v>81</v>
      </c>
    </row>
    <row r="23" spans="1:19" s="202" customFormat="1" ht="68.25" customHeight="1">
      <c r="A23" s="203" t="s">
        <v>129</v>
      </c>
      <c r="B23" s="380" t="s">
        <v>130</v>
      </c>
      <c r="C23" s="181" t="s">
        <v>138</v>
      </c>
      <c r="D23" s="168">
        <f>57+1799</f>
        <v>1856</v>
      </c>
      <c r="E23" s="180" t="s">
        <v>97</v>
      </c>
      <c r="F23" s="180" t="s">
        <v>38</v>
      </c>
      <c r="G23" s="171" t="s">
        <v>289</v>
      </c>
      <c r="H23" s="172" t="s">
        <v>38</v>
      </c>
      <c r="I23" s="173" t="s">
        <v>139</v>
      </c>
      <c r="J23" s="173" t="s">
        <v>131</v>
      </c>
      <c r="K23" s="173" t="s">
        <v>131</v>
      </c>
      <c r="L23" s="174" t="s">
        <v>132</v>
      </c>
      <c r="M23" s="289" t="s">
        <v>133</v>
      </c>
      <c r="N23" s="173" t="s">
        <v>134</v>
      </c>
      <c r="O23" s="176" t="s">
        <v>38</v>
      </c>
      <c r="P23" s="173" t="s">
        <v>135</v>
      </c>
      <c r="Q23" s="177" t="s">
        <v>136</v>
      </c>
      <c r="R23" s="178">
        <v>3</v>
      </c>
      <c r="S23" s="373" t="s">
        <v>137</v>
      </c>
    </row>
    <row r="24" spans="1:19" s="147" customFormat="1" ht="68.25" customHeight="1">
      <c r="A24" s="204" t="s">
        <v>140</v>
      </c>
      <c r="B24" s="380" t="s">
        <v>290</v>
      </c>
      <c r="C24" s="205" t="s">
        <v>413</v>
      </c>
      <c r="D24" s="168">
        <f>57+2299</f>
        <v>2356</v>
      </c>
      <c r="E24" s="165" t="s">
        <v>103</v>
      </c>
      <c r="F24" s="180" t="s">
        <v>38</v>
      </c>
      <c r="G24" s="169" t="s">
        <v>291</v>
      </c>
      <c r="H24" s="206">
        <v>1</v>
      </c>
      <c r="I24" s="207" t="s">
        <v>582</v>
      </c>
      <c r="J24" s="173" t="s">
        <v>131</v>
      </c>
      <c r="K24" s="173" t="s">
        <v>131</v>
      </c>
      <c r="L24" s="174" t="s">
        <v>132</v>
      </c>
      <c r="M24" s="289" t="s">
        <v>133</v>
      </c>
      <c r="N24" s="208" t="s">
        <v>583</v>
      </c>
      <c r="O24" s="176" t="s">
        <v>38</v>
      </c>
      <c r="P24" s="208" t="s">
        <v>584</v>
      </c>
      <c r="Q24" s="208" t="s">
        <v>585</v>
      </c>
      <c r="R24" s="178">
        <v>3</v>
      </c>
      <c r="S24" s="165" t="s">
        <v>141</v>
      </c>
    </row>
    <row r="25" spans="1:19" s="147" customFormat="1" ht="68.25" customHeight="1">
      <c r="A25" s="335" t="s">
        <v>142</v>
      </c>
      <c r="B25" s="165" t="s">
        <v>292</v>
      </c>
      <c r="C25" s="205" t="s">
        <v>414</v>
      </c>
      <c r="D25" s="168">
        <f>57+2385</f>
        <v>2442</v>
      </c>
      <c r="E25" s="165" t="s">
        <v>97</v>
      </c>
      <c r="F25" s="180" t="s">
        <v>38</v>
      </c>
      <c r="G25" s="169" t="s">
        <v>289</v>
      </c>
      <c r="H25" s="206">
        <v>1</v>
      </c>
      <c r="I25" s="207" t="s">
        <v>586</v>
      </c>
      <c r="J25" s="173" t="s">
        <v>131</v>
      </c>
      <c r="K25" s="173" t="s">
        <v>131</v>
      </c>
      <c r="L25" s="174" t="s">
        <v>132</v>
      </c>
      <c r="M25" s="165" t="s">
        <v>587</v>
      </c>
      <c r="N25" s="208" t="s">
        <v>588</v>
      </c>
      <c r="O25" s="206" t="s">
        <v>589</v>
      </c>
      <c r="P25" s="208" t="s">
        <v>135</v>
      </c>
      <c r="Q25" s="208" t="s">
        <v>590</v>
      </c>
      <c r="R25" s="178">
        <v>3</v>
      </c>
      <c r="S25" s="165" t="s">
        <v>143</v>
      </c>
    </row>
    <row r="26" spans="1:19" s="201" customFormat="1" ht="30" customHeight="1">
      <c r="A26" s="219"/>
      <c r="B26" s="220"/>
      <c r="C26" s="221"/>
      <c r="D26" s="222"/>
      <c r="E26" s="223"/>
      <c r="F26" s="224"/>
      <c r="G26" s="224"/>
      <c r="H26" s="225"/>
      <c r="I26" s="226"/>
      <c r="J26" s="227"/>
      <c r="K26" s="227"/>
      <c r="L26" s="224"/>
      <c r="M26" s="224"/>
      <c r="N26" s="224"/>
      <c r="O26" s="224"/>
      <c r="P26" s="224"/>
      <c r="Q26" s="224"/>
      <c r="R26" s="224"/>
      <c r="S26" s="224"/>
    </row>
    <row r="27" spans="1:19" s="233" customFormat="1" ht="43.5" customHeight="1">
      <c r="A27" s="845" t="s">
        <v>164</v>
      </c>
      <c r="B27" s="845"/>
      <c r="C27" s="845"/>
      <c r="D27" s="845"/>
      <c r="E27" s="228"/>
      <c r="F27" s="229"/>
      <c r="G27" s="230"/>
      <c r="H27" s="231"/>
      <c r="I27" s="229"/>
      <c r="J27" s="229"/>
      <c r="K27" s="229"/>
      <c r="L27" s="229"/>
      <c r="M27" s="229"/>
      <c r="N27" s="229"/>
      <c r="O27" s="229"/>
      <c r="P27" s="229"/>
      <c r="Q27" s="229"/>
      <c r="R27" s="232"/>
      <c r="S27" s="232"/>
    </row>
    <row r="28" spans="1:19" s="147" customFormat="1" ht="39" customHeight="1">
      <c r="A28" s="822" t="s">
        <v>72</v>
      </c>
      <c r="B28" s="823" t="s">
        <v>0</v>
      </c>
      <c r="C28" s="823" t="s">
        <v>73</v>
      </c>
      <c r="D28" s="288"/>
      <c r="E28" s="847" t="s">
        <v>71</v>
      </c>
      <c r="F28" s="848"/>
      <c r="G28" s="848"/>
      <c r="H28" s="848"/>
      <c r="I28" s="848"/>
      <c r="J28" s="848"/>
      <c r="K28" s="848"/>
      <c r="L28" s="848"/>
      <c r="M28" s="848"/>
      <c r="N28" s="848"/>
      <c r="O28" s="848"/>
      <c r="P28" s="848"/>
      <c r="Q28" s="848"/>
      <c r="R28" s="848"/>
      <c r="S28" s="849"/>
    </row>
    <row r="29" spans="1:19" s="147" customFormat="1" ht="40.5" customHeight="1">
      <c r="A29" s="846"/>
      <c r="B29" s="813"/>
      <c r="C29" s="813"/>
      <c r="D29" s="148" t="s">
        <v>128</v>
      </c>
      <c r="E29" s="149" t="s">
        <v>4</v>
      </c>
      <c r="F29" s="149" t="s">
        <v>74</v>
      </c>
      <c r="G29" s="149" t="s">
        <v>75</v>
      </c>
      <c r="H29" s="151" t="s">
        <v>76</v>
      </c>
      <c r="I29" s="149" t="s">
        <v>6</v>
      </c>
      <c r="J29" s="153" t="s">
        <v>7</v>
      </c>
      <c r="K29" s="153" t="s">
        <v>77</v>
      </c>
      <c r="L29" s="153" t="s">
        <v>65</v>
      </c>
      <c r="M29" s="153" t="s">
        <v>78</v>
      </c>
      <c r="N29" s="153" t="s">
        <v>66</v>
      </c>
      <c r="O29" s="153" t="s">
        <v>79</v>
      </c>
      <c r="P29" s="153" t="s">
        <v>80</v>
      </c>
      <c r="Q29" s="153" t="s">
        <v>10</v>
      </c>
      <c r="R29" s="153" t="s">
        <v>11</v>
      </c>
      <c r="S29" s="153" t="s">
        <v>81</v>
      </c>
    </row>
    <row r="30" spans="1:19" s="233" customFormat="1" ht="59.25" customHeight="1">
      <c r="A30" s="826" t="s">
        <v>293</v>
      </c>
      <c r="B30" s="171" t="s">
        <v>501</v>
      </c>
      <c r="C30" s="167" t="s">
        <v>415</v>
      </c>
      <c r="D30" s="234">
        <f>131+10999</f>
        <v>11130</v>
      </c>
      <c r="E30" s="206" t="s">
        <v>416</v>
      </c>
      <c r="F30" s="206" t="s">
        <v>417</v>
      </c>
      <c r="G30" s="235" t="s">
        <v>418</v>
      </c>
      <c r="H30" s="236">
        <v>3</v>
      </c>
      <c r="I30" s="208" t="s">
        <v>419</v>
      </c>
      <c r="J30" s="208" t="s">
        <v>420</v>
      </c>
      <c r="K30" s="237" t="s">
        <v>421</v>
      </c>
      <c r="L30" s="238" t="s">
        <v>192</v>
      </c>
      <c r="M30" s="165" t="s">
        <v>422</v>
      </c>
      <c r="N30" s="208" t="s">
        <v>591</v>
      </c>
      <c r="O30" s="238" t="s">
        <v>171</v>
      </c>
      <c r="P30" s="208" t="s">
        <v>423</v>
      </c>
      <c r="Q30" s="237" t="s">
        <v>95</v>
      </c>
      <c r="R30" s="239">
        <v>2</v>
      </c>
      <c r="S30" s="206" t="s">
        <v>592</v>
      </c>
    </row>
    <row r="31" spans="1:19" s="233" customFormat="1" ht="59.25" customHeight="1">
      <c r="A31" s="827"/>
      <c r="B31" s="171" t="s">
        <v>424</v>
      </c>
      <c r="C31" s="167" t="s">
        <v>425</v>
      </c>
      <c r="D31" s="234">
        <f>131+8999</f>
        <v>9130</v>
      </c>
      <c r="E31" s="240" t="s">
        <v>166</v>
      </c>
      <c r="F31" s="238" t="s">
        <v>294</v>
      </c>
      <c r="G31" s="235" t="s">
        <v>426</v>
      </c>
      <c r="H31" s="236">
        <v>2</v>
      </c>
      <c r="I31" s="241" t="s">
        <v>427</v>
      </c>
      <c r="J31" s="241" t="s">
        <v>428</v>
      </c>
      <c r="K31" s="237" t="s">
        <v>169</v>
      </c>
      <c r="L31" s="238" t="s">
        <v>192</v>
      </c>
      <c r="M31" s="235" t="s">
        <v>295</v>
      </c>
      <c r="N31" s="237" t="s">
        <v>170</v>
      </c>
      <c r="O31" s="238" t="s">
        <v>171</v>
      </c>
      <c r="P31" s="241" t="s">
        <v>423</v>
      </c>
      <c r="Q31" s="237" t="s">
        <v>95</v>
      </c>
      <c r="R31" s="239">
        <v>2</v>
      </c>
      <c r="S31" s="178" t="s">
        <v>593</v>
      </c>
    </row>
    <row r="32" spans="1:19" s="233" customFormat="1" ht="59.25" customHeight="1">
      <c r="A32" s="827"/>
      <c r="B32" s="171" t="s">
        <v>501</v>
      </c>
      <c r="C32" s="167" t="s">
        <v>429</v>
      </c>
      <c r="D32" s="234">
        <f>131+7799</f>
        <v>7930</v>
      </c>
      <c r="E32" s="206" t="s">
        <v>416</v>
      </c>
      <c r="F32" s="238" t="s">
        <v>294</v>
      </c>
      <c r="G32" s="235" t="s">
        <v>430</v>
      </c>
      <c r="H32" s="236">
        <v>3</v>
      </c>
      <c r="I32" s="208" t="s">
        <v>431</v>
      </c>
      <c r="J32" s="208" t="s">
        <v>432</v>
      </c>
      <c r="K32" s="237" t="s">
        <v>433</v>
      </c>
      <c r="L32" s="238" t="s">
        <v>192</v>
      </c>
      <c r="M32" s="165" t="s">
        <v>422</v>
      </c>
      <c r="N32" s="208" t="s">
        <v>591</v>
      </c>
      <c r="O32" s="238" t="s">
        <v>171</v>
      </c>
      <c r="P32" s="241" t="s">
        <v>434</v>
      </c>
      <c r="Q32" s="237" t="s">
        <v>95</v>
      </c>
      <c r="R32" s="239">
        <v>2</v>
      </c>
      <c r="S32" s="206" t="s">
        <v>594</v>
      </c>
    </row>
    <row r="33" spans="1:20" s="233" customFormat="1" ht="59.25" customHeight="1">
      <c r="A33" s="827"/>
      <c r="B33" s="171" t="s">
        <v>435</v>
      </c>
      <c r="C33" s="167" t="s">
        <v>436</v>
      </c>
      <c r="D33" s="234">
        <f>131+7499</f>
        <v>7630</v>
      </c>
      <c r="E33" s="240" t="s">
        <v>166</v>
      </c>
      <c r="F33" s="238" t="s">
        <v>294</v>
      </c>
      <c r="G33" s="235" t="s">
        <v>430</v>
      </c>
      <c r="H33" s="236">
        <v>3</v>
      </c>
      <c r="I33" s="241" t="s">
        <v>427</v>
      </c>
      <c r="J33" s="241" t="s">
        <v>437</v>
      </c>
      <c r="K33" s="237" t="s">
        <v>438</v>
      </c>
      <c r="L33" s="238" t="s">
        <v>192</v>
      </c>
      <c r="M33" s="235" t="s">
        <v>173</v>
      </c>
      <c r="N33" s="237" t="s">
        <v>170</v>
      </c>
      <c r="O33" s="238" t="s">
        <v>171</v>
      </c>
      <c r="P33" s="241" t="s">
        <v>434</v>
      </c>
      <c r="Q33" s="237" t="s">
        <v>95</v>
      </c>
      <c r="R33" s="239">
        <v>2</v>
      </c>
      <c r="S33" s="178" t="s">
        <v>593</v>
      </c>
    </row>
    <row r="34" spans="1:20" s="233" customFormat="1" ht="59.25" customHeight="1">
      <c r="A34" s="827"/>
      <c r="B34" s="254" t="s">
        <v>502</v>
      </c>
      <c r="C34" s="167" t="s">
        <v>503</v>
      </c>
      <c r="D34" s="243">
        <f>131+6799</f>
        <v>6930</v>
      </c>
      <c r="E34" s="253" t="s">
        <v>416</v>
      </c>
      <c r="F34" s="253" t="s">
        <v>504</v>
      </c>
      <c r="G34" s="253" t="s">
        <v>505</v>
      </c>
      <c r="H34" s="247">
        <v>1</v>
      </c>
      <c r="I34" s="248" t="s">
        <v>506</v>
      </c>
      <c r="J34" s="248" t="s">
        <v>432</v>
      </c>
      <c r="K34" s="248" t="s">
        <v>433</v>
      </c>
      <c r="L34" s="245" t="s">
        <v>38</v>
      </c>
      <c r="M34" s="253" t="s">
        <v>422</v>
      </c>
      <c r="N34" s="249" t="s">
        <v>447</v>
      </c>
      <c r="O34" s="271" t="s">
        <v>444</v>
      </c>
      <c r="P34" s="248" t="s">
        <v>439</v>
      </c>
      <c r="Q34" s="249" t="s">
        <v>95</v>
      </c>
      <c r="R34" s="250">
        <v>2</v>
      </c>
      <c r="S34" s="337" t="s">
        <v>181</v>
      </c>
    </row>
    <row r="35" spans="1:20" s="233" customFormat="1" ht="59.25" customHeight="1">
      <c r="A35" s="827"/>
      <c r="B35" s="254" t="s">
        <v>507</v>
      </c>
      <c r="C35" s="167" t="s">
        <v>508</v>
      </c>
      <c r="D35" s="243">
        <f>131+4499</f>
        <v>4630</v>
      </c>
      <c r="E35" s="253" t="s">
        <v>416</v>
      </c>
      <c r="F35" s="253" t="s">
        <v>509</v>
      </c>
      <c r="G35" s="253" t="s">
        <v>510</v>
      </c>
      <c r="H35" s="247">
        <v>1</v>
      </c>
      <c r="I35" s="248" t="s">
        <v>303</v>
      </c>
      <c r="J35" s="248" t="s">
        <v>511</v>
      </c>
      <c r="K35" s="248" t="s">
        <v>512</v>
      </c>
      <c r="L35" s="245" t="s">
        <v>192</v>
      </c>
      <c r="M35" s="253" t="s">
        <v>446</v>
      </c>
      <c r="N35" s="249" t="s">
        <v>447</v>
      </c>
      <c r="O35" s="245" t="s">
        <v>444</v>
      </c>
      <c r="P35" s="248" t="s">
        <v>445</v>
      </c>
      <c r="Q35" s="249" t="s">
        <v>347</v>
      </c>
      <c r="R35" s="250">
        <v>2</v>
      </c>
      <c r="S35" s="338" t="s">
        <v>181</v>
      </c>
    </row>
    <row r="36" spans="1:20" s="233" customFormat="1" ht="59.25" customHeight="1">
      <c r="A36" s="827"/>
      <c r="B36" s="171" t="s">
        <v>304</v>
      </c>
      <c r="C36" s="167" t="s">
        <v>305</v>
      </c>
      <c r="D36" s="234">
        <f>131+4399</f>
        <v>4530</v>
      </c>
      <c r="E36" s="240" t="s">
        <v>166</v>
      </c>
      <c r="F36" s="238" t="s">
        <v>297</v>
      </c>
      <c r="G36" s="235" t="s">
        <v>298</v>
      </c>
      <c r="H36" s="236">
        <v>1</v>
      </c>
      <c r="I36" s="241" t="s">
        <v>299</v>
      </c>
      <c r="J36" s="241" t="s">
        <v>300</v>
      </c>
      <c r="K36" s="237" t="s">
        <v>301</v>
      </c>
      <c r="L36" s="238" t="s">
        <v>192</v>
      </c>
      <c r="M36" s="235" t="s">
        <v>195</v>
      </c>
      <c r="N36" s="237" t="s">
        <v>170</v>
      </c>
      <c r="O36" s="238" t="s">
        <v>171</v>
      </c>
      <c r="P36" s="237" t="s">
        <v>302</v>
      </c>
      <c r="Q36" s="237" t="s">
        <v>95</v>
      </c>
      <c r="R36" s="239">
        <v>2</v>
      </c>
      <c r="S36" s="239" t="s">
        <v>595</v>
      </c>
    </row>
    <row r="37" spans="1:20" s="233" customFormat="1" ht="59.25" customHeight="1">
      <c r="A37" s="827"/>
      <c r="B37" s="171" t="s">
        <v>513</v>
      </c>
      <c r="C37" s="167" t="s">
        <v>440</v>
      </c>
      <c r="D37" s="234">
        <f>131+4699</f>
        <v>4830</v>
      </c>
      <c r="E37" s="240" t="s">
        <v>166</v>
      </c>
      <c r="F37" s="206" t="s">
        <v>441</v>
      </c>
      <c r="G37" s="235" t="s">
        <v>430</v>
      </c>
      <c r="H37" s="236">
        <v>1</v>
      </c>
      <c r="I37" s="208" t="s">
        <v>442</v>
      </c>
      <c r="J37" s="208" t="s">
        <v>168</v>
      </c>
      <c r="K37" s="237" t="s">
        <v>169</v>
      </c>
      <c r="L37" s="238" t="s">
        <v>192</v>
      </c>
      <c r="M37" s="206" t="s">
        <v>443</v>
      </c>
      <c r="N37" s="237" t="s">
        <v>170</v>
      </c>
      <c r="O37" s="206" t="s">
        <v>444</v>
      </c>
      <c r="P37" s="208" t="s">
        <v>445</v>
      </c>
      <c r="Q37" s="237" t="s">
        <v>95</v>
      </c>
      <c r="R37" s="239">
        <v>2</v>
      </c>
      <c r="S37" s="178" t="s">
        <v>595</v>
      </c>
    </row>
    <row r="38" spans="1:20" s="233" customFormat="1" ht="59.25" customHeight="1">
      <c r="A38" s="827"/>
      <c r="B38" s="254" t="s">
        <v>514</v>
      </c>
      <c r="C38" s="167" t="s">
        <v>515</v>
      </c>
      <c r="D38" s="243">
        <f>131+3799</f>
        <v>3930</v>
      </c>
      <c r="E38" s="244" t="s">
        <v>416</v>
      </c>
      <c r="F38" s="253" t="s">
        <v>509</v>
      </c>
      <c r="G38" s="246" t="s">
        <v>516</v>
      </c>
      <c r="H38" s="247">
        <v>1</v>
      </c>
      <c r="I38" s="248" t="s">
        <v>185</v>
      </c>
      <c r="J38" s="248" t="s">
        <v>517</v>
      </c>
      <c r="K38" s="249" t="s">
        <v>512</v>
      </c>
      <c r="L38" s="245" t="s">
        <v>192</v>
      </c>
      <c r="M38" s="253" t="s">
        <v>443</v>
      </c>
      <c r="N38" s="249" t="s">
        <v>447</v>
      </c>
      <c r="O38" s="253" t="s">
        <v>444</v>
      </c>
      <c r="P38" s="248" t="s">
        <v>445</v>
      </c>
      <c r="Q38" s="249" t="s">
        <v>347</v>
      </c>
      <c r="R38" s="250">
        <v>2</v>
      </c>
      <c r="S38" s="339" t="s">
        <v>181</v>
      </c>
      <c r="T38" s="252"/>
    </row>
    <row r="39" spans="1:20" s="233" customFormat="1" ht="59.25" customHeight="1">
      <c r="A39" s="827"/>
      <c r="B39" s="398" t="s">
        <v>296</v>
      </c>
      <c r="C39" s="340" t="s">
        <v>306</v>
      </c>
      <c r="D39" s="243">
        <f>131+3699</f>
        <v>3830</v>
      </c>
      <c r="E39" s="341" t="s">
        <v>166</v>
      </c>
      <c r="F39" s="342" t="s">
        <v>297</v>
      </c>
      <c r="G39" s="343" t="s">
        <v>298</v>
      </c>
      <c r="H39" s="247">
        <v>1</v>
      </c>
      <c r="I39" s="344" t="s">
        <v>119</v>
      </c>
      <c r="J39" s="392" t="s">
        <v>307</v>
      </c>
      <c r="K39" s="292" t="s">
        <v>67</v>
      </c>
      <c r="L39" s="342" t="s">
        <v>192</v>
      </c>
      <c r="M39" s="343" t="s">
        <v>195</v>
      </c>
      <c r="N39" s="292" t="s">
        <v>170</v>
      </c>
      <c r="O39" s="342" t="s">
        <v>171</v>
      </c>
      <c r="P39" s="292" t="s">
        <v>302</v>
      </c>
      <c r="Q39" s="292" t="s">
        <v>95</v>
      </c>
      <c r="R39" s="345">
        <v>2</v>
      </c>
      <c r="S39" s="251" t="s">
        <v>595</v>
      </c>
    </row>
    <row r="40" spans="1:20" s="233" customFormat="1" ht="53.25" customHeight="1">
      <c r="A40" s="824" t="s">
        <v>165</v>
      </c>
      <c r="B40" s="829" t="s">
        <v>518</v>
      </c>
      <c r="C40" s="346" t="s">
        <v>519</v>
      </c>
      <c r="D40" s="407">
        <f>131+7999</f>
        <v>8130</v>
      </c>
      <c r="E40" s="831" t="s">
        <v>520</v>
      </c>
      <c r="F40" s="833" t="s">
        <v>521</v>
      </c>
      <c r="G40" s="835" t="s">
        <v>522</v>
      </c>
      <c r="H40" s="876" t="s">
        <v>38</v>
      </c>
      <c r="I40" s="347" t="s">
        <v>523</v>
      </c>
      <c r="J40" s="879" t="s">
        <v>524</v>
      </c>
      <c r="K40" s="881" t="s">
        <v>100</v>
      </c>
      <c r="L40" s="850" t="s">
        <v>38</v>
      </c>
      <c r="M40" s="883" t="s">
        <v>422</v>
      </c>
      <c r="N40" s="854" t="s">
        <v>170</v>
      </c>
      <c r="O40" s="850" t="s">
        <v>461</v>
      </c>
      <c r="P40" s="852" t="s">
        <v>525</v>
      </c>
      <c r="Q40" s="854" t="s">
        <v>95</v>
      </c>
      <c r="R40" s="856">
        <v>2</v>
      </c>
      <c r="S40" s="858" t="s">
        <v>526</v>
      </c>
    </row>
    <row r="41" spans="1:20" s="233" customFormat="1" ht="53.25" customHeight="1">
      <c r="A41" s="828"/>
      <c r="B41" s="830"/>
      <c r="C41" s="346" t="s">
        <v>527</v>
      </c>
      <c r="D41" s="861">
        <f>131+6999</f>
        <v>7130</v>
      </c>
      <c r="E41" s="832"/>
      <c r="F41" s="834"/>
      <c r="G41" s="836"/>
      <c r="H41" s="877"/>
      <c r="I41" s="873" t="s">
        <v>528</v>
      </c>
      <c r="J41" s="880"/>
      <c r="K41" s="882"/>
      <c r="L41" s="851"/>
      <c r="M41" s="884"/>
      <c r="N41" s="855"/>
      <c r="O41" s="851"/>
      <c r="P41" s="853"/>
      <c r="Q41" s="855"/>
      <c r="R41" s="857"/>
      <c r="S41" s="859"/>
    </row>
    <row r="42" spans="1:20" s="233" customFormat="1" ht="53.25" customHeight="1">
      <c r="A42" s="828"/>
      <c r="B42" s="830"/>
      <c r="C42" s="348" t="s">
        <v>529</v>
      </c>
      <c r="D42" s="862"/>
      <c r="E42" s="832"/>
      <c r="F42" s="834"/>
      <c r="G42" s="836"/>
      <c r="H42" s="877"/>
      <c r="I42" s="874"/>
      <c r="J42" s="880"/>
      <c r="K42" s="882"/>
      <c r="L42" s="851"/>
      <c r="M42" s="884"/>
      <c r="N42" s="855"/>
      <c r="O42" s="851"/>
      <c r="P42" s="853"/>
      <c r="Q42" s="855"/>
      <c r="R42" s="857"/>
      <c r="S42" s="859"/>
    </row>
    <row r="43" spans="1:20" s="233" customFormat="1" ht="53.25" customHeight="1">
      <c r="A43" s="828"/>
      <c r="B43" s="830"/>
      <c r="C43" s="348" t="s">
        <v>530</v>
      </c>
      <c r="D43" s="862"/>
      <c r="E43" s="832"/>
      <c r="F43" s="834"/>
      <c r="G43" s="836"/>
      <c r="H43" s="878"/>
      <c r="I43" s="875"/>
      <c r="J43" s="880"/>
      <c r="K43" s="882"/>
      <c r="L43" s="851"/>
      <c r="M43" s="884"/>
      <c r="N43" s="855"/>
      <c r="O43" s="851"/>
      <c r="P43" s="853"/>
      <c r="Q43" s="855"/>
      <c r="R43" s="857"/>
      <c r="S43" s="860"/>
    </row>
    <row r="44" spans="1:20" s="233" customFormat="1" ht="53.25" customHeight="1">
      <c r="A44" s="828"/>
      <c r="B44" s="837" t="s">
        <v>531</v>
      </c>
      <c r="C44" s="340" t="s">
        <v>532</v>
      </c>
      <c r="D44" s="840">
        <f>131+4499</f>
        <v>4630</v>
      </c>
      <c r="E44" s="895" t="s">
        <v>533</v>
      </c>
      <c r="F44" s="895" t="s">
        <v>534</v>
      </c>
      <c r="G44" s="897" t="s">
        <v>535</v>
      </c>
      <c r="H44" s="899" t="s">
        <v>38</v>
      </c>
      <c r="I44" s="885" t="s">
        <v>167</v>
      </c>
      <c r="J44" s="887" t="s">
        <v>100</v>
      </c>
      <c r="K44" s="889" t="s">
        <v>100</v>
      </c>
      <c r="L44" s="891" t="s">
        <v>38</v>
      </c>
      <c r="M44" s="893" t="s">
        <v>422</v>
      </c>
      <c r="N44" s="867" t="s">
        <v>447</v>
      </c>
      <c r="O44" s="863" t="s">
        <v>444</v>
      </c>
      <c r="P44" s="865" t="s">
        <v>448</v>
      </c>
      <c r="Q44" s="867" t="s">
        <v>347</v>
      </c>
      <c r="R44" s="869">
        <v>2</v>
      </c>
      <c r="S44" s="871" t="s">
        <v>536</v>
      </c>
    </row>
    <row r="45" spans="1:20" s="233" customFormat="1" ht="53.25" customHeight="1">
      <c r="A45" s="828"/>
      <c r="B45" s="838"/>
      <c r="C45" s="209" t="s">
        <v>537</v>
      </c>
      <c r="D45" s="841"/>
      <c r="E45" s="896"/>
      <c r="F45" s="896"/>
      <c r="G45" s="898"/>
      <c r="H45" s="900"/>
      <c r="I45" s="886"/>
      <c r="J45" s="888"/>
      <c r="K45" s="890"/>
      <c r="L45" s="892"/>
      <c r="M45" s="894"/>
      <c r="N45" s="868"/>
      <c r="O45" s="864"/>
      <c r="P45" s="866"/>
      <c r="Q45" s="868"/>
      <c r="R45" s="870"/>
      <c r="S45" s="872"/>
    </row>
    <row r="46" spans="1:20" s="233" customFormat="1" ht="53.25" customHeight="1">
      <c r="A46" s="828"/>
      <c r="B46" s="838"/>
      <c r="C46" s="340" t="s">
        <v>538</v>
      </c>
      <c r="D46" s="840">
        <f>131+3099</f>
        <v>3230</v>
      </c>
      <c r="E46" s="895" t="s">
        <v>539</v>
      </c>
      <c r="F46" s="895" t="s">
        <v>540</v>
      </c>
      <c r="G46" s="897" t="s">
        <v>541</v>
      </c>
      <c r="H46" s="899" t="s">
        <v>38</v>
      </c>
      <c r="I46" s="885" t="s">
        <v>174</v>
      </c>
      <c r="J46" s="887" t="s">
        <v>100</v>
      </c>
      <c r="K46" s="889" t="s">
        <v>100</v>
      </c>
      <c r="L46" s="891" t="s">
        <v>38</v>
      </c>
      <c r="M46" s="893" t="s">
        <v>422</v>
      </c>
      <c r="N46" s="867" t="s">
        <v>447</v>
      </c>
      <c r="O46" s="863" t="s">
        <v>444</v>
      </c>
      <c r="P46" s="865" t="s">
        <v>448</v>
      </c>
      <c r="Q46" s="867" t="s">
        <v>347</v>
      </c>
      <c r="R46" s="869">
        <v>2</v>
      </c>
      <c r="S46" s="871" t="s">
        <v>536</v>
      </c>
    </row>
    <row r="47" spans="1:20" s="233" customFormat="1" ht="53.25" customHeight="1">
      <c r="A47" s="828"/>
      <c r="B47" s="839"/>
      <c r="C47" s="209" t="s">
        <v>542</v>
      </c>
      <c r="D47" s="841"/>
      <c r="E47" s="896"/>
      <c r="F47" s="896"/>
      <c r="G47" s="898"/>
      <c r="H47" s="900"/>
      <c r="I47" s="886"/>
      <c r="J47" s="888"/>
      <c r="K47" s="890"/>
      <c r="L47" s="892"/>
      <c r="M47" s="894"/>
      <c r="N47" s="868"/>
      <c r="O47" s="864"/>
      <c r="P47" s="866"/>
      <c r="Q47" s="868"/>
      <c r="R47" s="870"/>
      <c r="S47" s="872"/>
    </row>
    <row r="48" spans="1:20" s="233" customFormat="1" ht="53.25" customHeight="1">
      <c r="A48" s="828"/>
      <c r="B48" s="829" t="s">
        <v>543</v>
      </c>
      <c r="C48" s="340" t="s">
        <v>544</v>
      </c>
      <c r="D48" s="922">
        <f>131+5199</f>
        <v>5330</v>
      </c>
      <c r="E48" s="831" t="s">
        <v>520</v>
      </c>
      <c r="F48" s="831" t="s">
        <v>545</v>
      </c>
      <c r="G48" s="919" t="s">
        <v>535</v>
      </c>
      <c r="H48" s="876" t="s">
        <v>38</v>
      </c>
      <c r="I48" s="873" t="s">
        <v>167</v>
      </c>
      <c r="J48" s="879" t="s">
        <v>100</v>
      </c>
      <c r="K48" s="879" t="s">
        <v>100</v>
      </c>
      <c r="L48" s="831" t="s">
        <v>38</v>
      </c>
      <c r="M48" s="883" t="s">
        <v>422</v>
      </c>
      <c r="N48" s="916" t="s">
        <v>447</v>
      </c>
      <c r="O48" s="831" t="s">
        <v>444</v>
      </c>
      <c r="P48" s="852" t="s">
        <v>448</v>
      </c>
      <c r="Q48" s="916" t="s">
        <v>347</v>
      </c>
      <c r="R48" s="856">
        <v>2</v>
      </c>
      <c r="S48" s="902" t="s">
        <v>536</v>
      </c>
    </row>
    <row r="49" spans="1:20" s="233" customFormat="1" ht="53.25" customHeight="1">
      <c r="A49" s="828"/>
      <c r="B49" s="830"/>
      <c r="C49" s="205" t="s">
        <v>546</v>
      </c>
      <c r="D49" s="923"/>
      <c r="E49" s="914"/>
      <c r="F49" s="914"/>
      <c r="G49" s="920"/>
      <c r="H49" s="878"/>
      <c r="I49" s="875"/>
      <c r="J49" s="921"/>
      <c r="K49" s="921"/>
      <c r="L49" s="914"/>
      <c r="M49" s="915"/>
      <c r="N49" s="917"/>
      <c r="O49" s="914"/>
      <c r="P49" s="918"/>
      <c r="Q49" s="917"/>
      <c r="R49" s="901"/>
      <c r="S49" s="903"/>
    </row>
    <row r="50" spans="1:20" s="233" customFormat="1" ht="53.25" customHeight="1">
      <c r="A50" s="828"/>
      <c r="B50" s="830"/>
      <c r="C50" s="209" t="s">
        <v>547</v>
      </c>
      <c r="D50" s="904">
        <f>131+3999</f>
        <v>4130</v>
      </c>
      <c r="E50" s="906" t="s">
        <v>459</v>
      </c>
      <c r="F50" s="908" t="s">
        <v>545</v>
      </c>
      <c r="G50" s="909" t="s">
        <v>308</v>
      </c>
      <c r="H50" s="911" t="s">
        <v>38</v>
      </c>
      <c r="I50" s="912" t="s">
        <v>172</v>
      </c>
      <c r="J50" s="912" t="s">
        <v>100</v>
      </c>
      <c r="K50" s="912" t="s">
        <v>100</v>
      </c>
      <c r="L50" s="939" t="s">
        <v>38</v>
      </c>
      <c r="M50" s="941" t="s">
        <v>449</v>
      </c>
      <c r="N50" s="943" t="s">
        <v>447</v>
      </c>
      <c r="O50" s="945" t="s">
        <v>171</v>
      </c>
      <c r="P50" s="932" t="s">
        <v>448</v>
      </c>
      <c r="Q50" s="934" t="s">
        <v>95</v>
      </c>
      <c r="R50" s="936">
        <v>2</v>
      </c>
      <c r="S50" s="906" t="s">
        <v>450</v>
      </c>
      <c r="T50" s="252"/>
    </row>
    <row r="51" spans="1:20" s="233" customFormat="1" ht="53.25" customHeight="1">
      <c r="A51" s="828"/>
      <c r="B51" s="830"/>
      <c r="C51" s="209" t="s">
        <v>548</v>
      </c>
      <c r="D51" s="905"/>
      <c r="E51" s="907"/>
      <c r="F51" s="908"/>
      <c r="G51" s="910"/>
      <c r="H51" s="911"/>
      <c r="I51" s="913"/>
      <c r="J51" s="913"/>
      <c r="K51" s="913"/>
      <c r="L51" s="940"/>
      <c r="M51" s="942"/>
      <c r="N51" s="944"/>
      <c r="O51" s="946"/>
      <c r="P51" s="933"/>
      <c r="Q51" s="935"/>
      <c r="R51" s="937"/>
      <c r="S51" s="938"/>
      <c r="T51" s="252"/>
    </row>
    <row r="52" spans="1:20" s="233" customFormat="1" ht="53.25" customHeight="1">
      <c r="A52" s="828"/>
      <c r="B52" s="830"/>
      <c r="C52" s="340" t="s">
        <v>549</v>
      </c>
      <c r="D52" s="949">
        <f>131+2799</f>
        <v>2930</v>
      </c>
      <c r="E52" s="891" t="s">
        <v>539</v>
      </c>
      <c r="F52" s="951" t="s">
        <v>545</v>
      </c>
      <c r="G52" s="953" t="s">
        <v>541</v>
      </c>
      <c r="H52" s="926" t="s">
        <v>38</v>
      </c>
      <c r="I52" s="889" t="s">
        <v>174</v>
      </c>
      <c r="J52" s="889" t="s">
        <v>100</v>
      </c>
      <c r="K52" s="889" t="s">
        <v>100</v>
      </c>
      <c r="L52" s="928" t="s">
        <v>38</v>
      </c>
      <c r="M52" s="930" t="s">
        <v>422</v>
      </c>
      <c r="N52" s="947" t="s">
        <v>447</v>
      </c>
      <c r="O52" s="863" t="s">
        <v>444</v>
      </c>
      <c r="P52" s="865" t="s">
        <v>550</v>
      </c>
      <c r="Q52" s="867" t="s">
        <v>347</v>
      </c>
      <c r="R52" s="924">
        <v>2</v>
      </c>
      <c r="S52" s="871" t="s">
        <v>536</v>
      </c>
      <c r="T52" s="252"/>
    </row>
    <row r="53" spans="1:20" s="233" customFormat="1" ht="53.25" customHeight="1">
      <c r="A53" s="828"/>
      <c r="B53" s="955"/>
      <c r="C53" s="205" t="s">
        <v>551</v>
      </c>
      <c r="D53" s="950"/>
      <c r="E53" s="892"/>
      <c r="F53" s="952"/>
      <c r="G53" s="954"/>
      <c r="H53" s="927"/>
      <c r="I53" s="890"/>
      <c r="J53" s="890"/>
      <c r="K53" s="890"/>
      <c r="L53" s="929"/>
      <c r="M53" s="931"/>
      <c r="N53" s="948"/>
      <c r="O53" s="864"/>
      <c r="P53" s="866"/>
      <c r="Q53" s="868"/>
      <c r="R53" s="925"/>
      <c r="S53" s="872"/>
      <c r="T53" s="252"/>
    </row>
    <row r="54" spans="1:20" s="233" customFormat="1" ht="53.25" customHeight="1">
      <c r="A54" s="825"/>
      <c r="B54" s="349" t="s">
        <v>552</v>
      </c>
      <c r="C54" s="167" t="s">
        <v>553</v>
      </c>
      <c r="D54" s="243">
        <f>131+2499</f>
        <v>2630</v>
      </c>
      <c r="E54" s="253" t="s">
        <v>554</v>
      </c>
      <c r="F54" s="403" t="s">
        <v>555</v>
      </c>
      <c r="G54" s="254" t="s">
        <v>516</v>
      </c>
      <c r="H54" s="404" t="s">
        <v>38</v>
      </c>
      <c r="I54" s="255" t="s">
        <v>556</v>
      </c>
      <c r="J54" s="255" t="s">
        <v>100</v>
      </c>
      <c r="K54" s="255" t="s">
        <v>100</v>
      </c>
      <c r="L54" s="350" t="s">
        <v>38</v>
      </c>
      <c r="M54" s="256" t="s">
        <v>422</v>
      </c>
      <c r="N54" s="257" t="s">
        <v>447</v>
      </c>
      <c r="O54" s="258" t="s">
        <v>444</v>
      </c>
      <c r="P54" s="255" t="s">
        <v>557</v>
      </c>
      <c r="Q54" s="249" t="s">
        <v>347</v>
      </c>
      <c r="R54" s="251">
        <v>2</v>
      </c>
      <c r="S54" s="259" t="s">
        <v>181</v>
      </c>
    </row>
    <row r="55" spans="1:20" s="233" customFormat="1" ht="53.25" customHeight="1">
      <c r="A55" s="824" t="s">
        <v>175</v>
      </c>
      <c r="B55" s="242" t="s">
        <v>176</v>
      </c>
      <c r="C55" s="167" t="s">
        <v>451</v>
      </c>
      <c r="D55" s="243">
        <f>131+3199</f>
        <v>3330</v>
      </c>
      <c r="E55" s="253" t="s">
        <v>177</v>
      </c>
      <c r="F55" s="351" t="s">
        <v>178</v>
      </c>
      <c r="G55" s="254" t="s">
        <v>452</v>
      </c>
      <c r="H55" s="404">
        <v>1</v>
      </c>
      <c r="I55" s="255" t="s">
        <v>119</v>
      </c>
      <c r="J55" s="248" t="s">
        <v>453</v>
      </c>
      <c r="K55" s="255" t="s">
        <v>116</v>
      </c>
      <c r="L55" s="352" t="s">
        <v>38</v>
      </c>
      <c r="M55" s="242" t="s">
        <v>454</v>
      </c>
      <c r="N55" s="353" t="s">
        <v>170</v>
      </c>
      <c r="O55" s="258" t="s">
        <v>7</v>
      </c>
      <c r="P55" s="248" t="s">
        <v>188</v>
      </c>
      <c r="Q55" s="249" t="s">
        <v>95</v>
      </c>
      <c r="R55" s="354">
        <v>2</v>
      </c>
      <c r="S55" s="355"/>
    </row>
    <row r="56" spans="1:20" s="233" customFormat="1" ht="53.25" customHeight="1">
      <c r="A56" s="825"/>
      <c r="B56" s="242" t="s">
        <v>182</v>
      </c>
      <c r="C56" s="205" t="s">
        <v>340</v>
      </c>
      <c r="D56" s="402">
        <f>131+2599</f>
        <v>2730</v>
      </c>
      <c r="E56" s="389" t="s">
        <v>115</v>
      </c>
      <c r="F56" s="260" t="s">
        <v>183</v>
      </c>
      <c r="G56" s="391" t="s">
        <v>287</v>
      </c>
      <c r="H56" s="291">
        <v>1</v>
      </c>
      <c r="I56" s="386" t="s">
        <v>119</v>
      </c>
      <c r="J56" s="264" t="s">
        <v>455</v>
      </c>
      <c r="K56" s="386" t="s">
        <v>116</v>
      </c>
      <c r="L56" s="261" t="s">
        <v>38</v>
      </c>
      <c r="M56" s="395" t="s">
        <v>179</v>
      </c>
      <c r="N56" s="262" t="s">
        <v>170</v>
      </c>
      <c r="O56" s="384" t="s">
        <v>7</v>
      </c>
      <c r="P56" s="265" t="s">
        <v>180</v>
      </c>
      <c r="Q56" s="401" t="s">
        <v>95</v>
      </c>
      <c r="R56" s="263">
        <v>2</v>
      </c>
      <c r="S56" s="253" t="s">
        <v>609</v>
      </c>
    </row>
    <row r="57" spans="1:20" s="233" customFormat="1" ht="53.25" customHeight="1">
      <c r="A57" s="824" t="s">
        <v>184</v>
      </c>
      <c r="B57" s="883" t="s">
        <v>456</v>
      </c>
      <c r="C57" s="167" t="s">
        <v>319</v>
      </c>
      <c r="D57" s="234">
        <f>131+3299</f>
        <v>3430</v>
      </c>
      <c r="E57" s="206" t="s">
        <v>177</v>
      </c>
      <c r="F57" s="266" t="s">
        <v>320</v>
      </c>
      <c r="G57" s="171" t="s">
        <v>287</v>
      </c>
      <c r="H57" s="171">
        <v>1</v>
      </c>
      <c r="I57" s="208" t="s">
        <v>185</v>
      </c>
      <c r="J57" s="173" t="s">
        <v>321</v>
      </c>
      <c r="K57" s="173" t="s">
        <v>116</v>
      </c>
      <c r="L57" s="267" t="s">
        <v>38</v>
      </c>
      <c r="M57" s="289" t="s">
        <v>195</v>
      </c>
      <c r="N57" s="268" t="s">
        <v>170</v>
      </c>
      <c r="O57" s="176" t="s">
        <v>171</v>
      </c>
      <c r="P57" s="208" t="s">
        <v>188</v>
      </c>
      <c r="Q57" s="237" t="s">
        <v>95</v>
      </c>
      <c r="R57" s="269">
        <v>2</v>
      </c>
      <c r="S57" s="178" t="s">
        <v>457</v>
      </c>
    </row>
    <row r="58" spans="1:20" s="233" customFormat="1" ht="53.25" customHeight="1">
      <c r="A58" s="825"/>
      <c r="B58" s="915"/>
      <c r="C58" s="205" t="s">
        <v>322</v>
      </c>
      <c r="D58" s="270">
        <f>131+2899</f>
        <v>3030</v>
      </c>
      <c r="E58" s="206" t="s">
        <v>115</v>
      </c>
      <c r="F58" s="266" t="s">
        <v>323</v>
      </c>
      <c r="G58" s="377" t="s">
        <v>287</v>
      </c>
      <c r="H58" s="171">
        <v>1</v>
      </c>
      <c r="I58" s="208" t="s">
        <v>185</v>
      </c>
      <c r="J58" s="173" t="s">
        <v>321</v>
      </c>
      <c r="K58" s="173" t="s">
        <v>116</v>
      </c>
      <c r="L58" s="267" t="s">
        <v>38</v>
      </c>
      <c r="M58" s="289" t="s">
        <v>195</v>
      </c>
      <c r="N58" s="268" t="s">
        <v>170</v>
      </c>
      <c r="O58" s="176" t="s">
        <v>171</v>
      </c>
      <c r="P58" s="208" t="s">
        <v>188</v>
      </c>
      <c r="Q58" s="405" t="s">
        <v>95</v>
      </c>
      <c r="R58" s="269">
        <v>2</v>
      </c>
      <c r="S58" s="178" t="s">
        <v>457</v>
      </c>
    </row>
    <row r="59" spans="1:20" s="233" customFormat="1" ht="53.25" customHeight="1">
      <c r="A59" s="824" t="s">
        <v>558</v>
      </c>
      <c r="B59" s="893" t="s">
        <v>559</v>
      </c>
      <c r="C59" s="314" t="s">
        <v>560</v>
      </c>
      <c r="D59" s="381">
        <f>131+6999</f>
        <v>7130</v>
      </c>
      <c r="E59" s="373" t="s">
        <v>177</v>
      </c>
      <c r="F59" s="356" t="s">
        <v>561</v>
      </c>
      <c r="G59" s="376" t="s">
        <v>522</v>
      </c>
      <c r="H59" s="375" t="s">
        <v>38</v>
      </c>
      <c r="I59" s="372" t="s">
        <v>528</v>
      </c>
      <c r="J59" s="372" t="s">
        <v>100</v>
      </c>
      <c r="K59" s="372" t="s">
        <v>100</v>
      </c>
      <c r="L59" s="163" t="s">
        <v>38</v>
      </c>
      <c r="M59" s="356" t="s">
        <v>422</v>
      </c>
      <c r="N59" s="406" t="s">
        <v>447</v>
      </c>
      <c r="O59" s="378" t="s">
        <v>562</v>
      </c>
      <c r="P59" s="357" t="s">
        <v>563</v>
      </c>
      <c r="Q59" s="358" t="s">
        <v>95</v>
      </c>
      <c r="R59" s="359">
        <v>2</v>
      </c>
      <c r="S59" s="370" t="s">
        <v>564</v>
      </c>
    </row>
    <row r="60" spans="1:20" s="233" customFormat="1" ht="53.25" customHeight="1">
      <c r="A60" s="825"/>
      <c r="B60" s="894"/>
      <c r="C60" s="336" t="s">
        <v>565</v>
      </c>
      <c r="D60" s="360">
        <f>131+4729</f>
        <v>4860</v>
      </c>
      <c r="E60" s="361" t="s">
        <v>566</v>
      </c>
      <c r="F60" s="362" t="s">
        <v>561</v>
      </c>
      <c r="G60" s="362" t="s">
        <v>535</v>
      </c>
      <c r="H60" s="362" t="s">
        <v>38</v>
      </c>
      <c r="I60" s="363" t="s">
        <v>567</v>
      </c>
      <c r="J60" s="363" t="s">
        <v>100</v>
      </c>
      <c r="K60" s="363" t="s">
        <v>100</v>
      </c>
      <c r="L60" s="362" t="s">
        <v>38</v>
      </c>
      <c r="M60" s="362"/>
      <c r="N60" s="363" t="s">
        <v>447</v>
      </c>
      <c r="O60" s="362" t="s">
        <v>562</v>
      </c>
      <c r="P60" s="364" t="s">
        <v>563</v>
      </c>
      <c r="Q60" s="364" t="s">
        <v>347</v>
      </c>
      <c r="R60" s="365">
        <v>2</v>
      </c>
      <c r="S60" s="365" t="s">
        <v>568</v>
      </c>
      <c r="T60" s="366"/>
    </row>
    <row r="61" spans="1:20" s="233" customFormat="1" ht="53.25" customHeight="1">
      <c r="A61" s="824" t="s">
        <v>189</v>
      </c>
      <c r="B61" s="996" t="s">
        <v>569</v>
      </c>
      <c r="C61" s="272" t="s">
        <v>570</v>
      </c>
      <c r="D61" s="999">
        <f>131+2499</f>
        <v>2630</v>
      </c>
      <c r="E61" s="1002" t="s">
        <v>459</v>
      </c>
      <c r="F61" s="987" t="s">
        <v>191</v>
      </c>
      <c r="G61" s="990" t="s">
        <v>309</v>
      </c>
      <c r="H61" s="993">
        <v>1</v>
      </c>
      <c r="I61" s="981" t="s">
        <v>119</v>
      </c>
      <c r="J61" s="981" t="s">
        <v>460</v>
      </c>
      <c r="K61" s="981" t="s">
        <v>116</v>
      </c>
      <c r="L61" s="972" t="s">
        <v>192</v>
      </c>
      <c r="M61" s="975" t="s">
        <v>443</v>
      </c>
      <c r="N61" s="978" t="s">
        <v>170</v>
      </c>
      <c r="O61" s="975" t="s">
        <v>461</v>
      </c>
      <c r="P61" s="981" t="s">
        <v>193</v>
      </c>
      <c r="Q61" s="984" t="s">
        <v>95</v>
      </c>
      <c r="R61" s="956">
        <v>2</v>
      </c>
      <c r="S61" s="959" t="s">
        <v>576</v>
      </c>
    </row>
    <row r="62" spans="1:20" s="233" customFormat="1" ht="53.25" customHeight="1">
      <c r="A62" s="828"/>
      <c r="B62" s="997"/>
      <c r="C62" s="367" t="s">
        <v>458</v>
      </c>
      <c r="D62" s="1000"/>
      <c r="E62" s="1003"/>
      <c r="F62" s="988"/>
      <c r="G62" s="991"/>
      <c r="H62" s="994"/>
      <c r="I62" s="982"/>
      <c r="J62" s="982"/>
      <c r="K62" s="982"/>
      <c r="L62" s="973"/>
      <c r="M62" s="976"/>
      <c r="N62" s="979"/>
      <c r="O62" s="976"/>
      <c r="P62" s="982"/>
      <c r="Q62" s="985"/>
      <c r="R62" s="957"/>
      <c r="S62" s="960"/>
    </row>
    <row r="63" spans="1:20" s="233" customFormat="1" ht="53.25" customHeight="1">
      <c r="A63" s="828"/>
      <c r="B63" s="997"/>
      <c r="C63" s="367" t="s">
        <v>571</v>
      </c>
      <c r="D63" s="1000"/>
      <c r="E63" s="1003"/>
      <c r="F63" s="988"/>
      <c r="G63" s="991"/>
      <c r="H63" s="994"/>
      <c r="I63" s="982"/>
      <c r="J63" s="982"/>
      <c r="K63" s="982"/>
      <c r="L63" s="973"/>
      <c r="M63" s="976"/>
      <c r="N63" s="979"/>
      <c r="O63" s="976"/>
      <c r="P63" s="982"/>
      <c r="Q63" s="985"/>
      <c r="R63" s="957"/>
      <c r="S63" s="960"/>
    </row>
    <row r="64" spans="1:20" s="233" customFormat="1" ht="53.25" customHeight="1">
      <c r="A64" s="825"/>
      <c r="B64" s="998"/>
      <c r="C64" s="368" t="s">
        <v>572</v>
      </c>
      <c r="D64" s="1001"/>
      <c r="E64" s="1004"/>
      <c r="F64" s="989"/>
      <c r="G64" s="992"/>
      <c r="H64" s="995"/>
      <c r="I64" s="983"/>
      <c r="J64" s="983"/>
      <c r="K64" s="983"/>
      <c r="L64" s="974"/>
      <c r="M64" s="977"/>
      <c r="N64" s="980"/>
      <c r="O64" s="977"/>
      <c r="P64" s="983"/>
      <c r="Q64" s="986"/>
      <c r="R64" s="958"/>
      <c r="S64" s="961"/>
    </row>
    <row r="65" spans="1:19" s="233" customFormat="1" ht="53.25" customHeight="1">
      <c r="A65" s="824" t="s">
        <v>189</v>
      </c>
      <c r="B65" s="962" t="s">
        <v>190</v>
      </c>
      <c r="C65" s="154" t="s">
        <v>325</v>
      </c>
      <c r="D65" s="965">
        <f>131+2299</f>
        <v>2430</v>
      </c>
      <c r="E65" s="968"/>
      <c r="F65" s="968" t="s">
        <v>191</v>
      </c>
      <c r="G65" s="971" t="s">
        <v>462</v>
      </c>
      <c r="H65" s="1012">
        <v>1</v>
      </c>
      <c r="I65" s="1013" t="s">
        <v>119</v>
      </c>
      <c r="J65" s="1016" t="s">
        <v>324</v>
      </c>
      <c r="K65" s="1005" t="s">
        <v>116</v>
      </c>
      <c r="L65" s="1017" t="s">
        <v>192</v>
      </c>
      <c r="M65" s="1018" t="s">
        <v>179</v>
      </c>
      <c r="N65" s="1005" t="s">
        <v>170</v>
      </c>
      <c r="O65" s="1006" t="s">
        <v>187</v>
      </c>
      <c r="P65" s="1007" t="s">
        <v>193</v>
      </c>
      <c r="Q65" s="1008" t="s">
        <v>95</v>
      </c>
      <c r="R65" s="1011">
        <v>2</v>
      </c>
      <c r="S65" s="971" t="s">
        <v>608</v>
      </c>
    </row>
    <row r="66" spans="1:19" s="233" customFormat="1" ht="53.25" customHeight="1">
      <c r="A66" s="828"/>
      <c r="B66" s="963"/>
      <c r="C66" s="183" t="s">
        <v>326</v>
      </c>
      <c r="D66" s="966"/>
      <c r="E66" s="969"/>
      <c r="F66" s="969"/>
      <c r="G66" s="906"/>
      <c r="H66" s="909"/>
      <c r="I66" s="1014"/>
      <c r="J66" s="932"/>
      <c r="K66" s="943"/>
      <c r="L66" s="939"/>
      <c r="M66" s="941"/>
      <c r="N66" s="943"/>
      <c r="O66" s="945"/>
      <c r="P66" s="912"/>
      <c r="Q66" s="1009"/>
      <c r="R66" s="936"/>
      <c r="S66" s="906"/>
    </row>
    <row r="67" spans="1:19" s="233" customFormat="1" ht="53.25" customHeight="1">
      <c r="A67" s="828"/>
      <c r="B67" s="964"/>
      <c r="C67" s="156" t="s">
        <v>327</v>
      </c>
      <c r="D67" s="967"/>
      <c r="E67" s="970"/>
      <c r="F67" s="970"/>
      <c r="G67" s="907"/>
      <c r="H67" s="910"/>
      <c r="I67" s="1015"/>
      <c r="J67" s="933"/>
      <c r="K67" s="944"/>
      <c r="L67" s="940"/>
      <c r="M67" s="942"/>
      <c r="N67" s="944"/>
      <c r="O67" s="946"/>
      <c r="P67" s="913"/>
      <c r="Q67" s="1010"/>
      <c r="R67" s="937"/>
      <c r="S67" s="907"/>
    </row>
    <row r="68" spans="1:19" s="233" customFormat="1" ht="53.25" customHeight="1">
      <c r="A68" s="828"/>
      <c r="B68" s="996" t="s">
        <v>573</v>
      </c>
      <c r="C68" s="154" t="s">
        <v>463</v>
      </c>
      <c r="D68" s="1032">
        <f>131+2399</f>
        <v>2530</v>
      </c>
      <c r="E68" s="987" t="s">
        <v>459</v>
      </c>
      <c r="F68" s="987" t="s">
        <v>194</v>
      </c>
      <c r="G68" s="975" t="s">
        <v>462</v>
      </c>
      <c r="H68" s="990">
        <v>1</v>
      </c>
      <c r="I68" s="1026" t="s">
        <v>119</v>
      </c>
      <c r="J68" s="1029" t="s">
        <v>324</v>
      </c>
      <c r="K68" s="978" t="s">
        <v>116</v>
      </c>
      <c r="L68" s="972" t="s">
        <v>192</v>
      </c>
      <c r="M68" s="975" t="s">
        <v>443</v>
      </c>
      <c r="N68" s="978" t="s">
        <v>170</v>
      </c>
      <c r="O68" s="1023" t="s">
        <v>187</v>
      </c>
      <c r="P68" s="981" t="s">
        <v>188</v>
      </c>
      <c r="Q68" s="984" t="s">
        <v>95</v>
      </c>
      <c r="R68" s="956">
        <v>2</v>
      </c>
      <c r="S68" s="1037" t="s">
        <v>577</v>
      </c>
    </row>
    <row r="69" spans="1:19" s="233" customFormat="1" ht="53.25" customHeight="1">
      <c r="A69" s="828"/>
      <c r="B69" s="997"/>
      <c r="C69" s="183" t="s">
        <v>464</v>
      </c>
      <c r="D69" s="1033"/>
      <c r="E69" s="988"/>
      <c r="F69" s="988"/>
      <c r="G69" s="976"/>
      <c r="H69" s="991"/>
      <c r="I69" s="1027"/>
      <c r="J69" s="1030"/>
      <c r="K69" s="979"/>
      <c r="L69" s="973"/>
      <c r="M69" s="976"/>
      <c r="N69" s="979"/>
      <c r="O69" s="1024"/>
      <c r="P69" s="982"/>
      <c r="Q69" s="985"/>
      <c r="R69" s="957"/>
      <c r="S69" s="1038"/>
    </row>
    <row r="70" spans="1:19" s="233" customFormat="1" ht="53.25" customHeight="1">
      <c r="A70" s="828"/>
      <c r="B70" s="997"/>
      <c r="C70" s="183" t="s">
        <v>465</v>
      </c>
      <c r="D70" s="1033"/>
      <c r="E70" s="988"/>
      <c r="F70" s="988"/>
      <c r="G70" s="976"/>
      <c r="H70" s="991"/>
      <c r="I70" s="1027"/>
      <c r="J70" s="1030"/>
      <c r="K70" s="979"/>
      <c r="L70" s="973"/>
      <c r="M70" s="976"/>
      <c r="N70" s="979"/>
      <c r="O70" s="1024"/>
      <c r="P70" s="982"/>
      <c r="Q70" s="985"/>
      <c r="R70" s="957"/>
      <c r="S70" s="1038"/>
    </row>
    <row r="71" spans="1:19" s="233" customFormat="1" ht="53.25" customHeight="1">
      <c r="A71" s="825"/>
      <c r="B71" s="998"/>
      <c r="C71" s="156" t="s">
        <v>466</v>
      </c>
      <c r="D71" s="1034"/>
      <c r="E71" s="989"/>
      <c r="F71" s="989"/>
      <c r="G71" s="977"/>
      <c r="H71" s="992"/>
      <c r="I71" s="1028"/>
      <c r="J71" s="1031"/>
      <c r="K71" s="980"/>
      <c r="L71" s="974"/>
      <c r="M71" s="977"/>
      <c r="N71" s="980"/>
      <c r="O71" s="1025"/>
      <c r="P71" s="983"/>
      <c r="Q71" s="986"/>
      <c r="R71" s="958"/>
      <c r="S71" s="1039"/>
    </row>
    <row r="72" spans="1:19" s="233" customFormat="1" ht="53.25" customHeight="1">
      <c r="A72" s="1043" t="s">
        <v>467</v>
      </c>
      <c r="B72" s="1019" t="s">
        <v>574</v>
      </c>
      <c r="C72" s="340" t="s">
        <v>468</v>
      </c>
      <c r="D72" s="1020">
        <f>131+1849</f>
        <v>1980</v>
      </c>
      <c r="E72" s="987" t="s">
        <v>316</v>
      </c>
      <c r="F72" s="987" t="s">
        <v>191</v>
      </c>
      <c r="G72" s="990" t="s">
        <v>312</v>
      </c>
      <c r="H72" s="993">
        <v>1</v>
      </c>
      <c r="I72" s="981" t="s">
        <v>313</v>
      </c>
      <c r="J72" s="981" t="s">
        <v>186</v>
      </c>
      <c r="K72" s="978" t="s">
        <v>196</v>
      </c>
      <c r="L72" s="972" t="s">
        <v>192</v>
      </c>
      <c r="M72" s="1035" t="s">
        <v>195</v>
      </c>
      <c r="N72" s="1036" t="s">
        <v>170</v>
      </c>
      <c r="O72" s="1055" t="s">
        <v>7</v>
      </c>
      <c r="P72" s="1058" t="s">
        <v>314</v>
      </c>
      <c r="Q72" s="984" t="s">
        <v>95</v>
      </c>
      <c r="R72" s="956">
        <v>1</v>
      </c>
      <c r="S72" s="1040" t="s">
        <v>181</v>
      </c>
    </row>
    <row r="73" spans="1:19" s="233" customFormat="1" ht="53.25" customHeight="1">
      <c r="A73" s="1044"/>
      <c r="B73" s="960"/>
      <c r="C73" s="209" t="s">
        <v>469</v>
      </c>
      <c r="D73" s="1021"/>
      <c r="E73" s="988"/>
      <c r="F73" s="988"/>
      <c r="G73" s="991"/>
      <c r="H73" s="994"/>
      <c r="I73" s="982"/>
      <c r="J73" s="982"/>
      <c r="K73" s="979"/>
      <c r="L73" s="973"/>
      <c r="M73" s="1035"/>
      <c r="N73" s="1036"/>
      <c r="O73" s="1056"/>
      <c r="P73" s="1059"/>
      <c r="Q73" s="985"/>
      <c r="R73" s="957"/>
      <c r="S73" s="1041"/>
    </row>
    <row r="74" spans="1:19" s="233" customFormat="1" ht="53.25" customHeight="1">
      <c r="A74" s="1044"/>
      <c r="B74" s="960"/>
      <c r="C74" s="209" t="s">
        <v>470</v>
      </c>
      <c r="D74" s="1021"/>
      <c r="E74" s="988"/>
      <c r="F74" s="988"/>
      <c r="G74" s="991"/>
      <c r="H74" s="994"/>
      <c r="I74" s="982"/>
      <c r="J74" s="982"/>
      <c r="K74" s="979"/>
      <c r="L74" s="973"/>
      <c r="M74" s="1035"/>
      <c r="N74" s="1036"/>
      <c r="O74" s="1056"/>
      <c r="P74" s="1059"/>
      <c r="Q74" s="985"/>
      <c r="R74" s="957"/>
      <c r="S74" s="1041"/>
    </row>
    <row r="75" spans="1:19" s="233" customFormat="1" ht="53.25" customHeight="1">
      <c r="A75" s="1044"/>
      <c r="B75" s="961"/>
      <c r="C75" s="205" t="s">
        <v>471</v>
      </c>
      <c r="D75" s="1022"/>
      <c r="E75" s="989"/>
      <c r="F75" s="989"/>
      <c r="G75" s="992"/>
      <c r="H75" s="995"/>
      <c r="I75" s="983"/>
      <c r="J75" s="983"/>
      <c r="K75" s="980"/>
      <c r="L75" s="974"/>
      <c r="M75" s="1035"/>
      <c r="N75" s="1036"/>
      <c r="O75" s="1057"/>
      <c r="P75" s="1060"/>
      <c r="Q75" s="986"/>
      <c r="R75" s="958"/>
      <c r="S75" s="1042"/>
    </row>
    <row r="76" spans="1:19" s="233" customFormat="1" ht="53.25" customHeight="1">
      <c r="A76" s="1044"/>
      <c r="B76" s="1019" t="s">
        <v>575</v>
      </c>
      <c r="C76" s="183" t="s">
        <v>315</v>
      </c>
      <c r="D76" s="1020">
        <f>131+1749</f>
        <v>1880</v>
      </c>
      <c r="E76" s="987" t="s">
        <v>316</v>
      </c>
      <c r="F76" s="987" t="s">
        <v>194</v>
      </c>
      <c r="G76" s="990" t="s">
        <v>310</v>
      </c>
      <c r="H76" s="993">
        <v>1</v>
      </c>
      <c r="I76" s="981" t="s">
        <v>139</v>
      </c>
      <c r="J76" s="981" t="s">
        <v>311</v>
      </c>
      <c r="K76" s="978" t="s">
        <v>114</v>
      </c>
      <c r="L76" s="972" t="s">
        <v>192</v>
      </c>
      <c r="M76" s="1046" t="s">
        <v>195</v>
      </c>
      <c r="N76" s="1049" t="s">
        <v>170</v>
      </c>
      <c r="O76" s="1023" t="s">
        <v>187</v>
      </c>
      <c r="P76" s="981" t="s">
        <v>197</v>
      </c>
      <c r="Q76" s="1052" t="s">
        <v>95</v>
      </c>
      <c r="R76" s="956">
        <v>1</v>
      </c>
      <c r="S76" s="1040" t="s">
        <v>181</v>
      </c>
    </row>
    <row r="77" spans="1:19" s="233" customFormat="1" ht="53.25" customHeight="1">
      <c r="A77" s="1044"/>
      <c r="B77" s="1061"/>
      <c r="C77" s="183" t="s">
        <v>317</v>
      </c>
      <c r="D77" s="1021"/>
      <c r="E77" s="988"/>
      <c r="F77" s="988"/>
      <c r="G77" s="991"/>
      <c r="H77" s="994"/>
      <c r="I77" s="982"/>
      <c r="J77" s="982"/>
      <c r="K77" s="979"/>
      <c r="L77" s="973"/>
      <c r="M77" s="1047"/>
      <c r="N77" s="1050"/>
      <c r="O77" s="1024"/>
      <c r="P77" s="982"/>
      <c r="Q77" s="1053"/>
      <c r="R77" s="957"/>
      <c r="S77" s="1041"/>
    </row>
    <row r="78" spans="1:19" s="233" customFormat="1" ht="53.25" customHeight="1">
      <c r="A78" s="1045"/>
      <c r="B78" s="1062"/>
      <c r="C78" s="156" t="s">
        <v>318</v>
      </c>
      <c r="D78" s="1022"/>
      <c r="E78" s="989"/>
      <c r="F78" s="989"/>
      <c r="G78" s="992"/>
      <c r="H78" s="995"/>
      <c r="I78" s="983"/>
      <c r="J78" s="983"/>
      <c r="K78" s="980"/>
      <c r="L78" s="974"/>
      <c r="M78" s="1048"/>
      <c r="N78" s="1051"/>
      <c r="O78" s="1025"/>
      <c r="P78" s="983"/>
      <c r="Q78" s="1054"/>
      <c r="R78" s="958"/>
      <c r="S78" s="1042"/>
    </row>
    <row r="79" spans="1:19" s="233" customFormat="1" ht="42.75" customHeight="1">
      <c r="A79" s="822" t="s">
        <v>72</v>
      </c>
      <c r="B79" s="823" t="s">
        <v>0</v>
      </c>
      <c r="C79" s="823" t="s">
        <v>73</v>
      </c>
      <c r="D79" s="288"/>
      <c r="E79" s="847" t="s">
        <v>71</v>
      </c>
      <c r="F79" s="848"/>
      <c r="G79" s="848"/>
      <c r="H79" s="848"/>
      <c r="I79" s="848"/>
      <c r="J79" s="848"/>
      <c r="K79" s="848"/>
      <c r="L79" s="848"/>
      <c r="M79" s="848"/>
      <c r="N79" s="848"/>
      <c r="O79" s="848"/>
      <c r="P79" s="848"/>
      <c r="Q79" s="848"/>
      <c r="R79" s="848"/>
      <c r="S79" s="849"/>
    </row>
    <row r="80" spans="1:19" s="233" customFormat="1" ht="39" customHeight="1">
      <c r="A80" s="810"/>
      <c r="B80" s="812"/>
      <c r="C80" s="812"/>
      <c r="D80" s="148" t="s">
        <v>128</v>
      </c>
      <c r="E80" s="149" t="s">
        <v>4</v>
      </c>
      <c r="F80" s="149" t="s">
        <v>74</v>
      </c>
      <c r="G80" s="150" t="s">
        <v>75</v>
      </c>
      <c r="H80" s="151" t="s">
        <v>76</v>
      </c>
      <c r="I80" s="149" t="s">
        <v>6</v>
      </c>
      <c r="J80" s="152" t="s">
        <v>7</v>
      </c>
      <c r="K80" s="153" t="s">
        <v>77</v>
      </c>
      <c r="L80" s="153" t="s">
        <v>65</v>
      </c>
      <c r="M80" s="153" t="s">
        <v>78</v>
      </c>
      <c r="N80" s="153" t="s">
        <v>66</v>
      </c>
      <c r="O80" s="153" t="s">
        <v>79</v>
      </c>
      <c r="P80" s="153" t="s">
        <v>80</v>
      </c>
      <c r="Q80" s="153" t="s">
        <v>10</v>
      </c>
      <c r="R80" s="153" t="s">
        <v>11</v>
      </c>
      <c r="S80" s="153" t="s">
        <v>81</v>
      </c>
    </row>
    <row r="81" spans="1:19" s="233" customFormat="1" ht="74.25" customHeight="1">
      <c r="A81" s="414" t="s">
        <v>596</v>
      </c>
      <c r="B81" s="415" t="s">
        <v>597</v>
      </c>
      <c r="C81" s="416" t="s">
        <v>598</v>
      </c>
      <c r="D81" s="417">
        <f>131+2599</f>
        <v>2730</v>
      </c>
      <c r="E81" s="418" t="s">
        <v>599</v>
      </c>
      <c r="F81" s="179" t="s">
        <v>194</v>
      </c>
      <c r="G81" s="419" t="s">
        <v>289</v>
      </c>
      <c r="H81" s="420">
        <v>1</v>
      </c>
      <c r="I81" s="421" t="s">
        <v>600</v>
      </c>
      <c r="J81" s="175" t="s">
        <v>601</v>
      </c>
      <c r="K81" s="175" t="s">
        <v>100</v>
      </c>
      <c r="L81" s="422" t="s">
        <v>192</v>
      </c>
      <c r="M81" s="423" t="s">
        <v>602</v>
      </c>
      <c r="N81" s="175" t="s">
        <v>603</v>
      </c>
      <c r="O81" s="422" t="s">
        <v>171</v>
      </c>
      <c r="P81" s="424" t="s">
        <v>604</v>
      </c>
      <c r="Q81" s="421" t="s">
        <v>605</v>
      </c>
      <c r="R81" s="239">
        <v>3</v>
      </c>
      <c r="S81" s="425" t="s">
        <v>606</v>
      </c>
    </row>
    <row r="82" spans="1:19" s="455" customFormat="1" ht="46.8" customHeight="1">
      <c r="A82" s="452" t="s">
        <v>54</v>
      </c>
      <c r="B82" s="453"/>
      <c r="C82" s="453"/>
      <c r="D82" s="453"/>
      <c r="E82" s="453"/>
      <c r="F82" s="453"/>
      <c r="G82" s="453"/>
      <c r="H82" s="454"/>
      <c r="I82" s="454"/>
      <c r="J82" s="454"/>
      <c r="K82" s="454"/>
      <c r="L82" s="454"/>
      <c r="M82" s="454"/>
    </row>
    <row r="83" spans="1:19" s="455" customFormat="1" ht="46.8" customHeight="1">
      <c r="A83" s="453" t="s">
        <v>55</v>
      </c>
      <c r="B83" s="453"/>
      <c r="C83" s="453"/>
      <c r="D83" s="453"/>
      <c r="E83" s="453"/>
      <c r="F83" s="453"/>
      <c r="G83" s="453"/>
      <c r="H83" s="454"/>
      <c r="I83" s="454"/>
      <c r="J83" s="454"/>
      <c r="K83" s="454"/>
      <c r="L83" s="454"/>
      <c r="M83" s="454"/>
    </row>
    <row r="84" spans="1:19" s="455" customFormat="1" ht="46.8" customHeight="1">
      <c r="A84" s="453" t="s">
        <v>56</v>
      </c>
      <c r="B84" s="453"/>
      <c r="C84" s="453"/>
      <c r="D84" s="453"/>
      <c r="E84" s="453"/>
      <c r="F84" s="453"/>
      <c r="G84" s="453"/>
      <c r="H84" s="454"/>
      <c r="I84" s="454"/>
      <c r="J84" s="454"/>
      <c r="K84" s="454"/>
      <c r="L84" s="454"/>
      <c r="M84" s="454"/>
    </row>
    <row r="85" spans="1:19" s="455" customFormat="1" ht="46.8" customHeight="1">
      <c r="A85" s="453" t="s">
        <v>57</v>
      </c>
      <c r="B85" s="453"/>
      <c r="C85" s="453"/>
      <c r="D85" s="453"/>
      <c r="E85" s="453"/>
      <c r="F85" s="453"/>
      <c r="G85" s="453"/>
      <c r="H85" s="454"/>
      <c r="I85" s="454"/>
      <c r="J85" s="454"/>
      <c r="K85" s="454"/>
      <c r="L85" s="454"/>
      <c r="M85" s="454"/>
    </row>
    <row r="86" spans="1:19" s="455" customFormat="1" ht="46.8" customHeight="1">
      <c r="A86" s="453" t="s">
        <v>58</v>
      </c>
      <c r="B86" s="453"/>
      <c r="C86" s="453"/>
      <c r="D86" s="453"/>
      <c r="E86" s="453"/>
      <c r="F86" s="453"/>
      <c r="G86" s="453"/>
      <c r="H86" s="454"/>
      <c r="I86" s="454"/>
      <c r="J86" s="454"/>
      <c r="K86" s="454"/>
      <c r="L86" s="454"/>
      <c r="M86" s="454"/>
    </row>
    <row r="87" spans="1:19" s="455" customFormat="1" ht="46.8" customHeight="1">
      <c r="A87" s="453" t="s">
        <v>285</v>
      </c>
      <c r="B87" s="453"/>
      <c r="C87" s="453"/>
      <c r="D87" s="453"/>
      <c r="E87" s="453"/>
      <c r="F87" s="453"/>
      <c r="G87" s="453"/>
      <c r="H87" s="454"/>
      <c r="I87" s="454"/>
      <c r="J87" s="454"/>
      <c r="K87" s="454"/>
      <c r="L87" s="454"/>
      <c r="M87" s="454"/>
    </row>
    <row r="88" spans="1:19" s="455" customFormat="1" ht="46.8" customHeight="1">
      <c r="A88" s="453" t="s">
        <v>60</v>
      </c>
      <c r="B88" s="453"/>
      <c r="C88" s="453"/>
      <c r="D88" s="453"/>
      <c r="E88" s="453"/>
      <c r="F88" s="453"/>
      <c r="G88" s="453"/>
      <c r="H88" s="454"/>
      <c r="I88" s="454"/>
      <c r="J88" s="454"/>
      <c r="K88" s="454"/>
      <c r="L88" s="454"/>
      <c r="M88" s="454"/>
    </row>
    <row r="89" spans="1:19" s="455" customFormat="1" ht="46.8" customHeight="1">
      <c r="A89" s="453" t="s">
        <v>61</v>
      </c>
      <c r="B89" s="453"/>
      <c r="C89" s="453"/>
      <c r="D89" s="453"/>
      <c r="E89" s="453"/>
      <c r="F89" s="453"/>
      <c r="G89" s="453"/>
      <c r="H89" s="454"/>
      <c r="I89" s="454"/>
      <c r="J89" s="454"/>
      <c r="K89" s="454"/>
      <c r="L89" s="454"/>
      <c r="M89" s="454"/>
    </row>
    <row r="90" spans="1:19" s="455" customFormat="1" ht="46.8" customHeight="1">
      <c r="A90" s="453" t="s">
        <v>62</v>
      </c>
      <c r="B90" s="453"/>
      <c r="C90" s="453"/>
      <c r="D90" s="453"/>
      <c r="E90" s="454"/>
      <c r="F90" s="454"/>
      <c r="G90" s="454"/>
      <c r="H90" s="454"/>
      <c r="I90" s="454"/>
      <c r="J90" s="454"/>
      <c r="K90" s="454"/>
      <c r="L90" s="454"/>
      <c r="M90" s="454"/>
    </row>
    <row r="91" spans="1:19" s="458" customFormat="1" ht="46.8" customHeight="1">
      <c r="A91" s="453" t="s">
        <v>63</v>
      </c>
      <c r="B91" s="456"/>
      <c r="C91" s="456"/>
      <c r="D91" s="457"/>
      <c r="E91" s="457"/>
      <c r="F91" s="456"/>
      <c r="G91" s="456"/>
      <c r="H91" s="456"/>
      <c r="I91" s="456"/>
      <c r="J91" s="456"/>
      <c r="K91" s="456"/>
      <c r="L91" s="456"/>
      <c r="M91" s="456"/>
    </row>
    <row r="92" spans="1:19" s="458" customFormat="1" ht="46.8" customHeight="1">
      <c r="A92" s="453" t="s">
        <v>64</v>
      </c>
      <c r="B92" s="456"/>
      <c r="C92" s="456"/>
      <c r="D92" s="457"/>
      <c r="E92" s="457"/>
      <c r="F92" s="456"/>
      <c r="G92" s="456"/>
      <c r="H92" s="456"/>
      <c r="I92" s="456"/>
      <c r="J92" s="456"/>
      <c r="K92" s="456"/>
      <c r="L92" s="456"/>
      <c r="M92" s="456"/>
    </row>
    <row r="93" spans="1:19" s="458" customFormat="1" ht="32.4">
      <c r="A93" s="456"/>
      <c r="B93" s="456"/>
      <c r="C93" s="456"/>
      <c r="D93" s="457"/>
      <c r="E93" s="457"/>
      <c r="F93" s="456"/>
      <c r="G93" s="456"/>
      <c r="H93" s="456"/>
      <c r="I93" s="456"/>
      <c r="J93" s="456"/>
      <c r="K93" s="456"/>
      <c r="L93" s="456"/>
      <c r="M93" s="456"/>
    </row>
    <row r="94" spans="1:19" s="459" customFormat="1" ht="32.4"/>
    <row r="95" spans="1:19" s="459" customFormat="1" ht="32.4"/>
    <row r="96" spans="1:19" ht="15.75" customHeight="1">
      <c r="F96" s="276"/>
      <c r="G96" s="273"/>
      <c r="Q96" s="274"/>
      <c r="R96" s="273"/>
      <c r="S96" s="146"/>
    </row>
    <row r="97" spans="6:19" ht="15.75" customHeight="1">
      <c r="F97" s="276"/>
      <c r="G97" s="273"/>
      <c r="Q97" s="274"/>
      <c r="R97" s="273"/>
      <c r="S97" s="146"/>
    </row>
    <row r="98" spans="6:19" ht="15.75" customHeight="1">
      <c r="F98" s="276"/>
      <c r="G98" s="273"/>
      <c r="Q98" s="274"/>
      <c r="R98" s="273"/>
      <c r="S98" s="146"/>
    </row>
    <row r="99" spans="6:19" ht="15.75" customHeight="1">
      <c r="F99" s="276"/>
      <c r="G99" s="273"/>
      <c r="Q99" s="274"/>
      <c r="R99" s="273"/>
      <c r="S99" s="146"/>
    </row>
    <row r="100" spans="6:19">
      <c r="F100" s="276"/>
      <c r="G100" s="273"/>
      <c r="Q100" s="274"/>
      <c r="R100" s="273"/>
      <c r="S100" s="146"/>
    </row>
    <row r="101" spans="6:19">
      <c r="F101" s="276"/>
      <c r="G101" s="273"/>
      <c r="Q101" s="274"/>
      <c r="R101" s="273"/>
      <c r="S101" s="146"/>
    </row>
    <row r="102" spans="6:19">
      <c r="F102" s="276"/>
      <c r="G102" s="273"/>
      <c r="Q102" s="274"/>
      <c r="R102" s="273"/>
      <c r="S102" s="146"/>
    </row>
    <row r="103" spans="6:19">
      <c r="F103" s="276"/>
      <c r="G103" s="273"/>
      <c r="Q103" s="274"/>
      <c r="R103" s="273"/>
      <c r="S103" s="146"/>
    </row>
    <row r="104" spans="6:19">
      <c r="F104" s="276"/>
      <c r="G104" s="273"/>
      <c r="Q104" s="274"/>
      <c r="R104" s="273"/>
      <c r="S104" s="146"/>
    </row>
    <row r="105" spans="6:19">
      <c r="F105" s="276"/>
      <c r="G105" s="273"/>
      <c r="Q105" s="274"/>
      <c r="R105" s="273"/>
      <c r="S105" s="146"/>
    </row>
    <row r="106" spans="6:19">
      <c r="F106" s="276"/>
      <c r="G106" s="273"/>
      <c r="Q106" s="274"/>
      <c r="R106" s="273"/>
      <c r="S106" s="146"/>
    </row>
    <row r="107" spans="6:19" ht="15.75" customHeight="1">
      <c r="F107" s="276"/>
      <c r="G107" s="273"/>
      <c r="Q107" s="274"/>
      <c r="R107" s="273"/>
      <c r="S107" s="146"/>
    </row>
    <row r="108" spans="6:19" ht="15.75" customHeight="1">
      <c r="F108" s="276"/>
      <c r="G108" s="273"/>
      <c r="Q108" s="274"/>
      <c r="R108" s="273"/>
      <c r="S108" s="146"/>
    </row>
    <row r="109" spans="6:19" ht="15.75" customHeight="1">
      <c r="F109" s="276"/>
      <c r="G109" s="273"/>
      <c r="Q109" s="274"/>
      <c r="R109" s="273"/>
      <c r="S109" s="146"/>
    </row>
    <row r="110" spans="6:19" ht="15.75" customHeight="1">
      <c r="F110" s="276"/>
      <c r="G110" s="273"/>
      <c r="Q110" s="274"/>
      <c r="R110" s="273"/>
      <c r="S110" s="146"/>
    </row>
    <row r="111" spans="6:19" ht="15.75" customHeight="1">
      <c r="F111" s="276"/>
      <c r="G111" s="273"/>
      <c r="Q111" s="274"/>
      <c r="R111" s="273"/>
      <c r="S111" s="146"/>
    </row>
    <row r="112" spans="6:19" ht="15.75" customHeight="1">
      <c r="F112" s="276"/>
      <c r="G112" s="273"/>
      <c r="Q112" s="274"/>
      <c r="R112" s="273"/>
      <c r="S112" s="146"/>
    </row>
    <row r="113" spans="5:19" ht="15.75" customHeight="1">
      <c r="F113" s="276"/>
      <c r="G113" s="273"/>
      <c r="Q113" s="274"/>
      <c r="R113" s="273"/>
      <c r="S113" s="146"/>
    </row>
    <row r="114" spans="5:19" ht="15.75" customHeight="1">
      <c r="F114" s="276"/>
      <c r="G114" s="273"/>
      <c r="Q114" s="274"/>
      <c r="R114" s="273"/>
      <c r="S114" s="146"/>
    </row>
    <row r="115" spans="5:19" ht="15.75" customHeight="1">
      <c r="F115" s="276"/>
      <c r="G115" s="273"/>
      <c r="Q115" s="274"/>
      <c r="R115" s="273"/>
      <c r="S115" s="146"/>
    </row>
    <row r="116" spans="5:19" ht="15.75" customHeight="1">
      <c r="F116" s="276"/>
      <c r="G116" s="273"/>
      <c r="Q116" s="274"/>
      <c r="R116" s="273"/>
      <c r="S116" s="146"/>
    </row>
    <row r="117" spans="5:19" ht="15.75" customHeight="1">
      <c r="F117" s="276"/>
      <c r="G117" s="273"/>
      <c r="Q117" s="274"/>
      <c r="R117" s="273"/>
      <c r="S117" s="146"/>
    </row>
    <row r="118" spans="5:19" ht="15.75" customHeight="1">
      <c r="F118" s="276"/>
      <c r="G118" s="273"/>
      <c r="Q118" s="274"/>
      <c r="R118" s="273"/>
      <c r="S118" s="146"/>
    </row>
    <row r="119" spans="5:19" ht="15.75" customHeight="1">
      <c r="F119" s="276"/>
      <c r="G119" s="273"/>
      <c r="Q119" s="274"/>
      <c r="R119" s="273"/>
      <c r="S119" s="146"/>
    </row>
    <row r="120" spans="5:19">
      <c r="F120" s="276"/>
      <c r="G120" s="273"/>
      <c r="Q120" s="274"/>
      <c r="R120" s="273"/>
      <c r="S120" s="146"/>
    </row>
    <row r="121" spans="5:19">
      <c r="F121" s="276"/>
      <c r="G121" s="273"/>
      <c r="Q121" s="274"/>
      <c r="R121" s="273"/>
      <c r="S121" s="146"/>
    </row>
    <row r="122" spans="5:19">
      <c r="F122" s="276"/>
      <c r="G122" s="273"/>
      <c r="Q122" s="274"/>
      <c r="R122" s="273"/>
      <c r="S122" s="146"/>
    </row>
    <row r="123" spans="5:19">
      <c r="F123" s="276"/>
      <c r="G123" s="273"/>
      <c r="Q123" s="274"/>
      <c r="R123" s="273"/>
      <c r="S123" s="146"/>
    </row>
    <row r="124" spans="5:19">
      <c r="F124" s="276"/>
      <c r="G124" s="273"/>
      <c r="Q124" s="274"/>
      <c r="R124" s="273"/>
      <c r="S124" s="146"/>
    </row>
    <row r="125" spans="5:19">
      <c r="F125" s="276"/>
      <c r="G125" s="273"/>
      <c r="Q125" s="274"/>
      <c r="R125" s="273"/>
      <c r="S125" s="146"/>
    </row>
    <row r="126" spans="5:19" ht="31.2">
      <c r="E126" s="277"/>
      <c r="F126" s="276"/>
      <c r="G126" s="273"/>
      <c r="Q126" s="274"/>
      <c r="R126" s="273"/>
      <c r="S126" s="146"/>
    </row>
    <row r="127" spans="5:19" ht="31.2">
      <c r="E127" s="278"/>
      <c r="F127" s="276"/>
      <c r="G127" s="273"/>
      <c r="Q127" s="274"/>
      <c r="R127" s="273"/>
      <c r="S127" s="146"/>
    </row>
    <row r="128" spans="5:19" ht="15.75" customHeight="1">
      <c r="E128" s="279"/>
      <c r="F128" s="276"/>
      <c r="G128" s="273"/>
      <c r="Q128" s="274"/>
      <c r="R128" s="273"/>
      <c r="S128" s="146"/>
    </row>
    <row r="129" spans="5:19" ht="15.75" customHeight="1">
      <c r="E129" s="280"/>
      <c r="F129" s="276"/>
      <c r="G129" s="273"/>
      <c r="Q129" s="274"/>
      <c r="R129" s="273"/>
      <c r="S129" s="146"/>
    </row>
    <row r="130" spans="5:19" ht="15.75" customHeight="1">
      <c r="E130" s="278"/>
      <c r="F130" s="276"/>
      <c r="G130" s="273"/>
      <c r="Q130" s="274"/>
      <c r="R130" s="273"/>
      <c r="S130" s="146"/>
    </row>
    <row r="131" spans="5:19" ht="15.75" customHeight="1">
      <c r="E131" s="279"/>
      <c r="F131" s="276"/>
      <c r="G131" s="273"/>
      <c r="Q131" s="274"/>
      <c r="R131" s="273"/>
      <c r="S131" s="146"/>
    </row>
    <row r="132" spans="5:19" ht="15.75" customHeight="1">
      <c r="E132" s="280"/>
      <c r="F132" s="276"/>
      <c r="G132" s="273"/>
      <c r="Q132" s="274"/>
      <c r="R132" s="273"/>
      <c r="S132" s="146"/>
    </row>
    <row r="133" spans="5:19" ht="15.75" customHeight="1">
      <c r="E133" s="281"/>
      <c r="F133" s="276"/>
      <c r="G133" s="273"/>
      <c r="Q133" s="274"/>
      <c r="R133" s="273"/>
      <c r="S133" s="146"/>
    </row>
    <row r="134" spans="5:19" ht="15.75" customHeight="1">
      <c r="E134" s="282"/>
      <c r="F134" s="276"/>
      <c r="G134" s="273"/>
      <c r="Q134" s="274"/>
      <c r="R134" s="273"/>
      <c r="S134" s="146"/>
    </row>
    <row r="135" spans="5:19" ht="15.75" customHeight="1">
      <c r="E135" s="283"/>
      <c r="F135" s="276"/>
      <c r="G135" s="273"/>
      <c r="Q135" s="274"/>
      <c r="R135" s="273"/>
      <c r="S135" s="146"/>
    </row>
    <row r="136" spans="5:19" ht="15.75" customHeight="1">
      <c r="E136" s="281"/>
      <c r="F136" s="276"/>
      <c r="G136" s="273"/>
      <c r="Q136" s="274"/>
      <c r="R136" s="273"/>
      <c r="S136" s="146"/>
    </row>
    <row r="137" spans="5:19" ht="15.75" customHeight="1">
      <c r="E137" s="282"/>
      <c r="F137" s="276"/>
      <c r="G137" s="273"/>
      <c r="Q137" s="274"/>
      <c r="R137" s="273"/>
      <c r="S137" s="146"/>
    </row>
    <row r="138" spans="5:19" ht="15.75" customHeight="1">
      <c r="E138" s="282"/>
      <c r="F138" s="276"/>
      <c r="G138" s="273"/>
      <c r="Q138" s="274"/>
      <c r="R138" s="273"/>
      <c r="S138" s="146"/>
    </row>
    <row r="139" spans="5:19" ht="15.75" customHeight="1">
      <c r="E139" s="283"/>
      <c r="F139" s="276"/>
      <c r="G139" s="273"/>
      <c r="Q139" s="274"/>
      <c r="R139" s="273"/>
      <c r="S139" s="146"/>
    </row>
    <row r="140" spans="5:19" ht="15.75" customHeight="1">
      <c r="F140" s="276"/>
      <c r="G140" s="273"/>
      <c r="Q140" s="274"/>
      <c r="R140" s="273"/>
      <c r="S140" s="146"/>
    </row>
    <row r="141" spans="5:19">
      <c r="F141" s="276"/>
      <c r="G141" s="273"/>
      <c r="Q141" s="274"/>
      <c r="R141" s="273"/>
      <c r="S141" s="146"/>
    </row>
    <row r="142" spans="5:19">
      <c r="F142" s="276"/>
      <c r="G142" s="273"/>
      <c r="Q142" s="274"/>
      <c r="R142" s="273"/>
      <c r="S142" s="146"/>
    </row>
    <row r="143" spans="5:19">
      <c r="F143" s="276"/>
      <c r="G143" s="273"/>
      <c r="Q143" s="274"/>
      <c r="R143" s="273"/>
      <c r="S143" s="146"/>
    </row>
    <row r="144" spans="5:19">
      <c r="F144" s="276"/>
      <c r="G144" s="273"/>
      <c r="Q144" s="274"/>
      <c r="R144" s="273"/>
      <c r="S144" s="146"/>
    </row>
    <row r="145" spans="6:19">
      <c r="F145" s="276"/>
      <c r="G145" s="273"/>
      <c r="Q145" s="274"/>
      <c r="R145" s="273"/>
      <c r="S145" s="146"/>
    </row>
    <row r="146" spans="6:19">
      <c r="F146" s="276"/>
      <c r="G146" s="273"/>
      <c r="Q146" s="274"/>
      <c r="R146" s="273"/>
      <c r="S146" s="146"/>
    </row>
    <row r="147" spans="6:19">
      <c r="F147" s="276"/>
      <c r="G147" s="273"/>
      <c r="Q147" s="274"/>
      <c r="R147" s="273"/>
      <c r="S147" s="146"/>
    </row>
    <row r="148" spans="6:19">
      <c r="F148" s="276"/>
      <c r="G148" s="273"/>
      <c r="Q148" s="274"/>
      <c r="R148" s="273"/>
      <c r="S148" s="146"/>
    </row>
    <row r="149" spans="6:19">
      <c r="F149" s="276"/>
      <c r="G149" s="273"/>
      <c r="Q149" s="274"/>
      <c r="R149" s="273"/>
      <c r="S149" s="146"/>
    </row>
    <row r="150" spans="6:19">
      <c r="F150" s="276"/>
      <c r="G150" s="273"/>
      <c r="Q150" s="274"/>
      <c r="R150" s="273"/>
      <c r="S150" s="146"/>
    </row>
    <row r="151" spans="6:19">
      <c r="F151" s="276"/>
      <c r="G151" s="273"/>
      <c r="Q151" s="274"/>
      <c r="R151" s="273"/>
      <c r="S151" s="146"/>
    </row>
    <row r="152" spans="6:19">
      <c r="F152" s="276"/>
      <c r="G152" s="273"/>
      <c r="Q152" s="274"/>
      <c r="R152" s="273"/>
      <c r="S152" s="146"/>
    </row>
    <row r="153" spans="6:19">
      <c r="F153" s="276"/>
      <c r="G153" s="273"/>
      <c r="Q153" s="274"/>
      <c r="R153" s="273"/>
      <c r="S153" s="146"/>
    </row>
    <row r="154" spans="6:19">
      <c r="F154" s="276"/>
      <c r="G154" s="273"/>
      <c r="Q154" s="274"/>
      <c r="R154" s="273"/>
      <c r="S154" s="146"/>
    </row>
    <row r="155" spans="6:19">
      <c r="F155" s="276"/>
      <c r="G155" s="273"/>
      <c r="Q155" s="274"/>
      <c r="R155" s="273"/>
      <c r="S155" s="146"/>
    </row>
    <row r="156" spans="6:19">
      <c r="F156" s="276"/>
      <c r="G156" s="273"/>
      <c r="Q156" s="274"/>
      <c r="R156" s="273"/>
      <c r="S156" s="146"/>
    </row>
    <row r="157" spans="6:19">
      <c r="F157" s="276"/>
      <c r="G157" s="273"/>
      <c r="Q157" s="274"/>
      <c r="R157" s="273"/>
      <c r="S157" s="146"/>
    </row>
    <row r="158" spans="6:19">
      <c r="F158" s="276"/>
      <c r="G158" s="273"/>
      <c r="Q158" s="274"/>
      <c r="R158" s="273"/>
      <c r="S158" s="146"/>
    </row>
    <row r="159" spans="6:19">
      <c r="F159" s="276"/>
      <c r="G159" s="273"/>
      <c r="Q159" s="274"/>
      <c r="R159" s="273"/>
      <c r="S159" s="146"/>
    </row>
    <row r="160" spans="6:19">
      <c r="F160" s="276"/>
      <c r="G160" s="273"/>
      <c r="Q160" s="274"/>
      <c r="R160" s="273"/>
      <c r="S160" s="146"/>
    </row>
    <row r="161" spans="6:19">
      <c r="F161" s="276"/>
      <c r="G161" s="273"/>
      <c r="Q161" s="274"/>
      <c r="R161" s="273"/>
      <c r="S161" s="146"/>
    </row>
    <row r="162" spans="6:19">
      <c r="F162" s="276"/>
      <c r="G162" s="273"/>
      <c r="Q162" s="274"/>
      <c r="R162" s="273"/>
      <c r="S162" s="146"/>
    </row>
    <row r="163" spans="6:19">
      <c r="F163" s="276"/>
      <c r="G163" s="273"/>
      <c r="Q163" s="274"/>
      <c r="R163" s="273"/>
      <c r="S163" s="146"/>
    </row>
  </sheetData>
  <mergeCells count="222">
    <mergeCell ref="A72:A78"/>
    <mergeCell ref="A79:A80"/>
    <mergeCell ref="B79:B80"/>
    <mergeCell ref="C79:C80"/>
    <mergeCell ref="E79:S79"/>
    <mergeCell ref="R76:R78"/>
    <mergeCell ref="S76:S78"/>
    <mergeCell ref="L76:L78"/>
    <mergeCell ref="M76:M78"/>
    <mergeCell ref="N76:N78"/>
    <mergeCell ref="O76:O78"/>
    <mergeCell ref="P76:P78"/>
    <mergeCell ref="Q76:Q78"/>
    <mergeCell ref="F76:F78"/>
    <mergeCell ref="G76:G78"/>
    <mergeCell ref="H76:H78"/>
    <mergeCell ref="I76:I78"/>
    <mergeCell ref="J76:J78"/>
    <mergeCell ref="K76:K78"/>
    <mergeCell ref="O72:O75"/>
    <mergeCell ref="P72:P75"/>
    <mergeCell ref="Q72:Q75"/>
    <mergeCell ref="R72:R75"/>
    <mergeCell ref="B76:B78"/>
    <mergeCell ref="D76:D78"/>
    <mergeCell ref="E76:E78"/>
    <mergeCell ref="I72:I75"/>
    <mergeCell ref="J72:J75"/>
    <mergeCell ref="K72:K75"/>
    <mergeCell ref="L72:L75"/>
    <mergeCell ref="M72:M75"/>
    <mergeCell ref="N72:N75"/>
    <mergeCell ref="S68:S71"/>
    <mergeCell ref="P68:P71"/>
    <mergeCell ref="Q68:Q71"/>
    <mergeCell ref="R68:R71"/>
    <mergeCell ref="S72:S75"/>
    <mergeCell ref="B72:B75"/>
    <mergeCell ref="D72:D75"/>
    <mergeCell ref="E72:E75"/>
    <mergeCell ref="F72:F75"/>
    <mergeCell ref="G72:G75"/>
    <mergeCell ref="H72:H75"/>
    <mergeCell ref="M68:M71"/>
    <mergeCell ref="N68:N71"/>
    <mergeCell ref="O68:O71"/>
    <mergeCell ref="G68:G71"/>
    <mergeCell ref="H68:H71"/>
    <mergeCell ref="I68:I71"/>
    <mergeCell ref="J68:J71"/>
    <mergeCell ref="K68:K71"/>
    <mergeCell ref="L68:L71"/>
    <mergeCell ref="B68:B71"/>
    <mergeCell ref="D68:D71"/>
    <mergeCell ref="E68:E71"/>
    <mergeCell ref="F68:F71"/>
    <mergeCell ref="N65:N67"/>
    <mergeCell ref="O65:O67"/>
    <mergeCell ref="P65:P67"/>
    <mergeCell ref="Q65:Q67"/>
    <mergeCell ref="R65:R67"/>
    <mergeCell ref="S65:S67"/>
    <mergeCell ref="H65:H67"/>
    <mergeCell ref="I65:I67"/>
    <mergeCell ref="J65:J67"/>
    <mergeCell ref="K65:K67"/>
    <mergeCell ref="L65:L67"/>
    <mergeCell ref="M65:M67"/>
    <mergeCell ref="R61:R64"/>
    <mergeCell ref="S61:S64"/>
    <mergeCell ref="A65:A71"/>
    <mergeCell ref="B65:B67"/>
    <mergeCell ref="D65:D67"/>
    <mergeCell ref="E65:E67"/>
    <mergeCell ref="F65:F67"/>
    <mergeCell ref="G65:G67"/>
    <mergeCell ref="L61:L64"/>
    <mergeCell ref="M61:M64"/>
    <mergeCell ref="N61:N64"/>
    <mergeCell ref="O61:O64"/>
    <mergeCell ref="P61:P64"/>
    <mergeCell ref="Q61:Q64"/>
    <mergeCell ref="F61:F64"/>
    <mergeCell ref="G61:G64"/>
    <mergeCell ref="H61:H64"/>
    <mergeCell ref="I61:I64"/>
    <mergeCell ref="J61:J64"/>
    <mergeCell ref="K61:K64"/>
    <mergeCell ref="A61:A64"/>
    <mergeCell ref="B61:B64"/>
    <mergeCell ref="D61:D64"/>
    <mergeCell ref="E61:E64"/>
    <mergeCell ref="A55:A56"/>
    <mergeCell ref="A57:A58"/>
    <mergeCell ref="B57:B58"/>
    <mergeCell ref="A59:A60"/>
    <mergeCell ref="B59:B60"/>
    <mergeCell ref="N52:N53"/>
    <mergeCell ref="O52:O53"/>
    <mergeCell ref="P52:P53"/>
    <mergeCell ref="Q52:Q53"/>
    <mergeCell ref="D52:D53"/>
    <mergeCell ref="E52:E53"/>
    <mergeCell ref="F52:F53"/>
    <mergeCell ref="G52:G53"/>
    <mergeCell ref="B48:B53"/>
    <mergeCell ref="R52:R53"/>
    <mergeCell ref="S52:S53"/>
    <mergeCell ref="H52:H53"/>
    <mergeCell ref="I52:I53"/>
    <mergeCell ref="J52:J53"/>
    <mergeCell ref="K52:K53"/>
    <mergeCell ref="L52:L53"/>
    <mergeCell ref="M52:M53"/>
    <mergeCell ref="P50:P51"/>
    <mergeCell ref="Q50:Q51"/>
    <mergeCell ref="R50:R51"/>
    <mergeCell ref="S50:S51"/>
    <mergeCell ref="J50:J51"/>
    <mergeCell ref="K50:K51"/>
    <mergeCell ref="L50:L51"/>
    <mergeCell ref="M50:M51"/>
    <mergeCell ref="N50:N51"/>
    <mergeCell ref="O50:O51"/>
    <mergeCell ref="R48:R49"/>
    <mergeCell ref="S48:S49"/>
    <mergeCell ref="D50:D51"/>
    <mergeCell ref="E50:E51"/>
    <mergeCell ref="F50:F51"/>
    <mergeCell ref="G50:G51"/>
    <mergeCell ref="H50:H51"/>
    <mergeCell ref="I50:I51"/>
    <mergeCell ref="L48:L49"/>
    <mergeCell ref="M48:M49"/>
    <mergeCell ref="N48:N49"/>
    <mergeCell ref="O48:O49"/>
    <mergeCell ref="P48:P49"/>
    <mergeCell ref="Q48:Q49"/>
    <mergeCell ref="F48:F49"/>
    <mergeCell ref="G48:G49"/>
    <mergeCell ref="H48:H49"/>
    <mergeCell ref="I48:I49"/>
    <mergeCell ref="J48:J49"/>
    <mergeCell ref="K48:K49"/>
    <mergeCell ref="D48:D49"/>
    <mergeCell ref="E48:E49"/>
    <mergeCell ref="D46:D47"/>
    <mergeCell ref="E46:E47"/>
    <mergeCell ref="F46:F47"/>
    <mergeCell ref="G46:G47"/>
    <mergeCell ref="H46:H47"/>
    <mergeCell ref="K44:K45"/>
    <mergeCell ref="L44:L45"/>
    <mergeCell ref="M44:M45"/>
    <mergeCell ref="N44:N45"/>
    <mergeCell ref="E44:E45"/>
    <mergeCell ref="F44:F45"/>
    <mergeCell ref="G44:G45"/>
    <mergeCell ref="H44:H45"/>
    <mergeCell ref="I44:I45"/>
    <mergeCell ref="J44:J45"/>
    <mergeCell ref="O46:O47"/>
    <mergeCell ref="P46:P47"/>
    <mergeCell ref="Q46:Q47"/>
    <mergeCell ref="R46:R47"/>
    <mergeCell ref="S46:S47"/>
    <mergeCell ref="I41:I43"/>
    <mergeCell ref="H40:H43"/>
    <mergeCell ref="J40:J43"/>
    <mergeCell ref="K40:K43"/>
    <mergeCell ref="L40:L43"/>
    <mergeCell ref="M40:M43"/>
    <mergeCell ref="N40:N43"/>
    <mergeCell ref="Q44:Q45"/>
    <mergeCell ref="R44:R45"/>
    <mergeCell ref="I46:I47"/>
    <mergeCell ref="J46:J47"/>
    <mergeCell ref="K46:K47"/>
    <mergeCell ref="L46:L47"/>
    <mergeCell ref="M46:M47"/>
    <mergeCell ref="N46:N47"/>
    <mergeCell ref="S44:S45"/>
    <mergeCell ref="O44:O45"/>
    <mergeCell ref="P44:P45"/>
    <mergeCell ref="A30:A39"/>
    <mergeCell ref="A40:A54"/>
    <mergeCell ref="B40:B43"/>
    <mergeCell ref="E40:E43"/>
    <mergeCell ref="F40:F43"/>
    <mergeCell ref="G40:G43"/>
    <mergeCell ref="B44:B47"/>
    <mergeCell ref="D44:D45"/>
    <mergeCell ref="L8:R8"/>
    <mergeCell ref="A27:D27"/>
    <mergeCell ref="A28:A29"/>
    <mergeCell ref="B28:B29"/>
    <mergeCell ref="C28:C29"/>
    <mergeCell ref="E28:S28"/>
    <mergeCell ref="A21:A22"/>
    <mergeCell ref="B21:B22"/>
    <mergeCell ref="C21:C22"/>
    <mergeCell ref="E21:S21"/>
    <mergeCell ref="O40:O43"/>
    <mergeCell ref="P40:P43"/>
    <mergeCell ref="Q40:Q43"/>
    <mergeCell ref="R40:R43"/>
    <mergeCell ref="S40:S43"/>
    <mergeCell ref="D41:D43"/>
    <mergeCell ref="A5:S5"/>
    <mergeCell ref="A6:A7"/>
    <mergeCell ref="B6:B7"/>
    <mergeCell ref="C6:C7"/>
    <mergeCell ref="E6:H6"/>
    <mergeCell ref="I6:K6"/>
    <mergeCell ref="L6:R7"/>
    <mergeCell ref="A10:C10"/>
    <mergeCell ref="A20:S20"/>
    <mergeCell ref="A11:A12"/>
    <mergeCell ref="B11:B12"/>
    <mergeCell ref="C11:C12"/>
    <mergeCell ref="E11:S11"/>
    <mergeCell ref="A15:A16"/>
  </mergeCells>
  <pageMargins left="0" right="0" top="0.35433070866141736" bottom="0.35433070866141736" header="0.11811023622047245" footer="0.31496062992125984"/>
  <pageSetup paperSize="9" scale="15"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9</vt:i4>
      </vt:variant>
    </vt:vector>
  </HeadingPairs>
  <TitlesOfParts>
    <vt:vector size="23" baseType="lpstr">
      <vt:lpstr>acer Notebook commercial - DIS</vt:lpstr>
      <vt:lpstr>Acer Mobile PC Pricebook </vt:lpstr>
      <vt:lpstr>Acer MPC Pricebook </vt:lpstr>
      <vt:lpstr>dell Desktop(Summary)</vt:lpstr>
      <vt:lpstr>dell Notebook (Summary)</vt:lpstr>
      <vt:lpstr>CPU LEN M700 (Promotion)</vt:lpstr>
      <vt:lpstr>CPU LEN S510 TOWER INN</vt:lpstr>
      <vt:lpstr>notebook LENOVO</vt:lpstr>
      <vt:lpstr>ASUS Price List</vt:lpstr>
      <vt:lpstr>MACBOOK AIR &amp; PRO</vt:lpstr>
      <vt:lpstr>IMAC </vt:lpstr>
      <vt:lpstr>Summary hp notebook</vt:lpstr>
      <vt:lpstr>HP Tower PC</vt:lpstr>
      <vt:lpstr>HP All in One PC</vt:lpstr>
      <vt:lpstr>'ASUS Price List'!Print_Area</vt:lpstr>
      <vt:lpstr>'HP All in One PC'!Print_Area</vt:lpstr>
      <vt:lpstr>'HP Tower PC'!Print_Area</vt:lpstr>
      <vt:lpstr>'IMAC '!Print_Area</vt:lpstr>
      <vt:lpstr>'MACBOOK AIR &amp; PRO'!Print_Area</vt:lpstr>
      <vt:lpstr>'Summary hp notebook'!Print_Area</vt:lpstr>
      <vt:lpstr>'ASUS Price List'!Print_Titles</vt:lpstr>
      <vt:lpstr>'HP All in One PC'!Print_Titles</vt:lpstr>
      <vt:lpstr>'HP Tower PC'!Print_Titles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suhaili_shamsuddin</cp:lastModifiedBy>
  <dcterms:created xsi:type="dcterms:W3CDTF">2016-05-26T07:58:40Z</dcterms:created>
  <dcterms:modified xsi:type="dcterms:W3CDTF">2017-01-17T00:48:11Z</dcterms:modified>
</cp:coreProperties>
</file>